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updateLinks="always"/>
  <mc:AlternateContent xmlns:mc="http://schemas.openxmlformats.org/markup-compatibility/2006">
    <mc:Choice Requires="x15">
      <x15ac:absPath xmlns:x15ac="http://schemas.microsoft.com/office/spreadsheetml/2010/11/ac" url="https://cpiaz0-my.sharepoint.com/personal/dbean_cpiaz_com/Documents/"/>
    </mc:Choice>
  </mc:AlternateContent>
  <xr:revisionPtr revIDLastSave="8" documentId="8_{550C3286-813B-6144-B132-9C992DEEB6E7}" xr6:coauthVersionLast="47" xr6:coauthVersionMax="47" xr10:uidLastSave="{2D391912-A527-8E4F-B7CD-1A91DF39C6F4}"/>
  <bookViews>
    <workbookView xWindow="21240" yWindow="-16520" windowWidth="34040" windowHeight="17460" activeTab="1" xr2:uid="{00000000-000D-0000-FFFF-FFFF00000000}"/>
  </bookViews>
  <sheets>
    <sheet name="Occupancy" sheetId="1" r:id="rId1"/>
    <sheet name="Sheet1" sheetId="64" r:id="rId2"/>
    <sheet name="Occupancy Summary Schedule" sheetId="2" r:id="rId3"/>
    <sheet name="Working - CPI" sheetId="3" r:id="rId4"/>
    <sheet name="Lease Report 2025" sheetId="4" state="hidden" r:id="rId5"/>
    <sheet name="120_Golden Key Plaza" sheetId="5" r:id="rId6"/>
    <sheet name="120_RR" sheetId="34" r:id="rId7"/>
    <sheet name="167_Broadway" sheetId="6" r:id="rId8"/>
    <sheet name="167_RR" sheetId="35" r:id="rId9"/>
    <sheet name="336_Central Deer Valley" sheetId="7" r:id="rId10"/>
    <sheet name="336_RR" sheetId="57" r:id="rId11"/>
    <sheet name="341_Chandler Tech" sheetId="8" r:id="rId12"/>
    <sheet name="341_RR" sheetId="36" r:id="rId13"/>
    <sheet name="350 Chicago" sheetId="9" r:id="rId14"/>
    <sheet name="350 RR" sheetId="37" r:id="rId15"/>
    <sheet name="370 Deer Valley Commerce" sheetId="10" r:id="rId16"/>
    <sheet name="375_Desert Ridge" sheetId="11" r:id="rId17"/>
    <sheet name="375_RR" sheetId="58" r:id="rId18"/>
    <sheet name="503_Fiesta Center" sheetId="12" r:id="rId19"/>
    <sheet name="503_RR" sheetId="38" r:id="rId20"/>
    <sheet name="508_Falcon Industrial" sheetId="13" r:id="rId21"/>
    <sheet name="508_RR" sheetId="39" r:id="rId22"/>
    <sheet name="511_Fiesta Ranch" sheetId="14" r:id="rId23"/>
    <sheet name="511_RR" sheetId="40" r:id="rId24"/>
    <sheet name="525_Frye Road" sheetId="15" r:id="rId25"/>
    <sheet name="525_RR" sheetId="41" r:id="rId26"/>
    <sheet name="537_Hayden Park" sheetId="16" r:id="rId27"/>
    <sheet name="537_HRR" sheetId="42" r:id="rId28"/>
    <sheet name="538_Horne" sheetId="17" r:id="rId29"/>
    <sheet name="538_RR" sheetId="43" r:id="rId30"/>
    <sheet name="542_Hardy Center" sheetId="18" r:id="rId31"/>
    <sheet name="542_RR" sheetId="44" r:id="rId32"/>
    <sheet name="548_Laser Drive" sheetId="19" r:id="rId33"/>
    <sheet name="548_RR" sheetId="59" r:id="rId34"/>
    <sheet name="551_Reliance Broadway" sheetId="20" r:id="rId35"/>
    <sheet name="551_RR" sheetId="45" r:id="rId36"/>
    <sheet name="551A_Reliance Broadway A" sheetId="21" r:id="rId37"/>
    <sheet name="551A_RR" sheetId="46" r:id="rId38"/>
    <sheet name="551B_Reliance Broadway B" sheetId="22" r:id="rId39"/>
    <sheet name="551B_RR" sheetId="47" r:id="rId40"/>
    <sheet name="551E_Reliance Broadway C,D,E" sheetId="23" r:id="rId41"/>
    <sheet name="551E_RR" sheetId="48" r:id="rId42"/>
    <sheet name="551F_Reliance Broadway F" sheetId="24" r:id="rId43"/>
    <sheet name="551F_RR" sheetId="49" r:id="rId44"/>
    <sheet name="585_Mesa Business Park" sheetId="25" r:id="rId45"/>
    <sheet name="585_RR" sheetId="50" r:id="rId46"/>
    <sheet name="605_Oakland" sheetId="26" r:id="rId47"/>
    <sheet name="605_RR" sheetId="51" r:id="rId48"/>
    <sheet name="629_Park Lane" sheetId="27" r:id="rId49"/>
    <sheet name="629_RR" sheetId="52" r:id="rId50"/>
    <sheet name="640_Perimeter Center" sheetId="28" r:id="rId51"/>
    <sheet name="640_RR" sheetId="60" r:id="rId52"/>
    <sheet name="668_Rose Garden" sheetId="29" r:id="rId53"/>
    <sheet name="730_South 40" sheetId="30" r:id="rId54"/>
    <sheet name="730_RR" sheetId="53" r:id="rId55"/>
    <sheet name="735_Southpoint" sheetId="31" r:id="rId56"/>
    <sheet name="735_RR" sheetId="54" r:id="rId57"/>
    <sheet name="873_University Business" sheetId="32" r:id="rId58"/>
    <sheet name="873_RR" sheetId="55" r:id="rId59"/>
    <sheet name="805_Aero" sheetId="33" r:id="rId60"/>
    <sheet name="805_RR" sheetId="56" r:id="rId61"/>
    <sheet name="January 2026 Renewals" sheetId="62" r:id="rId62"/>
    <sheet name="Jan Rules" sheetId="63" r:id="rId63"/>
  </sheets>
  <definedNames>
    <definedName name="_xlnm._FilterDatabase" localSheetId="61" hidden="1">'January 2026 Renewals'!$A$1:$AT$801</definedName>
    <definedName name="_xlnm._FilterDatabase" localSheetId="3" hidden="1">'Working - CPI'!$B$6:$J$24</definedName>
    <definedName name="_xlnm.Print_Area" localSheetId="51">'640_RR'!$A$2:$AD$80</definedName>
    <definedName name="_xlnm.Print_Area" localSheetId="61">'January 2026 Renewals'!$A$1:$AN$1</definedName>
    <definedName name="_xlnm.Print_Area" localSheetId="0">Occupancy!$A$1:$I$57</definedName>
    <definedName name="_xlnm.Print_Area" localSheetId="3">'Working - CPI'!$B$1:$J$823</definedName>
    <definedName name="_xlnm.Print_Titles" localSheetId="6">'120_RR'!$1:$1</definedName>
    <definedName name="_xlnm.Print_Titles" localSheetId="8">'167_RR'!$1:$1</definedName>
    <definedName name="_xlnm.Print_Titles" localSheetId="10">'336_RR'!$1:$1</definedName>
    <definedName name="_xlnm.Print_Titles" localSheetId="12">'341_RR'!$1:$1</definedName>
    <definedName name="_xlnm.Print_Titles" localSheetId="14">'350 RR'!$1:$1</definedName>
    <definedName name="_xlnm.Print_Titles" localSheetId="17">'375_RR'!$1:$1</definedName>
    <definedName name="_xlnm.Print_Titles" localSheetId="19">'503_RR'!$1:$1</definedName>
    <definedName name="_xlnm.Print_Titles" localSheetId="21">'508_RR'!$1:$1</definedName>
    <definedName name="_xlnm.Print_Titles" localSheetId="23">'511_RR'!$1:$1</definedName>
    <definedName name="_xlnm.Print_Titles" localSheetId="25">'525_RR'!$1:$1</definedName>
    <definedName name="_xlnm.Print_Titles" localSheetId="27">'537_HRR'!$1:$1</definedName>
    <definedName name="_xlnm.Print_Titles" localSheetId="29">'538_RR'!$1:$1</definedName>
    <definedName name="_xlnm.Print_Titles" localSheetId="31">'542_RR'!$1:$1</definedName>
    <definedName name="_xlnm.Print_Titles" localSheetId="33">'548_RR'!$1:$1</definedName>
    <definedName name="_xlnm.Print_Titles" localSheetId="35">'551_RR'!$1:$1</definedName>
    <definedName name="_xlnm.Print_Titles" localSheetId="37">'551A_RR'!$1:$1</definedName>
    <definedName name="_xlnm.Print_Titles" localSheetId="39">'551B_RR'!$1:$1</definedName>
    <definedName name="_xlnm.Print_Titles" localSheetId="41">'551E_RR'!$1:$1</definedName>
    <definedName name="_xlnm.Print_Titles" localSheetId="43">'551F_RR'!$1:$1</definedName>
    <definedName name="_xlnm.Print_Titles" localSheetId="45">'585_RR'!$1:$1</definedName>
    <definedName name="_xlnm.Print_Titles" localSheetId="47">'605_RR'!$1:$1</definedName>
    <definedName name="_xlnm.Print_Titles" localSheetId="49">'629_RR'!$1:$1</definedName>
    <definedName name="_xlnm.Print_Titles" localSheetId="51">'640_RR'!$1:$1</definedName>
    <definedName name="_xlnm.Print_Titles" localSheetId="54">'730_RR'!$1:$1</definedName>
    <definedName name="_xlnm.Print_Titles" localSheetId="56">'735_RR'!$1:$1</definedName>
    <definedName name="_xlnm.Print_Titles" localSheetId="60">'805_RR'!$1:$1</definedName>
    <definedName name="_xlnm.Print_Titles" localSheetId="58">'873_RR'!$1:$1</definedName>
    <definedName name="_xlnm.Print_Titles" localSheetId="0">Occupancy!$1:$4</definedName>
    <definedName name="_xlnm.Print_Titles" localSheetId="3">'Working - CPI'!$1:$1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F16" i="5"/>
  <c r="F23" i="3"/>
  <c r="H9" i="2"/>
  <c r="G1" i="5"/>
  <c r="G1" i="7"/>
  <c r="B16" i="13"/>
  <c r="C16" i="13"/>
  <c r="D16" i="13"/>
  <c r="E16" i="13"/>
  <c r="F16" i="13"/>
  <c r="G16" i="13"/>
  <c r="H16" i="13"/>
  <c r="I16" i="13"/>
  <c r="J16" i="13"/>
  <c r="K16" i="13"/>
  <c r="B17" i="13"/>
  <c r="C17" i="13"/>
  <c r="D17" i="13"/>
  <c r="E17" i="13"/>
  <c r="F17" i="13"/>
  <c r="G17" i="13"/>
  <c r="H17" i="13"/>
  <c r="I17" i="13"/>
  <c r="J17" i="13"/>
  <c r="K17" i="13"/>
  <c r="B18" i="13"/>
  <c r="C18" i="13"/>
  <c r="D18" i="13"/>
  <c r="E18" i="13"/>
  <c r="F18" i="13"/>
  <c r="G18" i="13"/>
  <c r="H18" i="13"/>
  <c r="I18" i="13"/>
  <c r="J18" i="13"/>
  <c r="K18" i="13"/>
  <c r="B19" i="13"/>
  <c r="C19" i="13"/>
  <c r="D19" i="13"/>
  <c r="E19" i="13"/>
  <c r="F19" i="13"/>
  <c r="G19" i="13"/>
  <c r="H19" i="13"/>
  <c r="I19" i="13"/>
  <c r="J19" i="13"/>
  <c r="K19" i="13"/>
  <c r="B20" i="13"/>
  <c r="C20" i="13"/>
  <c r="D20" i="13"/>
  <c r="E20" i="13"/>
  <c r="F20" i="13"/>
  <c r="G20" i="13"/>
  <c r="H20" i="13"/>
  <c r="I20" i="13"/>
  <c r="J20" i="13"/>
  <c r="K20" i="13"/>
  <c r="B21" i="13"/>
  <c r="C21" i="13"/>
  <c r="D21" i="13"/>
  <c r="E21" i="13"/>
  <c r="F21" i="13"/>
  <c r="G21" i="13"/>
  <c r="H21" i="13"/>
  <c r="I21" i="13"/>
  <c r="J21" i="13"/>
  <c r="K21" i="13"/>
  <c r="B22" i="13"/>
  <c r="C22" i="13"/>
  <c r="D22" i="13"/>
  <c r="E22" i="13"/>
  <c r="F22" i="13"/>
  <c r="G22" i="13"/>
  <c r="H22" i="13"/>
  <c r="I22" i="13"/>
  <c r="J22" i="13"/>
  <c r="K22" i="13"/>
  <c r="B23" i="13"/>
  <c r="C23" i="13"/>
  <c r="D23" i="13"/>
  <c r="E23" i="13"/>
  <c r="F23" i="13"/>
  <c r="G23" i="13"/>
  <c r="H23" i="13"/>
  <c r="I23" i="13"/>
  <c r="J23" i="13"/>
  <c r="K23" i="13"/>
  <c r="B16" i="10"/>
  <c r="C16" i="10"/>
  <c r="D16" i="10"/>
  <c r="E16" i="10"/>
  <c r="F16" i="10"/>
  <c r="G16" i="10"/>
  <c r="H16" i="10"/>
  <c r="I16" i="10"/>
  <c r="J16" i="10"/>
  <c r="K16" i="10"/>
  <c r="B16" i="9"/>
  <c r="C16" i="9"/>
  <c r="D16" i="9"/>
  <c r="E16" i="9"/>
  <c r="F16" i="9"/>
  <c r="G16" i="9"/>
  <c r="H16" i="9"/>
  <c r="I16" i="9"/>
  <c r="J16" i="9"/>
  <c r="K16" i="9"/>
  <c r="B16" i="6"/>
  <c r="C16" i="6"/>
  <c r="D16" i="6"/>
  <c r="E16" i="6"/>
  <c r="F16" i="6"/>
  <c r="G16" i="6"/>
  <c r="H16" i="6"/>
  <c r="I16" i="6"/>
  <c r="J16" i="6"/>
  <c r="K16" i="6"/>
  <c r="B17" i="6"/>
  <c r="C17" i="6"/>
  <c r="D17" i="6"/>
  <c r="E17" i="6"/>
  <c r="F17" i="6"/>
  <c r="G17" i="6"/>
  <c r="H17" i="6"/>
  <c r="I17" i="6"/>
  <c r="J17" i="6"/>
  <c r="K17" i="6"/>
  <c r="B18" i="6"/>
  <c r="C18" i="6"/>
  <c r="D18" i="6"/>
  <c r="E18" i="6"/>
  <c r="F18" i="6"/>
  <c r="G18" i="6"/>
  <c r="H18" i="6"/>
  <c r="I18" i="6"/>
  <c r="J18" i="6"/>
  <c r="K18" i="6"/>
  <c r="B19" i="6"/>
  <c r="C19" i="6"/>
  <c r="D19" i="6"/>
  <c r="E19" i="6"/>
  <c r="F19" i="6"/>
  <c r="G19" i="6"/>
  <c r="H19" i="6"/>
  <c r="I19" i="6"/>
  <c r="J19" i="6"/>
  <c r="K19" i="6"/>
  <c r="B20" i="6"/>
  <c r="C20" i="6"/>
  <c r="D20" i="6"/>
  <c r="E20" i="6"/>
  <c r="F20" i="6"/>
  <c r="G20" i="6"/>
  <c r="H20" i="6"/>
  <c r="I20" i="6"/>
  <c r="J20" i="6"/>
  <c r="K20" i="6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B19" i="7"/>
  <c r="C19" i="7"/>
  <c r="D19" i="7"/>
  <c r="E19" i="7"/>
  <c r="F19" i="7"/>
  <c r="G19" i="7"/>
  <c r="H19" i="7"/>
  <c r="I19" i="7"/>
  <c r="J19" i="7"/>
  <c r="K19" i="7"/>
  <c r="K13" i="7"/>
  <c r="J13" i="7"/>
  <c r="I13" i="7"/>
  <c r="H13" i="7"/>
  <c r="G13" i="7"/>
  <c r="F13" i="7"/>
  <c r="E13" i="7"/>
  <c r="D13" i="7"/>
  <c r="C13" i="7"/>
  <c r="B13" i="7"/>
  <c r="B16" i="12"/>
  <c r="C16" i="12"/>
  <c r="D16" i="12"/>
  <c r="E16" i="12"/>
  <c r="F16" i="12"/>
  <c r="G16" i="12"/>
  <c r="H16" i="12"/>
  <c r="I16" i="12"/>
  <c r="J16" i="12"/>
  <c r="K16" i="12"/>
  <c r="B17" i="12"/>
  <c r="C17" i="12"/>
  <c r="D17" i="12"/>
  <c r="E17" i="12"/>
  <c r="F17" i="12"/>
  <c r="G17" i="12"/>
  <c r="H17" i="12"/>
  <c r="I17" i="12"/>
  <c r="J17" i="12"/>
  <c r="K17" i="12"/>
  <c r="B18" i="12"/>
  <c r="C18" i="12"/>
  <c r="D18" i="12"/>
  <c r="E18" i="12"/>
  <c r="F18" i="12"/>
  <c r="G18" i="12"/>
  <c r="H18" i="12"/>
  <c r="I18" i="12"/>
  <c r="J18" i="12"/>
  <c r="K18" i="12"/>
  <c r="B19" i="12"/>
  <c r="C19" i="12"/>
  <c r="D19" i="12"/>
  <c r="E19" i="12"/>
  <c r="F19" i="12"/>
  <c r="G19" i="12"/>
  <c r="H19" i="12"/>
  <c r="I19" i="12"/>
  <c r="J19" i="12"/>
  <c r="K19" i="12"/>
  <c r="K15" i="12"/>
  <c r="J15" i="12"/>
  <c r="I15" i="12"/>
  <c r="H15" i="12"/>
  <c r="G15" i="12"/>
  <c r="F15" i="12"/>
  <c r="E15" i="12"/>
  <c r="D15" i="12"/>
  <c r="C15" i="12"/>
  <c r="B15" i="12"/>
  <c r="B19" i="20"/>
  <c r="C19" i="20"/>
  <c r="D19" i="20"/>
  <c r="E19" i="20"/>
  <c r="F19" i="20"/>
  <c r="G19" i="20"/>
  <c r="H19" i="20"/>
  <c r="I19" i="20"/>
  <c r="J19" i="20"/>
  <c r="K19" i="20"/>
  <c r="B20" i="20"/>
  <c r="C20" i="20"/>
  <c r="D20" i="20"/>
  <c r="E20" i="20"/>
  <c r="F20" i="20"/>
  <c r="G20" i="20"/>
  <c r="H20" i="20"/>
  <c r="I20" i="20"/>
  <c r="J20" i="20"/>
  <c r="K20" i="20"/>
  <c r="B21" i="20"/>
  <c r="C21" i="20"/>
  <c r="D21" i="20"/>
  <c r="E21" i="20"/>
  <c r="F21" i="20"/>
  <c r="G21" i="20"/>
  <c r="H21" i="20"/>
  <c r="I21" i="20"/>
  <c r="J21" i="20"/>
  <c r="K21" i="20"/>
  <c r="B22" i="20"/>
  <c r="C22" i="20"/>
  <c r="D22" i="20"/>
  <c r="E22" i="20"/>
  <c r="F22" i="20"/>
  <c r="G22" i="20"/>
  <c r="H22" i="20"/>
  <c r="I22" i="20"/>
  <c r="J22" i="20"/>
  <c r="K22" i="20"/>
  <c r="B23" i="20"/>
  <c r="C23" i="20"/>
  <c r="D23" i="20"/>
  <c r="E23" i="20"/>
  <c r="F23" i="20"/>
  <c r="G23" i="20"/>
  <c r="H23" i="20"/>
  <c r="I23" i="20"/>
  <c r="J23" i="20"/>
  <c r="K23" i="20"/>
  <c r="B24" i="20"/>
  <c r="C24" i="20"/>
  <c r="D24" i="20"/>
  <c r="E24" i="20"/>
  <c r="F24" i="20"/>
  <c r="G24" i="20"/>
  <c r="H24" i="20"/>
  <c r="I24" i="20"/>
  <c r="J24" i="20"/>
  <c r="K24" i="20"/>
  <c r="B25" i="20"/>
  <c r="C25" i="20"/>
  <c r="D25" i="20"/>
  <c r="E25" i="20"/>
  <c r="F25" i="20"/>
  <c r="G25" i="20"/>
  <c r="H25" i="20"/>
  <c r="I25" i="20"/>
  <c r="J25" i="20"/>
  <c r="K25" i="20"/>
  <c r="B26" i="20"/>
  <c r="C26" i="20"/>
  <c r="D26" i="20"/>
  <c r="E26" i="20"/>
  <c r="F26" i="20"/>
  <c r="G26" i="20"/>
  <c r="H26" i="20"/>
  <c r="I26" i="20"/>
  <c r="J26" i="20"/>
  <c r="K26" i="20"/>
  <c r="B27" i="20"/>
  <c r="C27" i="20"/>
  <c r="D27" i="20"/>
  <c r="E27" i="20"/>
  <c r="F27" i="20"/>
  <c r="G27" i="20"/>
  <c r="H27" i="20"/>
  <c r="I27" i="20"/>
  <c r="J27" i="20"/>
  <c r="K27" i="20"/>
  <c r="B28" i="20"/>
  <c r="C28" i="20"/>
  <c r="D28" i="20"/>
  <c r="E28" i="20"/>
  <c r="F28" i="20"/>
  <c r="G28" i="20"/>
  <c r="H28" i="20"/>
  <c r="I28" i="20"/>
  <c r="J28" i="20"/>
  <c r="K28" i="20"/>
  <c r="B29" i="20"/>
  <c r="C29" i="20"/>
  <c r="D29" i="20"/>
  <c r="E29" i="20"/>
  <c r="F29" i="20"/>
  <c r="G29" i="20"/>
  <c r="H29" i="20"/>
  <c r="I29" i="20"/>
  <c r="J29" i="20"/>
  <c r="K29" i="20"/>
  <c r="K18" i="20"/>
  <c r="J18" i="20"/>
  <c r="I18" i="20"/>
  <c r="H18" i="20"/>
  <c r="G18" i="20"/>
  <c r="F18" i="20"/>
  <c r="E18" i="20"/>
  <c r="D18" i="20"/>
  <c r="C18" i="20"/>
  <c r="B18" i="20"/>
  <c r="B14" i="33"/>
  <c r="C14" i="33"/>
  <c r="D14" i="33"/>
  <c r="E14" i="33"/>
  <c r="F14" i="33"/>
  <c r="G14" i="33"/>
  <c r="H14" i="33"/>
  <c r="I14" i="33"/>
  <c r="J14" i="33"/>
  <c r="K14" i="33"/>
  <c r="B15" i="33"/>
  <c r="C15" i="33"/>
  <c r="D15" i="33"/>
  <c r="E15" i="33"/>
  <c r="F15" i="33"/>
  <c r="G15" i="33"/>
  <c r="H15" i="33"/>
  <c r="I15" i="33"/>
  <c r="J15" i="33"/>
  <c r="K15" i="33"/>
  <c r="B16" i="33"/>
  <c r="C16" i="33"/>
  <c r="D16" i="33"/>
  <c r="E16" i="33"/>
  <c r="F16" i="33"/>
  <c r="G16" i="33"/>
  <c r="H16" i="33"/>
  <c r="I16" i="33"/>
  <c r="J16" i="33"/>
  <c r="K16" i="33"/>
  <c r="B17" i="33"/>
  <c r="C17" i="33"/>
  <c r="D17" i="33"/>
  <c r="E17" i="33"/>
  <c r="F17" i="33"/>
  <c r="G17" i="33"/>
  <c r="H17" i="33"/>
  <c r="I17" i="33"/>
  <c r="J17" i="33"/>
  <c r="K17" i="33"/>
  <c r="B18" i="33"/>
  <c r="C18" i="33"/>
  <c r="D18" i="33"/>
  <c r="E18" i="33"/>
  <c r="F18" i="33"/>
  <c r="G18" i="33"/>
  <c r="H18" i="33"/>
  <c r="I18" i="33"/>
  <c r="J18" i="33"/>
  <c r="K18" i="33"/>
  <c r="K13" i="33"/>
  <c r="J13" i="33"/>
  <c r="I13" i="33"/>
  <c r="H13" i="33"/>
  <c r="G13" i="33"/>
  <c r="F13" i="33"/>
  <c r="E13" i="33"/>
  <c r="D13" i="33"/>
  <c r="C13" i="33"/>
  <c r="B13" i="33"/>
  <c r="B14" i="32"/>
  <c r="C14" i="32"/>
  <c r="D14" i="32"/>
  <c r="E14" i="32"/>
  <c r="F14" i="32"/>
  <c r="G14" i="32"/>
  <c r="H14" i="32"/>
  <c r="I14" i="32"/>
  <c r="J14" i="32"/>
  <c r="K14" i="32"/>
  <c r="B15" i="32"/>
  <c r="C15" i="32"/>
  <c r="D15" i="32"/>
  <c r="E15" i="32"/>
  <c r="F15" i="32"/>
  <c r="G15" i="32"/>
  <c r="H15" i="32"/>
  <c r="I15" i="32"/>
  <c r="J15" i="32"/>
  <c r="K15" i="32"/>
  <c r="B16" i="32"/>
  <c r="C16" i="32"/>
  <c r="D16" i="32"/>
  <c r="E16" i="32"/>
  <c r="F16" i="32"/>
  <c r="G16" i="32"/>
  <c r="H16" i="32"/>
  <c r="I16" i="32"/>
  <c r="J16" i="32"/>
  <c r="K16" i="32"/>
  <c r="K13" i="32"/>
  <c r="J13" i="32"/>
  <c r="I13" i="32"/>
  <c r="H13" i="32"/>
  <c r="G13" i="32"/>
  <c r="F13" i="32"/>
  <c r="E13" i="32"/>
  <c r="D13" i="32"/>
  <c r="C13" i="32"/>
  <c r="B13" i="32"/>
  <c r="B14" i="31"/>
  <c r="C14" i="31"/>
  <c r="D14" i="31"/>
  <c r="E14" i="31"/>
  <c r="F14" i="31"/>
  <c r="G14" i="31"/>
  <c r="H14" i="31"/>
  <c r="I14" i="31"/>
  <c r="J14" i="31"/>
  <c r="K14" i="31"/>
  <c r="B15" i="31"/>
  <c r="C15" i="31"/>
  <c r="D15" i="31"/>
  <c r="E15" i="31"/>
  <c r="F15" i="31"/>
  <c r="G15" i="31"/>
  <c r="H15" i="31"/>
  <c r="I15" i="31"/>
  <c r="J15" i="31"/>
  <c r="K15" i="31"/>
  <c r="B16" i="31"/>
  <c r="C16" i="31"/>
  <c r="D16" i="31"/>
  <c r="E16" i="31"/>
  <c r="F16" i="31"/>
  <c r="G16" i="31"/>
  <c r="H16" i="31"/>
  <c r="I16" i="31"/>
  <c r="J16" i="31"/>
  <c r="K16" i="31"/>
  <c r="B17" i="31"/>
  <c r="C17" i="31"/>
  <c r="D17" i="31"/>
  <c r="E17" i="31"/>
  <c r="F17" i="31"/>
  <c r="G17" i="31"/>
  <c r="H17" i="31"/>
  <c r="I17" i="31"/>
  <c r="J17" i="31"/>
  <c r="K17" i="31"/>
  <c r="B18" i="31"/>
  <c r="C18" i="31"/>
  <c r="D18" i="31"/>
  <c r="E18" i="31"/>
  <c r="F18" i="31"/>
  <c r="G18" i="31"/>
  <c r="H18" i="31"/>
  <c r="I18" i="31"/>
  <c r="J18" i="31"/>
  <c r="K18" i="31"/>
  <c r="B19" i="31"/>
  <c r="C19" i="31"/>
  <c r="D19" i="31"/>
  <c r="E19" i="31"/>
  <c r="F19" i="31"/>
  <c r="G19" i="31"/>
  <c r="H19" i="31"/>
  <c r="I19" i="31"/>
  <c r="J19" i="31"/>
  <c r="K19" i="31"/>
  <c r="B20" i="31"/>
  <c r="C20" i="31"/>
  <c r="D20" i="31"/>
  <c r="E20" i="31"/>
  <c r="F20" i="31"/>
  <c r="G20" i="31"/>
  <c r="H20" i="31"/>
  <c r="I20" i="31"/>
  <c r="J20" i="31"/>
  <c r="K20" i="31"/>
  <c r="B21" i="31"/>
  <c r="C21" i="31"/>
  <c r="D21" i="31"/>
  <c r="E21" i="31"/>
  <c r="F21" i="31"/>
  <c r="G21" i="31"/>
  <c r="H21" i="31"/>
  <c r="I21" i="31"/>
  <c r="J21" i="31"/>
  <c r="K21" i="31"/>
  <c r="B22" i="31"/>
  <c r="C22" i="31"/>
  <c r="D22" i="31"/>
  <c r="E22" i="31"/>
  <c r="F22" i="31"/>
  <c r="G22" i="31"/>
  <c r="H22" i="31"/>
  <c r="I22" i="31"/>
  <c r="J22" i="31"/>
  <c r="K22" i="31"/>
  <c r="B23" i="31"/>
  <c r="C23" i="31"/>
  <c r="D23" i="31"/>
  <c r="E23" i="31"/>
  <c r="F23" i="31"/>
  <c r="G23" i="31"/>
  <c r="H23" i="31"/>
  <c r="I23" i="31"/>
  <c r="J23" i="31"/>
  <c r="K23" i="31"/>
  <c r="K13" i="31"/>
  <c r="J13" i="31"/>
  <c r="I13" i="31"/>
  <c r="H13" i="31"/>
  <c r="G13" i="31"/>
  <c r="F13" i="31"/>
  <c r="E13" i="31"/>
  <c r="D13" i="31"/>
  <c r="C13" i="31"/>
  <c r="B13" i="31"/>
  <c r="B14" i="30"/>
  <c r="C14" i="30"/>
  <c r="D14" i="30"/>
  <c r="E14" i="30"/>
  <c r="F14" i="30"/>
  <c r="G14" i="30"/>
  <c r="H14" i="30"/>
  <c r="I14" i="30"/>
  <c r="J14" i="30"/>
  <c r="K14" i="30"/>
  <c r="B15" i="30"/>
  <c r="C15" i="30"/>
  <c r="D15" i="30"/>
  <c r="E15" i="30"/>
  <c r="F15" i="30"/>
  <c r="G15" i="30"/>
  <c r="H15" i="30"/>
  <c r="I15" i="30"/>
  <c r="J15" i="30"/>
  <c r="K15" i="30"/>
  <c r="B16" i="30"/>
  <c r="C16" i="30"/>
  <c r="D16" i="30"/>
  <c r="E16" i="30"/>
  <c r="F16" i="30"/>
  <c r="G16" i="30"/>
  <c r="H16" i="30"/>
  <c r="I16" i="30"/>
  <c r="J16" i="30"/>
  <c r="K16" i="30"/>
  <c r="B17" i="30"/>
  <c r="C17" i="30"/>
  <c r="D17" i="30"/>
  <c r="E17" i="30"/>
  <c r="F17" i="30"/>
  <c r="G17" i="30"/>
  <c r="H17" i="30"/>
  <c r="I17" i="30"/>
  <c r="J17" i="30"/>
  <c r="K17" i="30"/>
  <c r="B18" i="30"/>
  <c r="C18" i="30"/>
  <c r="D18" i="30"/>
  <c r="E18" i="30"/>
  <c r="F18" i="30"/>
  <c r="G18" i="30"/>
  <c r="H18" i="30"/>
  <c r="I18" i="30"/>
  <c r="J18" i="30"/>
  <c r="K18" i="30"/>
  <c r="B19" i="30"/>
  <c r="C19" i="30"/>
  <c r="D19" i="30"/>
  <c r="E19" i="30"/>
  <c r="F19" i="30"/>
  <c r="G19" i="30"/>
  <c r="H19" i="30"/>
  <c r="I19" i="30"/>
  <c r="J19" i="30"/>
  <c r="K19" i="30"/>
  <c r="B20" i="30"/>
  <c r="C20" i="30"/>
  <c r="D20" i="30"/>
  <c r="E20" i="30"/>
  <c r="F20" i="30"/>
  <c r="G20" i="30"/>
  <c r="H20" i="30"/>
  <c r="I20" i="30"/>
  <c r="J20" i="30"/>
  <c r="K20" i="30"/>
  <c r="B21" i="30"/>
  <c r="C21" i="30"/>
  <c r="D21" i="30"/>
  <c r="E21" i="30"/>
  <c r="F21" i="30"/>
  <c r="G21" i="30"/>
  <c r="H21" i="30"/>
  <c r="I21" i="30"/>
  <c r="J21" i="30"/>
  <c r="K21" i="30"/>
  <c r="B22" i="30"/>
  <c r="C22" i="30"/>
  <c r="D22" i="30"/>
  <c r="E22" i="30"/>
  <c r="F22" i="30"/>
  <c r="G22" i="30"/>
  <c r="H22" i="30"/>
  <c r="I22" i="30"/>
  <c r="J22" i="30"/>
  <c r="K22" i="30"/>
  <c r="B23" i="30"/>
  <c r="C23" i="30"/>
  <c r="D23" i="30"/>
  <c r="E23" i="30"/>
  <c r="F23" i="30"/>
  <c r="G23" i="30"/>
  <c r="H23" i="30"/>
  <c r="I23" i="30"/>
  <c r="J23" i="30"/>
  <c r="K23" i="30"/>
  <c r="K13" i="30"/>
  <c r="J13" i="30"/>
  <c r="I13" i="30"/>
  <c r="H13" i="30"/>
  <c r="G13" i="30"/>
  <c r="F13" i="30"/>
  <c r="E13" i="30"/>
  <c r="D13" i="30"/>
  <c r="C13" i="30"/>
  <c r="B13" i="30"/>
  <c r="K14" i="29"/>
  <c r="K15" i="29"/>
  <c r="K16" i="29"/>
  <c r="K17" i="29"/>
  <c r="K18" i="29"/>
  <c r="K19" i="29"/>
  <c r="K20" i="29"/>
  <c r="K21" i="29"/>
  <c r="K22" i="29"/>
  <c r="K23" i="29"/>
  <c r="K13" i="29"/>
  <c r="B14" i="29"/>
  <c r="C14" i="29"/>
  <c r="D14" i="29"/>
  <c r="E14" i="29"/>
  <c r="F14" i="29"/>
  <c r="G14" i="29"/>
  <c r="H14" i="29"/>
  <c r="B15" i="29"/>
  <c r="C15" i="29"/>
  <c r="D15" i="29"/>
  <c r="E15" i="29"/>
  <c r="F15" i="29"/>
  <c r="G15" i="29"/>
  <c r="H15" i="29"/>
  <c r="B16" i="29"/>
  <c r="C16" i="29"/>
  <c r="D16" i="29"/>
  <c r="E16" i="29"/>
  <c r="F16" i="29"/>
  <c r="G16" i="29"/>
  <c r="H16" i="29"/>
  <c r="B17" i="29"/>
  <c r="C17" i="29"/>
  <c r="D17" i="29"/>
  <c r="E17" i="29"/>
  <c r="F17" i="29"/>
  <c r="G17" i="29"/>
  <c r="H17" i="29"/>
  <c r="B18" i="29"/>
  <c r="C18" i="29"/>
  <c r="D18" i="29"/>
  <c r="E18" i="29"/>
  <c r="F18" i="29"/>
  <c r="G18" i="29"/>
  <c r="H18" i="29"/>
  <c r="B19" i="29"/>
  <c r="C19" i="29"/>
  <c r="D19" i="29"/>
  <c r="E19" i="29"/>
  <c r="F19" i="29"/>
  <c r="G19" i="29"/>
  <c r="H19" i="29"/>
  <c r="B20" i="29"/>
  <c r="C20" i="29"/>
  <c r="D20" i="29"/>
  <c r="E20" i="29"/>
  <c r="F20" i="29"/>
  <c r="G20" i="29"/>
  <c r="H20" i="29"/>
  <c r="B21" i="29"/>
  <c r="C21" i="29"/>
  <c r="D21" i="29"/>
  <c r="E21" i="29"/>
  <c r="F21" i="29"/>
  <c r="G21" i="29"/>
  <c r="H21" i="29"/>
  <c r="B22" i="29"/>
  <c r="C22" i="29"/>
  <c r="D22" i="29"/>
  <c r="E22" i="29"/>
  <c r="F22" i="29"/>
  <c r="G22" i="29"/>
  <c r="H22" i="29"/>
  <c r="B23" i="29"/>
  <c r="C23" i="29"/>
  <c r="D23" i="29"/>
  <c r="E23" i="29"/>
  <c r="F23" i="29"/>
  <c r="G23" i="29"/>
  <c r="H23" i="29"/>
  <c r="H13" i="29"/>
  <c r="G13" i="29"/>
  <c r="F13" i="29"/>
  <c r="E13" i="29"/>
  <c r="D13" i="29"/>
  <c r="C13" i="29"/>
  <c r="B13" i="29"/>
  <c r="C18" i="28"/>
  <c r="K23" i="28"/>
  <c r="J23" i="28"/>
  <c r="I23" i="28"/>
  <c r="H23" i="28"/>
  <c r="G23" i="28"/>
  <c r="F23" i="28"/>
  <c r="E23" i="28"/>
  <c r="D23" i="28"/>
  <c r="C23" i="28"/>
  <c r="B23" i="28"/>
  <c r="K22" i="28"/>
  <c r="J22" i="28"/>
  <c r="I22" i="28"/>
  <c r="H22" i="28"/>
  <c r="G22" i="28"/>
  <c r="F22" i="28"/>
  <c r="E22" i="28"/>
  <c r="D22" i="28"/>
  <c r="C22" i="28"/>
  <c r="B22" i="28"/>
  <c r="K21" i="28"/>
  <c r="J21" i="28"/>
  <c r="I21" i="28"/>
  <c r="H21" i="28"/>
  <c r="G21" i="28"/>
  <c r="F21" i="28"/>
  <c r="E21" i="28"/>
  <c r="D21" i="28"/>
  <c r="C21" i="28"/>
  <c r="B21" i="28"/>
  <c r="K20" i="28"/>
  <c r="J20" i="28"/>
  <c r="I20" i="28"/>
  <c r="H20" i="28"/>
  <c r="G20" i="28"/>
  <c r="F20" i="28"/>
  <c r="E20" i="28"/>
  <c r="D20" i="28"/>
  <c r="C20" i="28"/>
  <c r="B20" i="28"/>
  <c r="K19" i="28"/>
  <c r="J19" i="28"/>
  <c r="I19" i="28"/>
  <c r="H19" i="28"/>
  <c r="G19" i="28"/>
  <c r="F19" i="28"/>
  <c r="E19" i="28"/>
  <c r="D19" i="28"/>
  <c r="C19" i="28"/>
  <c r="B19" i="28"/>
  <c r="K18" i="28"/>
  <c r="J18" i="28"/>
  <c r="I18" i="28"/>
  <c r="H18" i="28"/>
  <c r="G18" i="28"/>
  <c r="F18" i="28"/>
  <c r="E18" i="28"/>
  <c r="D18" i="28"/>
  <c r="B18" i="28"/>
  <c r="K17" i="28"/>
  <c r="J17" i="28"/>
  <c r="I17" i="28"/>
  <c r="H17" i="28"/>
  <c r="G17" i="28"/>
  <c r="F17" i="28"/>
  <c r="E17" i="28"/>
  <c r="D17" i="28"/>
  <c r="C17" i="28"/>
  <c r="B17" i="28"/>
  <c r="K16" i="28"/>
  <c r="J16" i="28"/>
  <c r="I16" i="28"/>
  <c r="H16" i="28"/>
  <c r="G16" i="28"/>
  <c r="F16" i="28"/>
  <c r="E16" i="28"/>
  <c r="D16" i="28"/>
  <c r="C16" i="28"/>
  <c r="B16" i="28"/>
  <c r="K15" i="28"/>
  <c r="J15" i="28"/>
  <c r="I15" i="28"/>
  <c r="H15" i="28"/>
  <c r="G15" i="28"/>
  <c r="F15" i="28"/>
  <c r="E15" i="28"/>
  <c r="D15" i="28"/>
  <c r="C15" i="28"/>
  <c r="B15" i="28"/>
  <c r="K14" i="28"/>
  <c r="J14" i="28"/>
  <c r="I14" i="28"/>
  <c r="H14" i="28"/>
  <c r="G14" i="28"/>
  <c r="F14" i="28"/>
  <c r="E14" i="28"/>
  <c r="D14" i="28"/>
  <c r="C14" i="28"/>
  <c r="B14" i="28"/>
  <c r="K13" i="28"/>
  <c r="J13" i="28"/>
  <c r="I13" i="28"/>
  <c r="H13" i="28"/>
  <c r="G13" i="28"/>
  <c r="F13" i="28"/>
  <c r="E13" i="28"/>
  <c r="D13" i="28"/>
  <c r="C13" i="28"/>
  <c r="B13" i="28"/>
  <c r="K23" i="27"/>
  <c r="J23" i="27"/>
  <c r="I23" i="27"/>
  <c r="H23" i="27"/>
  <c r="G23" i="27"/>
  <c r="F23" i="27"/>
  <c r="E23" i="27"/>
  <c r="D23" i="27"/>
  <c r="C23" i="27"/>
  <c r="B23" i="27"/>
  <c r="K22" i="27"/>
  <c r="J22" i="27"/>
  <c r="I22" i="27"/>
  <c r="H22" i="27"/>
  <c r="G22" i="27"/>
  <c r="F22" i="27"/>
  <c r="E22" i="27"/>
  <c r="D22" i="27"/>
  <c r="C22" i="27"/>
  <c r="B22" i="27"/>
  <c r="K21" i="27"/>
  <c r="J21" i="27"/>
  <c r="I21" i="27"/>
  <c r="H21" i="27"/>
  <c r="G21" i="27"/>
  <c r="F21" i="27"/>
  <c r="E21" i="27"/>
  <c r="D21" i="27"/>
  <c r="C21" i="27"/>
  <c r="B21" i="27"/>
  <c r="K20" i="27"/>
  <c r="J20" i="27"/>
  <c r="I20" i="27"/>
  <c r="H20" i="27"/>
  <c r="G20" i="27"/>
  <c r="F20" i="27"/>
  <c r="E20" i="27"/>
  <c r="D20" i="27"/>
  <c r="C20" i="27"/>
  <c r="B20" i="27"/>
  <c r="K19" i="27"/>
  <c r="J19" i="27"/>
  <c r="I19" i="27"/>
  <c r="H19" i="27"/>
  <c r="G19" i="27"/>
  <c r="F19" i="27"/>
  <c r="E19" i="27"/>
  <c r="D19" i="27"/>
  <c r="C19" i="27"/>
  <c r="B19" i="27"/>
  <c r="K18" i="27"/>
  <c r="J18" i="27"/>
  <c r="I18" i="27"/>
  <c r="H18" i="27"/>
  <c r="G18" i="27"/>
  <c r="F18" i="27"/>
  <c r="E18" i="27"/>
  <c r="D18" i="27"/>
  <c r="C18" i="27"/>
  <c r="B18" i="27"/>
  <c r="K17" i="27"/>
  <c r="J17" i="27"/>
  <c r="I17" i="27"/>
  <c r="H17" i="27"/>
  <c r="G17" i="27"/>
  <c r="F17" i="27"/>
  <c r="E17" i="27"/>
  <c r="D17" i="27"/>
  <c r="C17" i="27"/>
  <c r="B17" i="27"/>
  <c r="K16" i="27"/>
  <c r="J16" i="27"/>
  <c r="I16" i="27"/>
  <c r="H16" i="27"/>
  <c r="G16" i="27"/>
  <c r="F16" i="27"/>
  <c r="E16" i="27"/>
  <c r="D16" i="27"/>
  <c r="C16" i="27"/>
  <c r="B16" i="27"/>
  <c r="K15" i="27"/>
  <c r="J15" i="27"/>
  <c r="I15" i="27"/>
  <c r="H15" i="27"/>
  <c r="G15" i="27"/>
  <c r="F15" i="27"/>
  <c r="E15" i="27"/>
  <c r="D15" i="27"/>
  <c r="C15" i="27"/>
  <c r="B15" i="27"/>
  <c r="K14" i="27"/>
  <c r="J14" i="27"/>
  <c r="I14" i="27"/>
  <c r="H14" i="27"/>
  <c r="G14" i="27"/>
  <c r="F14" i="27"/>
  <c r="E14" i="27"/>
  <c r="D14" i="27"/>
  <c r="C14" i="27"/>
  <c r="B14" i="27"/>
  <c r="K13" i="27"/>
  <c r="J13" i="27"/>
  <c r="I13" i="27"/>
  <c r="H13" i="27"/>
  <c r="G13" i="27"/>
  <c r="F13" i="27"/>
  <c r="E13" i="27"/>
  <c r="D13" i="27"/>
  <c r="C13" i="27"/>
  <c r="B13" i="27"/>
  <c r="B14" i="26"/>
  <c r="C14" i="26"/>
  <c r="D14" i="26"/>
  <c r="E14" i="26"/>
  <c r="F14" i="26"/>
  <c r="G14" i="26"/>
  <c r="H14" i="26"/>
  <c r="I14" i="26"/>
  <c r="J14" i="26"/>
  <c r="K14" i="26"/>
  <c r="B15" i="26"/>
  <c r="C15" i="26"/>
  <c r="D15" i="26"/>
  <c r="E15" i="26"/>
  <c r="F15" i="26"/>
  <c r="G15" i="26"/>
  <c r="H15" i="26"/>
  <c r="I15" i="26"/>
  <c r="J15" i="26"/>
  <c r="K15" i="26"/>
  <c r="B16" i="26"/>
  <c r="C16" i="26"/>
  <c r="D16" i="26"/>
  <c r="E16" i="26"/>
  <c r="F16" i="26"/>
  <c r="G16" i="26"/>
  <c r="H16" i="26"/>
  <c r="I16" i="26"/>
  <c r="J16" i="26"/>
  <c r="K16" i="26"/>
  <c r="B17" i="26"/>
  <c r="C17" i="26"/>
  <c r="D17" i="26"/>
  <c r="E17" i="26"/>
  <c r="F17" i="26"/>
  <c r="G17" i="26"/>
  <c r="H17" i="26"/>
  <c r="I17" i="26"/>
  <c r="J17" i="26"/>
  <c r="K17" i="26"/>
  <c r="B18" i="26"/>
  <c r="C18" i="26"/>
  <c r="D18" i="26"/>
  <c r="E18" i="26"/>
  <c r="F18" i="26"/>
  <c r="G18" i="26"/>
  <c r="H18" i="26"/>
  <c r="I18" i="26"/>
  <c r="J18" i="26"/>
  <c r="K18" i="26"/>
  <c r="B19" i="26"/>
  <c r="C19" i="26"/>
  <c r="D19" i="26"/>
  <c r="E19" i="26"/>
  <c r="F19" i="26"/>
  <c r="G19" i="26"/>
  <c r="H19" i="26"/>
  <c r="I19" i="26"/>
  <c r="J19" i="26"/>
  <c r="K19" i="26"/>
  <c r="B20" i="26"/>
  <c r="C20" i="26"/>
  <c r="D20" i="26"/>
  <c r="E20" i="26"/>
  <c r="F20" i="26"/>
  <c r="G20" i="26"/>
  <c r="H20" i="26"/>
  <c r="I20" i="26"/>
  <c r="J20" i="26"/>
  <c r="K20" i="26"/>
  <c r="B21" i="26"/>
  <c r="C21" i="26"/>
  <c r="D21" i="26"/>
  <c r="E21" i="26"/>
  <c r="F21" i="26"/>
  <c r="G21" i="26"/>
  <c r="H21" i="26"/>
  <c r="I21" i="26"/>
  <c r="J21" i="26"/>
  <c r="K21" i="26"/>
  <c r="B22" i="26"/>
  <c r="C22" i="26"/>
  <c r="D22" i="26"/>
  <c r="E22" i="26"/>
  <c r="F22" i="26"/>
  <c r="G22" i="26"/>
  <c r="H22" i="26"/>
  <c r="I22" i="26"/>
  <c r="J22" i="26"/>
  <c r="K22" i="26"/>
  <c r="B23" i="26"/>
  <c r="C23" i="26"/>
  <c r="D23" i="26"/>
  <c r="E23" i="26"/>
  <c r="F23" i="26"/>
  <c r="G23" i="26"/>
  <c r="H23" i="26"/>
  <c r="I23" i="26"/>
  <c r="J23" i="26"/>
  <c r="K23" i="26"/>
  <c r="K13" i="26"/>
  <c r="J13" i="26"/>
  <c r="I13" i="26"/>
  <c r="H13" i="26"/>
  <c r="G13" i="26"/>
  <c r="F13" i="26"/>
  <c r="E13" i="26"/>
  <c r="D13" i="26"/>
  <c r="C13" i="26"/>
  <c r="B13" i="26"/>
  <c r="B14" i="25"/>
  <c r="C14" i="25"/>
  <c r="D14" i="25"/>
  <c r="E14" i="25"/>
  <c r="F14" i="25"/>
  <c r="G14" i="25"/>
  <c r="H14" i="25"/>
  <c r="I14" i="25"/>
  <c r="J14" i="25"/>
  <c r="K14" i="25"/>
  <c r="B15" i="25"/>
  <c r="C15" i="25"/>
  <c r="D15" i="25"/>
  <c r="E15" i="25"/>
  <c r="F15" i="25"/>
  <c r="G15" i="25"/>
  <c r="H15" i="25"/>
  <c r="I15" i="25"/>
  <c r="J15" i="25"/>
  <c r="K15" i="25"/>
  <c r="B16" i="25"/>
  <c r="C16" i="25"/>
  <c r="D16" i="25"/>
  <c r="E16" i="25"/>
  <c r="F16" i="25"/>
  <c r="G16" i="25"/>
  <c r="H16" i="25"/>
  <c r="I16" i="25"/>
  <c r="J16" i="25"/>
  <c r="K16" i="25"/>
  <c r="B17" i="25"/>
  <c r="C17" i="25"/>
  <c r="D17" i="25"/>
  <c r="E17" i="25"/>
  <c r="F17" i="25"/>
  <c r="G17" i="25"/>
  <c r="H17" i="25"/>
  <c r="I17" i="25"/>
  <c r="J17" i="25"/>
  <c r="K17" i="25"/>
  <c r="B18" i="25"/>
  <c r="C18" i="25"/>
  <c r="D18" i="25"/>
  <c r="E18" i="25"/>
  <c r="F18" i="25"/>
  <c r="G18" i="25"/>
  <c r="H18" i="25"/>
  <c r="I18" i="25"/>
  <c r="J18" i="25"/>
  <c r="K18" i="25"/>
  <c r="B19" i="25"/>
  <c r="C19" i="25"/>
  <c r="D19" i="25"/>
  <c r="E19" i="25"/>
  <c r="F19" i="25"/>
  <c r="G19" i="25"/>
  <c r="H19" i="25"/>
  <c r="I19" i="25"/>
  <c r="J19" i="25"/>
  <c r="K19" i="25"/>
  <c r="B20" i="25"/>
  <c r="C20" i="25"/>
  <c r="D20" i="25"/>
  <c r="E20" i="25"/>
  <c r="F20" i="25"/>
  <c r="G20" i="25"/>
  <c r="H20" i="25"/>
  <c r="I20" i="25"/>
  <c r="J20" i="25"/>
  <c r="K20" i="25"/>
  <c r="B21" i="25"/>
  <c r="C21" i="25"/>
  <c r="D21" i="25"/>
  <c r="E21" i="25"/>
  <c r="F21" i="25"/>
  <c r="G21" i="25"/>
  <c r="H21" i="25"/>
  <c r="I21" i="25"/>
  <c r="J21" i="25"/>
  <c r="K21" i="25"/>
  <c r="B22" i="25"/>
  <c r="C22" i="25"/>
  <c r="D22" i="25"/>
  <c r="E22" i="25"/>
  <c r="F22" i="25"/>
  <c r="G22" i="25"/>
  <c r="H22" i="25"/>
  <c r="I22" i="25"/>
  <c r="J22" i="25"/>
  <c r="K22" i="25"/>
  <c r="B23" i="25"/>
  <c r="C23" i="25"/>
  <c r="D23" i="25"/>
  <c r="E23" i="25"/>
  <c r="F23" i="25"/>
  <c r="G23" i="25"/>
  <c r="H23" i="25"/>
  <c r="I23" i="25"/>
  <c r="J23" i="25"/>
  <c r="K23" i="25"/>
  <c r="K13" i="25"/>
  <c r="J13" i="25"/>
  <c r="I13" i="25"/>
  <c r="H13" i="25"/>
  <c r="G13" i="25"/>
  <c r="F13" i="25"/>
  <c r="E13" i="25"/>
  <c r="D13" i="25"/>
  <c r="C13" i="25"/>
  <c r="B13" i="25"/>
  <c r="J14" i="23"/>
  <c r="J13" i="23"/>
  <c r="I14" i="23"/>
  <c r="I13" i="23"/>
  <c r="H14" i="23"/>
  <c r="H13" i="23"/>
  <c r="G14" i="23"/>
  <c r="G13" i="23"/>
  <c r="F14" i="23"/>
  <c r="F13" i="23"/>
  <c r="E14" i="23"/>
  <c r="E13" i="23"/>
  <c r="C14" i="23"/>
  <c r="C13" i="23"/>
  <c r="B14" i="23"/>
  <c r="B13" i="23"/>
  <c r="J14" i="22"/>
  <c r="I13" i="22"/>
  <c r="H13" i="22"/>
  <c r="H14" i="22"/>
  <c r="G14" i="22"/>
  <c r="F14" i="22"/>
  <c r="E14" i="22"/>
  <c r="C14" i="22"/>
  <c r="B14" i="22"/>
  <c r="I14" i="22"/>
  <c r="J13" i="22"/>
  <c r="G13" i="22"/>
  <c r="F13" i="22"/>
  <c r="E13" i="22"/>
  <c r="C13" i="22"/>
  <c r="B13" i="22"/>
  <c r="B14" i="19"/>
  <c r="C14" i="19"/>
  <c r="D14" i="19"/>
  <c r="E14" i="19"/>
  <c r="F14" i="19"/>
  <c r="G14" i="19"/>
  <c r="H14" i="19"/>
  <c r="I14" i="19"/>
  <c r="J14" i="19"/>
  <c r="K14" i="19"/>
  <c r="B15" i="19"/>
  <c r="C15" i="19"/>
  <c r="D15" i="19"/>
  <c r="E15" i="19"/>
  <c r="F15" i="19"/>
  <c r="G15" i="19"/>
  <c r="H15" i="19"/>
  <c r="I15" i="19"/>
  <c r="J15" i="19"/>
  <c r="K15" i="19"/>
  <c r="B16" i="19"/>
  <c r="C16" i="19"/>
  <c r="D16" i="19"/>
  <c r="E16" i="19"/>
  <c r="F16" i="19"/>
  <c r="G16" i="19"/>
  <c r="H16" i="19"/>
  <c r="I16" i="19"/>
  <c r="J16" i="19"/>
  <c r="K16" i="19"/>
  <c r="B17" i="19"/>
  <c r="C17" i="19"/>
  <c r="D17" i="19"/>
  <c r="E17" i="19"/>
  <c r="F17" i="19"/>
  <c r="G17" i="19"/>
  <c r="H17" i="19"/>
  <c r="I17" i="19"/>
  <c r="J17" i="19"/>
  <c r="K17" i="19"/>
  <c r="B18" i="19"/>
  <c r="C18" i="19"/>
  <c r="D18" i="19"/>
  <c r="E18" i="19"/>
  <c r="F18" i="19"/>
  <c r="G18" i="19"/>
  <c r="H18" i="19"/>
  <c r="I18" i="19"/>
  <c r="J18" i="19"/>
  <c r="K18" i="19"/>
  <c r="B19" i="19"/>
  <c r="C19" i="19"/>
  <c r="D19" i="19"/>
  <c r="E19" i="19"/>
  <c r="F19" i="19"/>
  <c r="G19" i="19"/>
  <c r="H19" i="19"/>
  <c r="I19" i="19"/>
  <c r="J19" i="19"/>
  <c r="K19" i="19"/>
  <c r="B20" i="19"/>
  <c r="C20" i="19"/>
  <c r="D20" i="19"/>
  <c r="E20" i="19"/>
  <c r="F20" i="19"/>
  <c r="G20" i="19"/>
  <c r="H20" i="19"/>
  <c r="I20" i="19"/>
  <c r="J20" i="19"/>
  <c r="K20" i="19"/>
  <c r="B21" i="19"/>
  <c r="C21" i="19"/>
  <c r="D21" i="19"/>
  <c r="E21" i="19"/>
  <c r="F21" i="19"/>
  <c r="G21" i="19"/>
  <c r="H21" i="19"/>
  <c r="I21" i="19"/>
  <c r="J21" i="19"/>
  <c r="K21" i="19"/>
  <c r="B22" i="19"/>
  <c r="C22" i="19"/>
  <c r="D22" i="19"/>
  <c r="E22" i="19"/>
  <c r="F22" i="19"/>
  <c r="G22" i="19"/>
  <c r="H22" i="19"/>
  <c r="I22" i="19"/>
  <c r="J22" i="19"/>
  <c r="K22" i="19"/>
  <c r="B23" i="19"/>
  <c r="C23" i="19"/>
  <c r="D23" i="19"/>
  <c r="E23" i="19"/>
  <c r="F23" i="19"/>
  <c r="G23" i="19"/>
  <c r="H23" i="19"/>
  <c r="I23" i="19"/>
  <c r="J23" i="19"/>
  <c r="K23" i="19"/>
  <c r="K13" i="19"/>
  <c r="J13" i="19"/>
  <c r="I13" i="19"/>
  <c r="H13" i="19"/>
  <c r="G13" i="19"/>
  <c r="F13" i="19"/>
  <c r="E13" i="19"/>
  <c r="D13" i="19"/>
  <c r="C13" i="19"/>
  <c r="B13" i="19"/>
  <c r="B14" i="18"/>
  <c r="C14" i="18"/>
  <c r="D14" i="18"/>
  <c r="E14" i="18"/>
  <c r="F14" i="18"/>
  <c r="G14" i="18"/>
  <c r="H14" i="18"/>
  <c r="I14" i="18"/>
  <c r="J14" i="18"/>
  <c r="K14" i="18"/>
  <c r="B15" i="18"/>
  <c r="C15" i="18"/>
  <c r="D15" i="18"/>
  <c r="E15" i="18"/>
  <c r="F15" i="18"/>
  <c r="G15" i="18"/>
  <c r="H15" i="18"/>
  <c r="I15" i="18"/>
  <c r="J15" i="18"/>
  <c r="K15" i="18"/>
  <c r="B16" i="18"/>
  <c r="C16" i="18"/>
  <c r="D16" i="18"/>
  <c r="E16" i="18"/>
  <c r="F16" i="18"/>
  <c r="G16" i="18"/>
  <c r="H16" i="18"/>
  <c r="I16" i="18"/>
  <c r="J16" i="18"/>
  <c r="K16" i="18"/>
  <c r="B17" i="18"/>
  <c r="C17" i="18"/>
  <c r="D17" i="18"/>
  <c r="E17" i="18"/>
  <c r="F17" i="18"/>
  <c r="G17" i="18"/>
  <c r="H17" i="18"/>
  <c r="I17" i="18"/>
  <c r="J17" i="18"/>
  <c r="K17" i="18"/>
  <c r="B18" i="18"/>
  <c r="C18" i="18"/>
  <c r="D18" i="18"/>
  <c r="E18" i="18"/>
  <c r="F18" i="18"/>
  <c r="G18" i="18"/>
  <c r="H18" i="18"/>
  <c r="I18" i="18"/>
  <c r="J18" i="18"/>
  <c r="K18" i="18"/>
  <c r="B19" i="18"/>
  <c r="C19" i="18"/>
  <c r="D19" i="18"/>
  <c r="E19" i="18"/>
  <c r="F19" i="18"/>
  <c r="G19" i="18"/>
  <c r="H19" i="18"/>
  <c r="I19" i="18"/>
  <c r="J19" i="18"/>
  <c r="K19" i="18"/>
  <c r="B20" i="18"/>
  <c r="C20" i="18"/>
  <c r="D20" i="18"/>
  <c r="E20" i="18"/>
  <c r="F20" i="18"/>
  <c r="G20" i="18"/>
  <c r="H20" i="18"/>
  <c r="I20" i="18"/>
  <c r="J20" i="18"/>
  <c r="K20" i="18"/>
  <c r="B21" i="18"/>
  <c r="C21" i="18"/>
  <c r="D21" i="18"/>
  <c r="E21" i="18"/>
  <c r="F21" i="18"/>
  <c r="G21" i="18"/>
  <c r="H21" i="18"/>
  <c r="I21" i="18"/>
  <c r="J21" i="18"/>
  <c r="K21" i="18"/>
  <c r="B22" i="18"/>
  <c r="C22" i="18"/>
  <c r="D22" i="18"/>
  <c r="E22" i="18"/>
  <c r="F22" i="18"/>
  <c r="G22" i="18"/>
  <c r="H22" i="18"/>
  <c r="I22" i="18"/>
  <c r="J22" i="18"/>
  <c r="K22" i="18"/>
  <c r="B23" i="18"/>
  <c r="C23" i="18"/>
  <c r="D23" i="18"/>
  <c r="E23" i="18"/>
  <c r="F23" i="18"/>
  <c r="G23" i="18"/>
  <c r="H23" i="18"/>
  <c r="I23" i="18"/>
  <c r="J23" i="18"/>
  <c r="K23" i="18"/>
  <c r="K13" i="18"/>
  <c r="J13" i="18"/>
  <c r="I13" i="18"/>
  <c r="H13" i="18"/>
  <c r="G13" i="18"/>
  <c r="F13" i="18"/>
  <c r="E13" i="18"/>
  <c r="D13" i="18"/>
  <c r="C13" i="18"/>
  <c r="B13" i="18"/>
  <c r="K13" i="17"/>
  <c r="J13" i="17"/>
  <c r="I13" i="17"/>
  <c r="H13" i="17"/>
  <c r="G13" i="17"/>
  <c r="F13" i="17"/>
  <c r="E13" i="17"/>
  <c r="D13" i="17"/>
  <c r="C13" i="17"/>
  <c r="B13" i="17"/>
  <c r="B14" i="16"/>
  <c r="C14" i="16"/>
  <c r="D14" i="16"/>
  <c r="E14" i="16"/>
  <c r="F14" i="16"/>
  <c r="G14" i="16"/>
  <c r="H14" i="16"/>
  <c r="I14" i="16"/>
  <c r="J14" i="16"/>
  <c r="K14" i="16"/>
  <c r="B15" i="16"/>
  <c r="C15" i="16"/>
  <c r="D15" i="16"/>
  <c r="E15" i="16"/>
  <c r="F15" i="16"/>
  <c r="G15" i="16"/>
  <c r="H15" i="16"/>
  <c r="I15" i="16"/>
  <c r="J15" i="16"/>
  <c r="K15" i="16"/>
  <c r="B16" i="16"/>
  <c r="C16" i="16"/>
  <c r="D16" i="16"/>
  <c r="E16" i="16"/>
  <c r="F16" i="16"/>
  <c r="G16" i="16"/>
  <c r="H16" i="16"/>
  <c r="I16" i="16"/>
  <c r="J16" i="16"/>
  <c r="K16" i="16"/>
  <c r="B17" i="16"/>
  <c r="C17" i="16"/>
  <c r="D17" i="16"/>
  <c r="E17" i="16"/>
  <c r="F17" i="16"/>
  <c r="G17" i="16"/>
  <c r="H17" i="16"/>
  <c r="I17" i="16"/>
  <c r="J17" i="16"/>
  <c r="K17" i="16"/>
  <c r="B18" i="16"/>
  <c r="C18" i="16"/>
  <c r="D18" i="16"/>
  <c r="E18" i="16"/>
  <c r="F18" i="16"/>
  <c r="G18" i="16"/>
  <c r="H18" i="16"/>
  <c r="I18" i="16"/>
  <c r="J18" i="16"/>
  <c r="K18" i="16"/>
  <c r="B19" i="16"/>
  <c r="C19" i="16"/>
  <c r="D19" i="16"/>
  <c r="E19" i="16"/>
  <c r="F19" i="16"/>
  <c r="G19" i="16"/>
  <c r="H19" i="16"/>
  <c r="I19" i="16"/>
  <c r="J19" i="16"/>
  <c r="K19" i="16"/>
  <c r="B20" i="16"/>
  <c r="C20" i="16"/>
  <c r="D20" i="16"/>
  <c r="E20" i="16"/>
  <c r="F20" i="16"/>
  <c r="G20" i="16"/>
  <c r="H20" i="16"/>
  <c r="I20" i="16"/>
  <c r="J20" i="16"/>
  <c r="K20" i="16"/>
  <c r="B21" i="16"/>
  <c r="C21" i="16"/>
  <c r="D21" i="16"/>
  <c r="E21" i="16"/>
  <c r="F21" i="16"/>
  <c r="G21" i="16"/>
  <c r="H21" i="16"/>
  <c r="I21" i="16"/>
  <c r="J21" i="16"/>
  <c r="K21" i="16"/>
  <c r="B22" i="16"/>
  <c r="C22" i="16"/>
  <c r="D22" i="16"/>
  <c r="E22" i="16"/>
  <c r="F22" i="16"/>
  <c r="G22" i="16"/>
  <c r="H22" i="16"/>
  <c r="I22" i="16"/>
  <c r="J22" i="16"/>
  <c r="K22" i="16"/>
  <c r="B23" i="16"/>
  <c r="C23" i="16"/>
  <c r="D23" i="16"/>
  <c r="E23" i="16"/>
  <c r="F23" i="16"/>
  <c r="G23" i="16"/>
  <c r="H23" i="16"/>
  <c r="I23" i="16"/>
  <c r="J23" i="16"/>
  <c r="K23" i="16"/>
  <c r="K13" i="16"/>
  <c r="J13" i="16"/>
  <c r="I13" i="16"/>
  <c r="H13" i="16"/>
  <c r="G13" i="16"/>
  <c r="F13" i="16"/>
  <c r="E13" i="16"/>
  <c r="D13" i="16"/>
  <c r="C13" i="16"/>
  <c r="B13" i="16"/>
  <c r="B14" i="15"/>
  <c r="C14" i="15"/>
  <c r="D14" i="15"/>
  <c r="E14" i="15"/>
  <c r="F14" i="15"/>
  <c r="G14" i="15"/>
  <c r="H14" i="15"/>
  <c r="I14" i="15"/>
  <c r="J14" i="15"/>
  <c r="K14" i="15"/>
  <c r="B15" i="15"/>
  <c r="C15" i="15"/>
  <c r="D15" i="15"/>
  <c r="E15" i="15"/>
  <c r="F15" i="15"/>
  <c r="G15" i="15"/>
  <c r="H15" i="15"/>
  <c r="I15" i="15"/>
  <c r="J15" i="15"/>
  <c r="K15" i="15"/>
  <c r="B16" i="15"/>
  <c r="C16" i="15"/>
  <c r="D16" i="15"/>
  <c r="E16" i="15"/>
  <c r="F16" i="15"/>
  <c r="G16" i="15"/>
  <c r="H16" i="15"/>
  <c r="I16" i="15"/>
  <c r="J16" i="15"/>
  <c r="K16" i="15"/>
  <c r="B17" i="15"/>
  <c r="C17" i="15"/>
  <c r="D17" i="15"/>
  <c r="E17" i="15"/>
  <c r="F17" i="15"/>
  <c r="G17" i="15"/>
  <c r="H17" i="15"/>
  <c r="I17" i="15"/>
  <c r="J17" i="15"/>
  <c r="K17" i="15"/>
  <c r="B18" i="15"/>
  <c r="C18" i="15"/>
  <c r="D18" i="15"/>
  <c r="E18" i="15"/>
  <c r="F18" i="15"/>
  <c r="G18" i="15"/>
  <c r="H18" i="15"/>
  <c r="I18" i="15"/>
  <c r="J18" i="15"/>
  <c r="K18" i="15"/>
  <c r="B19" i="15"/>
  <c r="C19" i="15"/>
  <c r="D19" i="15"/>
  <c r="E19" i="15"/>
  <c r="F19" i="15"/>
  <c r="G19" i="15"/>
  <c r="H19" i="15"/>
  <c r="I19" i="15"/>
  <c r="J19" i="15"/>
  <c r="K19" i="15"/>
  <c r="B20" i="15"/>
  <c r="C20" i="15"/>
  <c r="D20" i="15"/>
  <c r="E20" i="15"/>
  <c r="F20" i="15"/>
  <c r="G20" i="15"/>
  <c r="H20" i="15"/>
  <c r="I20" i="15"/>
  <c r="J20" i="15"/>
  <c r="K20" i="15"/>
  <c r="B21" i="15"/>
  <c r="C21" i="15"/>
  <c r="D21" i="15"/>
  <c r="E21" i="15"/>
  <c r="F21" i="15"/>
  <c r="G21" i="15"/>
  <c r="H21" i="15"/>
  <c r="I21" i="15"/>
  <c r="J21" i="15"/>
  <c r="K21" i="15"/>
  <c r="B22" i="15"/>
  <c r="C22" i="15"/>
  <c r="D22" i="15"/>
  <c r="E22" i="15"/>
  <c r="F22" i="15"/>
  <c r="G22" i="15"/>
  <c r="H22" i="15"/>
  <c r="I22" i="15"/>
  <c r="J22" i="15"/>
  <c r="K22" i="15"/>
  <c r="B23" i="15"/>
  <c r="C23" i="15"/>
  <c r="D23" i="15"/>
  <c r="E23" i="15"/>
  <c r="F23" i="15"/>
  <c r="G23" i="15"/>
  <c r="H23" i="15"/>
  <c r="I23" i="15"/>
  <c r="J23" i="15"/>
  <c r="K23" i="15"/>
  <c r="K13" i="15"/>
  <c r="J13" i="15"/>
  <c r="I13" i="15"/>
  <c r="H13" i="15"/>
  <c r="G13" i="15"/>
  <c r="F13" i="15"/>
  <c r="E13" i="15"/>
  <c r="D13" i="15"/>
  <c r="C13" i="15"/>
  <c r="B13" i="15"/>
  <c r="K13" i="14"/>
  <c r="J13" i="14"/>
  <c r="I13" i="14"/>
  <c r="H13" i="14"/>
  <c r="G13" i="14"/>
  <c r="F13" i="14"/>
  <c r="E13" i="14"/>
  <c r="D13" i="14"/>
  <c r="C13" i="14"/>
  <c r="B13" i="14"/>
  <c r="B14" i="13"/>
  <c r="C14" i="13"/>
  <c r="D14" i="13"/>
  <c r="E14" i="13"/>
  <c r="F14" i="13"/>
  <c r="G14" i="13"/>
  <c r="H14" i="13"/>
  <c r="I14" i="13"/>
  <c r="J14" i="13"/>
  <c r="K14" i="13"/>
  <c r="B15" i="13"/>
  <c r="C15" i="13"/>
  <c r="D15" i="13"/>
  <c r="E15" i="13"/>
  <c r="F15" i="13"/>
  <c r="G15" i="13"/>
  <c r="H15" i="13"/>
  <c r="I15" i="13"/>
  <c r="J15" i="13"/>
  <c r="K15" i="13"/>
  <c r="K13" i="13"/>
  <c r="J13" i="13"/>
  <c r="I13" i="13"/>
  <c r="H13" i="13"/>
  <c r="G13" i="13"/>
  <c r="F13" i="13"/>
  <c r="E13" i="13"/>
  <c r="D13" i="13"/>
  <c r="C13" i="13"/>
  <c r="B13" i="13"/>
  <c r="B13" i="9"/>
  <c r="C13" i="9"/>
  <c r="D13" i="9"/>
  <c r="E13" i="9"/>
  <c r="F13" i="9"/>
  <c r="G13" i="9"/>
  <c r="H13" i="9"/>
  <c r="I13" i="9"/>
  <c r="J13" i="9"/>
  <c r="K13" i="9"/>
  <c r="K13" i="11"/>
  <c r="H13" i="11"/>
  <c r="G13" i="11"/>
  <c r="F13" i="11"/>
  <c r="E13" i="11"/>
  <c r="D13" i="11"/>
  <c r="C13" i="11"/>
  <c r="B13" i="11"/>
  <c r="B14" i="10"/>
  <c r="C14" i="10"/>
  <c r="D14" i="10"/>
  <c r="E14" i="10"/>
  <c r="F14" i="10"/>
  <c r="G14" i="10"/>
  <c r="H14" i="10"/>
  <c r="I14" i="10"/>
  <c r="J14" i="10"/>
  <c r="K14" i="10"/>
  <c r="B15" i="10"/>
  <c r="C15" i="10"/>
  <c r="D15" i="10"/>
  <c r="E15" i="10"/>
  <c r="F15" i="10"/>
  <c r="G15" i="10"/>
  <c r="H15" i="10"/>
  <c r="I15" i="10"/>
  <c r="J15" i="10"/>
  <c r="K15" i="10"/>
  <c r="K13" i="10"/>
  <c r="J13" i="10"/>
  <c r="I13" i="10"/>
  <c r="H13" i="10"/>
  <c r="G13" i="10"/>
  <c r="F13" i="10"/>
  <c r="E13" i="10"/>
  <c r="D13" i="10"/>
  <c r="C13" i="10"/>
  <c r="B13" i="10"/>
  <c r="B14" i="9"/>
  <c r="C14" i="9"/>
  <c r="D14" i="9"/>
  <c r="E14" i="9"/>
  <c r="F14" i="9"/>
  <c r="G14" i="9"/>
  <c r="H14" i="9"/>
  <c r="I14" i="9"/>
  <c r="J14" i="9"/>
  <c r="K14" i="9"/>
  <c r="B15" i="9"/>
  <c r="C15" i="9"/>
  <c r="D15" i="9"/>
  <c r="E15" i="9"/>
  <c r="F15" i="9"/>
  <c r="G15" i="9"/>
  <c r="H15" i="9"/>
  <c r="I15" i="9"/>
  <c r="J15" i="9"/>
  <c r="K15" i="9"/>
  <c r="B15" i="6"/>
  <c r="C15" i="6"/>
  <c r="D15" i="6"/>
  <c r="E15" i="6"/>
  <c r="F15" i="6"/>
  <c r="G15" i="6"/>
  <c r="H15" i="6"/>
  <c r="K15" i="6"/>
  <c r="B14" i="6"/>
  <c r="C14" i="6"/>
  <c r="D14" i="6"/>
  <c r="E14" i="6"/>
  <c r="F14" i="6"/>
  <c r="G14" i="6"/>
  <c r="H14" i="6"/>
  <c r="K14" i="6"/>
  <c r="B15" i="5"/>
  <c r="C15" i="5"/>
  <c r="D15" i="5"/>
  <c r="F15" i="5"/>
  <c r="G15" i="5"/>
  <c r="H15" i="5"/>
  <c r="K15" i="5"/>
  <c r="B16" i="5"/>
  <c r="C16" i="5"/>
  <c r="D16" i="5"/>
  <c r="E16" i="5"/>
  <c r="G16" i="5"/>
  <c r="H16" i="5"/>
  <c r="K16" i="5"/>
  <c r="B17" i="5"/>
  <c r="C17" i="5"/>
  <c r="D17" i="5"/>
  <c r="E17" i="5"/>
  <c r="F17" i="5"/>
  <c r="G17" i="5"/>
  <c r="H17" i="5"/>
  <c r="K17" i="5"/>
  <c r="K14" i="5"/>
  <c r="J14" i="5"/>
  <c r="I14" i="5"/>
  <c r="H14" i="5"/>
  <c r="G14" i="5"/>
  <c r="F14" i="5"/>
  <c r="E14" i="5"/>
  <c r="D14" i="5"/>
  <c r="C14" i="5"/>
  <c r="B14" i="5"/>
  <c r="U9" i="62"/>
  <c r="V9" i="62" s="1"/>
  <c r="W9" i="62"/>
  <c r="X9" i="62"/>
  <c r="Y9" i="62"/>
  <c r="Z9" i="62"/>
  <c r="AA9" i="62"/>
  <c r="AB9" i="62" s="1"/>
  <c r="AC9" i="62"/>
  <c r="AD9" i="62" s="1"/>
  <c r="AE9" i="62"/>
  <c r="AG9" i="62" s="1"/>
  <c r="U10" i="62"/>
  <c r="V10" i="62" s="1"/>
  <c r="W10" i="62"/>
  <c r="Y10" i="62" s="1"/>
  <c r="X10" i="62"/>
  <c r="AC10" i="62"/>
  <c r="AD10" i="62"/>
  <c r="AE10" i="62"/>
  <c r="AF10" i="62"/>
  <c r="AG10" i="62"/>
  <c r="AI10" i="62" s="1"/>
  <c r="AJ10" i="62" s="1"/>
  <c r="AH10" i="62"/>
  <c r="U11" i="62"/>
  <c r="V11" i="62" s="1"/>
  <c r="W11" i="62"/>
  <c r="X11" i="62"/>
  <c r="Y11" i="62"/>
  <c r="Z11" i="62" s="1"/>
  <c r="AA11" i="62"/>
  <c r="AB11" i="62"/>
  <c r="AC11" i="62"/>
  <c r="U12" i="62"/>
  <c r="V12" i="62"/>
  <c r="W12" i="62"/>
  <c r="X12" i="62"/>
  <c r="Y12" i="62"/>
  <c r="AA12" i="62" s="1"/>
  <c r="AB12" i="62" s="1"/>
  <c r="Z12" i="62"/>
  <c r="AC12" i="62"/>
  <c r="AD12" i="62"/>
  <c r="AE12" i="62"/>
  <c r="AG12" i="62" s="1"/>
  <c r="AF12" i="62"/>
  <c r="U13" i="62"/>
  <c r="V13" i="62" s="1"/>
  <c r="W13" i="62"/>
  <c r="X13" i="62"/>
  <c r="Y13" i="62"/>
  <c r="Z13" i="62"/>
  <c r="AA13" i="62"/>
  <c r="AB13" i="62" s="1"/>
  <c r="AC13" i="62"/>
  <c r="AD13" i="62" s="1"/>
  <c r="AE13" i="62"/>
  <c r="AG13" i="62" s="1"/>
  <c r="U14" i="62"/>
  <c r="V14" i="62" s="1"/>
  <c r="W14" i="62"/>
  <c r="Y14" i="62" s="1"/>
  <c r="X14" i="62"/>
  <c r="AC14" i="62"/>
  <c r="AD14" i="62"/>
  <c r="AE14" i="62"/>
  <c r="AF14" i="62"/>
  <c r="AG14" i="62"/>
  <c r="AI14" i="62" s="1"/>
  <c r="AJ14" i="62" s="1"/>
  <c r="AH14" i="62"/>
  <c r="AK14" i="62"/>
  <c r="AL14" i="62"/>
  <c r="U15" i="62"/>
  <c r="V15" i="62" s="1"/>
  <c r="W15" i="62"/>
  <c r="X15" i="62"/>
  <c r="Y15" i="62"/>
  <c r="Z15" i="62" s="1"/>
  <c r="AA15" i="62"/>
  <c r="AB15" i="62" s="1"/>
  <c r="AC15" i="62"/>
  <c r="U16" i="62"/>
  <c r="V16" i="62"/>
  <c r="W16" i="62"/>
  <c r="X16" i="62"/>
  <c r="Y16" i="62"/>
  <c r="AA16" i="62" s="1"/>
  <c r="AB16" i="62" s="1"/>
  <c r="Z16" i="62"/>
  <c r="AC16" i="62"/>
  <c r="AD16" i="62"/>
  <c r="AE16" i="62"/>
  <c r="AG16" i="62" s="1"/>
  <c r="AF16" i="62"/>
  <c r="U17" i="62"/>
  <c r="V17" i="62" s="1"/>
  <c r="W17" i="62"/>
  <c r="X17" i="62"/>
  <c r="Y17" i="62"/>
  <c r="Z17" i="62"/>
  <c r="AA17" i="62"/>
  <c r="AB17" i="62" s="1"/>
  <c r="AC17" i="62"/>
  <c r="AD17" i="62" s="1"/>
  <c r="AE17" i="62"/>
  <c r="AG17" i="62" s="1"/>
  <c r="U18" i="62"/>
  <c r="V18" i="62" s="1"/>
  <c r="W18" i="62"/>
  <c r="Y18" i="62" s="1"/>
  <c r="X18" i="62"/>
  <c r="AC18" i="62"/>
  <c r="AD18" i="62"/>
  <c r="AE18" i="62"/>
  <c r="AF18" i="62"/>
  <c r="AG18" i="62"/>
  <c r="AI18" i="62" s="1"/>
  <c r="AJ18" i="62" s="1"/>
  <c r="AH18" i="62"/>
  <c r="U19" i="62"/>
  <c r="V19" i="62" s="1"/>
  <c r="W19" i="62"/>
  <c r="X19" i="62"/>
  <c r="Y19" i="62"/>
  <c r="Z19" i="62" s="1"/>
  <c r="AA19" i="62"/>
  <c r="AB19" i="62"/>
  <c r="AC19" i="62"/>
  <c r="U20" i="62"/>
  <c r="V20" i="62" s="1"/>
  <c r="W20" i="62"/>
  <c r="X20" i="62" s="1"/>
  <c r="AC20" i="62"/>
  <c r="AD20" i="62"/>
  <c r="AE20" i="62"/>
  <c r="U21" i="62"/>
  <c r="V21" i="62" s="1"/>
  <c r="W21" i="62"/>
  <c r="X21" i="62" s="1"/>
  <c r="Y21" i="62"/>
  <c r="AA21" i="62" s="1"/>
  <c r="AB21" i="62" s="1"/>
  <c r="Z21" i="62"/>
  <c r="AC21" i="62"/>
  <c r="AD21" i="62"/>
  <c r="AE21" i="62"/>
  <c r="AG21" i="62" s="1"/>
  <c r="AH21" i="62" s="1"/>
  <c r="AF21" i="62"/>
  <c r="AI21" i="62"/>
  <c r="AK21" i="62" s="1"/>
  <c r="AL21" i="62" s="1"/>
  <c r="AJ21" i="62"/>
  <c r="U22" i="62"/>
  <c r="V22" i="62"/>
  <c r="W22" i="62"/>
  <c r="X22" i="62"/>
  <c r="Y22" i="62"/>
  <c r="AA22" i="62" s="1"/>
  <c r="AB22" i="62" s="1"/>
  <c r="Z22" i="62"/>
  <c r="AC22" i="62"/>
  <c r="AD22" i="62"/>
  <c r="AE22" i="62"/>
  <c r="AG22" i="62" s="1"/>
  <c r="AH22" i="62" s="1"/>
  <c r="AF22" i="62"/>
  <c r="AI22" i="62"/>
  <c r="AK22" i="62" s="1"/>
  <c r="AL22" i="62" s="1"/>
  <c r="AJ22" i="62"/>
  <c r="U23" i="62"/>
  <c r="V23" i="62" s="1"/>
  <c r="W23" i="62"/>
  <c r="X23" i="62" s="1"/>
  <c r="Y23" i="62"/>
  <c r="Z23" i="62"/>
  <c r="AA23" i="62"/>
  <c r="AB23" i="62" s="1"/>
  <c r="AC23" i="62"/>
  <c r="AD23" i="62"/>
  <c r="AE23" i="62"/>
  <c r="U24" i="62"/>
  <c r="V24" i="62"/>
  <c r="W24" i="62"/>
  <c r="X24" i="62" s="1"/>
  <c r="Y24" i="62"/>
  <c r="AA24" i="62" s="1"/>
  <c r="AB24" i="62" s="1"/>
  <c r="Z24" i="62"/>
  <c r="AC24" i="62"/>
  <c r="AD24" i="62" s="1"/>
  <c r="AE24" i="62"/>
  <c r="AF24" i="62" s="1"/>
  <c r="AG24" i="62"/>
  <c r="AI24" i="62" s="1"/>
  <c r="AH24" i="62"/>
  <c r="U25" i="62"/>
  <c r="V25" i="62" s="1"/>
  <c r="W25" i="62"/>
  <c r="Y25" i="62" s="1"/>
  <c r="X25" i="62"/>
  <c r="AC25" i="62"/>
  <c r="AE25" i="62" s="1"/>
  <c r="AF25" i="62" s="1"/>
  <c r="AD25" i="62"/>
  <c r="AG25" i="62"/>
  <c r="AH25" i="62" s="1"/>
  <c r="AI25" i="62"/>
  <c r="U26" i="62"/>
  <c r="V26" i="62" s="1"/>
  <c r="W26" i="62"/>
  <c r="Y26" i="62" s="1"/>
  <c r="AC26" i="62"/>
  <c r="AE26" i="62" s="1"/>
  <c r="AD26" i="62"/>
  <c r="U27" i="62"/>
  <c r="V27" i="62" s="1"/>
  <c r="W27" i="62"/>
  <c r="X27" i="62"/>
  <c r="Y27" i="62"/>
  <c r="AC27" i="62"/>
  <c r="AD27" i="62" s="1"/>
  <c r="AE27" i="62"/>
  <c r="AF27" i="62" s="1"/>
  <c r="U28" i="62"/>
  <c r="V28" i="62"/>
  <c r="W28" i="62"/>
  <c r="X28" i="62"/>
  <c r="Y28" i="62"/>
  <c r="Z28" i="62"/>
  <c r="AA28" i="62"/>
  <c r="AB28" i="62" s="1"/>
  <c r="AC28" i="62"/>
  <c r="U29" i="62"/>
  <c r="V29" i="62" s="1"/>
  <c r="W29" i="62"/>
  <c r="Y29" i="62" s="1"/>
  <c r="Z29" i="62" s="1"/>
  <c r="X29" i="62"/>
  <c r="AA29" i="62"/>
  <c r="AB29" i="62"/>
  <c r="AC29" i="62"/>
  <c r="AD29" i="62" s="1"/>
  <c r="U30" i="62"/>
  <c r="V30" i="62"/>
  <c r="W30" i="62"/>
  <c r="AC30" i="62"/>
  <c r="AD30" i="62"/>
  <c r="AE30" i="62"/>
  <c r="AG30" i="62" s="1"/>
  <c r="AH30" i="62" s="1"/>
  <c r="AF30" i="62"/>
  <c r="AI30" i="62"/>
  <c r="AK30" i="62" s="1"/>
  <c r="AL30" i="62" s="1"/>
  <c r="AJ30" i="62"/>
  <c r="U31" i="62"/>
  <c r="V31" i="62" s="1"/>
  <c r="W31" i="62"/>
  <c r="X31" i="62" s="1"/>
  <c r="Y31" i="62"/>
  <c r="AA31" i="62" s="1"/>
  <c r="AB31" i="62" s="1"/>
  <c r="AC31" i="62"/>
  <c r="AD31" i="62"/>
  <c r="AE31" i="62"/>
  <c r="U32" i="62"/>
  <c r="V32" i="62"/>
  <c r="W32" i="62"/>
  <c r="X32" i="62" s="1"/>
  <c r="Y32" i="62"/>
  <c r="AA32" i="62" s="1"/>
  <c r="AB32" i="62" s="1"/>
  <c r="Z32" i="62"/>
  <c r="AC32" i="62"/>
  <c r="AD32" i="62" s="1"/>
  <c r="AE32" i="62"/>
  <c r="AF32" i="62" s="1"/>
  <c r="AG32" i="62"/>
  <c r="AH32" i="62"/>
  <c r="AI32" i="62"/>
  <c r="U33" i="62"/>
  <c r="V33" i="62" s="1"/>
  <c r="W33" i="62"/>
  <c r="X33" i="62"/>
  <c r="Y33" i="62"/>
  <c r="Z33" i="62"/>
  <c r="AA33" i="62"/>
  <c r="AB33" i="62"/>
  <c r="AC33" i="62"/>
  <c r="AE33" i="62" s="1"/>
  <c r="AF33" i="62" s="1"/>
  <c r="U34" i="62"/>
  <c r="V34" i="62" s="1"/>
  <c r="W34" i="62"/>
  <c r="X34" i="62"/>
  <c r="Y34" i="62"/>
  <c r="AC34" i="62"/>
  <c r="AE34" i="62" s="1"/>
  <c r="AD34" i="62"/>
  <c r="U35" i="62"/>
  <c r="V35" i="62" s="1"/>
  <c r="W35" i="62"/>
  <c r="X35" i="62"/>
  <c r="Y35" i="62"/>
  <c r="AC35" i="62"/>
  <c r="AD35" i="62" s="1"/>
  <c r="AE35" i="62"/>
  <c r="AF35" i="62"/>
  <c r="AG35" i="62"/>
  <c r="U36" i="62"/>
  <c r="V36" i="62" s="1"/>
  <c r="W36" i="62"/>
  <c r="X36" i="62"/>
  <c r="Y36" i="62"/>
  <c r="Z36" i="62"/>
  <c r="AA36" i="62"/>
  <c r="AB36" i="62" s="1"/>
  <c r="AC36" i="62"/>
  <c r="U37" i="62"/>
  <c r="V37" i="62" s="1"/>
  <c r="W37" i="62"/>
  <c r="Y37" i="62" s="1"/>
  <c r="Z37" i="62" s="1"/>
  <c r="X37" i="62"/>
  <c r="AA37" i="62"/>
  <c r="AB37" i="62" s="1"/>
  <c r="AC37" i="62"/>
  <c r="AD37" i="62" s="1"/>
  <c r="U38" i="62"/>
  <c r="V38" i="62"/>
  <c r="W38" i="62"/>
  <c r="AC38" i="62"/>
  <c r="AD38" i="62"/>
  <c r="AE38" i="62"/>
  <c r="AG38" i="62" s="1"/>
  <c r="AH38" i="62" s="1"/>
  <c r="AF38" i="62"/>
  <c r="U39" i="62"/>
  <c r="V39" i="62" s="1"/>
  <c r="W39" i="62"/>
  <c r="X39" i="62" s="1"/>
  <c r="Y39" i="62"/>
  <c r="Z39" i="62"/>
  <c r="AA39" i="62"/>
  <c r="AB39" i="62" s="1"/>
  <c r="AC39" i="62"/>
  <c r="AD39" i="62"/>
  <c r="AE39" i="62"/>
  <c r="U40" i="62"/>
  <c r="V40" i="62" s="1"/>
  <c r="W40" i="62"/>
  <c r="X40" i="62" s="1"/>
  <c r="Y40" i="62"/>
  <c r="AA40" i="62" s="1"/>
  <c r="AB40" i="62" s="1"/>
  <c r="Z40" i="62"/>
  <c r="AC40" i="62"/>
  <c r="AD40" i="62"/>
  <c r="AE40" i="62"/>
  <c r="AF40" i="62" s="1"/>
  <c r="AG40" i="62"/>
  <c r="AH40" i="62"/>
  <c r="AI40" i="62"/>
  <c r="U41" i="62"/>
  <c r="V41" i="62" s="1"/>
  <c r="W41" i="62"/>
  <c r="X41" i="62" s="1"/>
  <c r="Y41" i="62"/>
  <c r="Z41" i="62"/>
  <c r="AA41" i="62"/>
  <c r="AB41" i="62"/>
  <c r="AC41" i="62"/>
  <c r="AE41" i="62" s="1"/>
  <c r="AF41" i="62" s="1"/>
  <c r="AD41" i="62"/>
  <c r="AG41" i="62"/>
  <c r="AH41" i="62" s="1"/>
  <c r="AI41" i="62"/>
  <c r="U42" i="62"/>
  <c r="V42" i="62" s="1"/>
  <c r="W42" i="62"/>
  <c r="Y42" i="62" s="1"/>
  <c r="X42" i="62"/>
  <c r="AC42" i="62"/>
  <c r="AE42" i="62" s="1"/>
  <c r="AD42" i="62"/>
  <c r="U43" i="62"/>
  <c r="V43" i="62" s="1"/>
  <c r="W43" i="62"/>
  <c r="X43" i="62"/>
  <c r="Y43" i="62"/>
  <c r="AC43" i="62"/>
  <c r="AD43" i="62" s="1"/>
  <c r="AE43" i="62"/>
  <c r="AG43" i="62" s="1"/>
  <c r="U44" i="62"/>
  <c r="V44" i="62" s="1"/>
  <c r="W44" i="62"/>
  <c r="X44" i="62"/>
  <c r="Y44" i="62"/>
  <c r="Z44" i="62"/>
  <c r="AA44" i="62"/>
  <c r="AB44" i="62" s="1"/>
  <c r="AC44" i="62"/>
  <c r="U45" i="62"/>
  <c r="V45" i="62" s="1"/>
  <c r="W45" i="62"/>
  <c r="Y45" i="62" s="1"/>
  <c r="Z45" i="62" s="1"/>
  <c r="X45" i="62"/>
  <c r="AA45" i="62"/>
  <c r="AB45" i="62"/>
  <c r="AC45" i="62"/>
  <c r="AD45" i="62" s="1"/>
  <c r="U46" i="62"/>
  <c r="V46" i="62"/>
  <c r="W46" i="62"/>
  <c r="AC46" i="62"/>
  <c r="AD46" i="62"/>
  <c r="AE46" i="62"/>
  <c r="AG46" i="62" s="1"/>
  <c r="AH46" i="62" s="1"/>
  <c r="AF46" i="62"/>
  <c r="AI46" i="62"/>
  <c r="AK46" i="62" s="1"/>
  <c r="AL46" i="62" s="1"/>
  <c r="AJ46" i="62"/>
  <c r="U47" i="62"/>
  <c r="V47" i="62" s="1"/>
  <c r="W47" i="62"/>
  <c r="X47" i="62" s="1"/>
  <c r="Y47" i="62"/>
  <c r="Z47" i="62"/>
  <c r="AA47" i="62"/>
  <c r="AB47" i="62" s="1"/>
  <c r="AC47" i="62"/>
  <c r="AD47" i="62"/>
  <c r="AE47" i="62"/>
  <c r="U48" i="62"/>
  <c r="V48" i="62"/>
  <c r="W48" i="62"/>
  <c r="X48" i="62" s="1"/>
  <c r="Y48" i="62"/>
  <c r="AA48" i="62" s="1"/>
  <c r="AB48" i="62" s="1"/>
  <c r="Z48" i="62"/>
  <c r="AC48" i="62"/>
  <c r="AD48" i="62"/>
  <c r="AE48" i="62"/>
  <c r="AF48" i="62" s="1"/>
  <c r="AG48" i="62"/>
  <c r="AH48" i="62" s="1"/>
  <c r="U49" i="62"/>
  <c r="V49" i="62" s="1"/>
  <c r="W49" i="62"/>
  <c r="X49" i="62" s="1"/>
  <c r="Y49" i="62"/>
  <c r="Z49" i="62"/>
  <c r="AA49" i="62"/>
  <c r="AB49" i="62"/>
  <c r="AC49" i="62"/>
  <c r="AE49" i="62" s="1"/>
  <c r="AF49" i="62" s="1"/>
  <c r="AD49" i="62"/>
  <c r="U50" i="62"/>
  <c r="V50" i="62" s="1"/>
  <c r="W50" i="62"/>
  <c r="X50" i="62"/>
  <c r="Y50" i="62"/>
  <c r="AC50" i="62"/>
  <c r="AE50" i="62" s="1"/>
  <c r="AD50" i="62"/>
  <c r="U51" i="62"/>
  <c r="V51" i="62" s="1"/>
  <c r="W51" i="62"/>
  <c r="X51" i="62"/>
  <c r="Y51" i="62"/>
  <c r="AC51" i="62"/>
  <c r="AD51" i="62" s="1"/>
  <c r="AE51" i="62"/>
  <c r="AF51" i="62"/>
  <c r="AG51" i="62"/>
  <c r="U52" i="62"/>
  <c r="V52" i="62" s="1"/>
  <c r="W52" i="62"/>
  <c r="X52" i="62"/>
  <c r="Y52" i="62"/>
  <c r="Z52" i="62"/>
  <c r="AA52" i="62"/>
  <c r="AB52" i="62" s="1"/>
  <c r="AC52" i="62"/>
  <c r="U53" i="62"/>
  <c r="V53" i="62" s="1"/>
  <c r="W53" i="62"/>
  <c r="Y53" i="62" s="1"/>
  <c r="Z53" i="62" s="1"/>
  <c r="X53" i="62"/>
  <c r="AA53" i="62"/>
  <c r="AB53" i="62"/>
  <c r="AC53" i="62"/>
  <c r="AD53" i="62" s="1"/>
  <c r="AE53" i="62"/>
  <c r="AF53" i="62"/>
  <c r="AG53" i="62"/>
  <c r="AH53" i="62" s="1"/>
  <c r="AI53" i="62"/>
  <c r="AJ53" i="62"/>
  <c r="AK53" i="62"/>
  <c r="AL53" i="62" s="1"/>
  <c r="U54" i="62"/>
  <c r="V54" i="62"/>
  <c r="W54" i="62"/>
  <c r="AC54" i="62"/>
  <c r="AD54" i="62"/>
  <c r="AE54" i="62"/>
  <c r="AG54" i="62" s="1"/>
  <c r="AH54" i="62" s="1"/>
  <c r="U55" i="62"/>
  <c r="V55" i="62" s="1"/>
  <c r="W55" i="62"/>
  <c r="X55" i="62" s="1"/>
  <c r="Y55" i="62"/>
  <c r="Z55" i="62"/>
  <c r="AA55" i="62"/>
  <c r="AB55" i="62" s="1"/>
  <c r="AC55" i="62"/>
  <c r="AD55" i="62"/>
  <c r="AE55" i="62"/>
  <c r="U56" i="62"/>
  <c r="V56" i="62" s="1"/>
  <c r="W56" i="62"/>
  <c r="X56" i="62" s="1"/>
  <c r="Y56" i="62"/>
  <c r="AA56" i="62" s="1"/>
  <c r="AB56" i="62" s="1"/>
  <c r="Z56" i="62"/>
  <c r="AC56" i="62"/>
  <c r="AD56" i="62"/>
  <c r="AE56" i="62"/>
  <c r="AF56" i="62" s="1"/>
  <c r="AG56" i="62"/>
  <c r="AH56" i="62"/>
  <c r="AI56" i="62"/>
  <c r="U57" i="62"/>
  <c r="V57" i="62" s="1"/>
  <c r="W57" i="62"/>
  <c r="X57" i="62" s="1"/>
  <c r="Y57" i="62"/>
  <c r="Z57" i="62"/>
  <c r="AA57" i="62"/>
  <c r="AB57" i="62"/>
  <c r="AC57" i="62"/>
  <c r="AE57" i="62" s="1"/>
  <c r="AF57" i="62" s="1"/>
  <c r="AD57" i="62"/>
  <c r="AG57" i="62"/>
  <c r="AH57" i="62" s="1"/>
  <c r="AI57" i="62"/>
  <c r="U58" i="62"/>
  <c r="V58" i="62" s="1"/>
  <c r="W58" i="62"/>
  <c r="Y58" i="62" s="1"/>
  <c r="AC58" i="62"/>
  <c r="AE58" i="62" s="1"/>
  <c r="AD58" i="62"/>
  <c r="U59" i="62"/>
  <c r="V59" i="62" s="1"/>
  <c r="W59" i="62"/>
  <c r="X59" i="62"/>
  <c r="Y59" i="62"/>
  <c r="AC59" i="62"/>
  <c r="AD59" i="62" s="1"/>
  <c r="U60" i="62"/>
  <c r="V60" i="62" s="1"/>
  <c r="W60" i="62"/>
  <c r="Y60" i="62" s="1"/>
  <c r="X60" i="62"/>
  <c r="Z60" i="62"/>
  <c r="AA60" i="62"/>
  <c r="AB60" i="62" s="1"/>
  <c r="AC60" i="62"/>
  <c r="U61" i="62"/>
  <c r="V61" i="62" s="1"/>
  <c r="W61" i="62"/>
  <c r="Y61" i="62" s="1"/>
  <c r="Z61" i="62" s="1"/>
  <c r="X61" i="62"/>
  <c r="AA61" i="62"/>
  <c r="AB61" i="62"/>
  <c r="AC61" i="62"/>
  <c r="AD61" i="62" s="1"/>
  <c r="AE61" i="62"/>
  <c r="AG61" i="62" s="1"/>
  <c r="AH61" i="62" s="1"/>
  <c r="AF61" i="62"/>
  <c r="AI61" i="62"/>
  <c r="AK61" i="62" s="1"/>
  <c r="AL61" i="62" s="1"/>
  <c r="U62" i="62"/>
  <c r="V62" i="62"/>
  <c r="W62" i="62"/>
  <c r="AC62" i="62"/>
  <c r="AD62" i="62"/>
  <c r="AE62" i="62"/>
  <c r="AG62" i="62" s="1"/>
  <c r="AH62" i="62" s="1"/>
  <c r="AF62" i="62"/>
  <c r="AI62" i="62"/>
  <c r="AK62" i="62" s="1"/>
  <c r="AL62" i="62" s="1"/>
  <c r="AJ62" i="62"/>
  <c r="U63" i="62"/>
  <c r="V63" i="62" s="1"/>
  <c r="W63" i="62"/>
  <c r="X63" i="62" s="1"/>
  <c r="Y63" i="62"/>
  <c r="Z63" i="62"/>
  <c r="AA63" i="62"/>
  <c r="AB63" i="62" s="1"/>
  <c r="AC63" i="62"/>
  <c r="AD63" i="62"/>
  <c r="AE63" i="62"/>
  <c r="U64" i="62"/>
  <c r="V64" i="62"/>
  <c r="W64" i="62"/>
  <c r="X64" i="62" s="1"/>
  <c r="Y64" i="62"/>
  <c r="AA64" i="62" s="1"/>
  <c r="AB64" i="62" s="1"/>
  <c r="Z64" i="62"/>
  <c r="AC64" i="62"/>
  <c r="AD64" i="62"/>
  <c r="AE64" i="62"/>
  <c r="AF64" i="62" s="1"/>
  <c r="AG64" i="62"/>
  <c r="AH64" i="62"/>
  <c r="AI64" i="62"/>
  <c r="U65" i="62"/>
  <c r="V65" i="62" s="1"/>
  <c r="W65" i="62"/>
  <c r="X65" i="62"/>
  <c r="Y65" i="62"/>
  <c r="Z65" i="62" s="1"/>
  <c r="AA65" i="62"/>
  <c r="AB65" i="62"/>
  <c r="AC65" i="62"/>
  <c r="U66" i="62"/>
  <c r="V66" i="62"/>
  <c r="W66" i="62"/>
  <c r="AC66" i="62"/>
  <c r="AD66" i="62"/>
  <c r="AE66" i="62"/>
  <c r="AF66" i="62" s="1"/>
  <c r="AG66" i="62"/>
  <c r="AH66" i="62"/>
  <c r="AI66" i="62"/>
  <c r="U67" i="62"/>
  <c r="V67" i="62" s="1"/>
  <c r="W67" i="62"/>
  <c r="X67" i="62"/>
  <c r="Y67" i="62"/>
  <c r="Z67" i="62" s="1"/>
  <c r="AC67" i="62"/>
  <c r="U68" i="62"/>
  <c r="V68" i="62"/>
  <c r="W68" i="62"/>
  <c r="AC68" i="62"/>
  <c r="AD68" i="62"/>
  <c r="AE68" i="62"/>
  <c r="AF68" i="62" s="1"/>
  <c r="AG68" i="62"/>
  <c r="AH68" i="62"/>
  <c r="AI68" i="62"/>
  <c r="U69" i="62"/>
  <c r="V69" i="62" s="1"/>
  <c r="W69" i="62"/>
  <c r="X69" i="62"/>
  <c r="Y69" i="62"/>
  <c r="Z69" i="62" s="1"/>
  <c r="AA69" i="62"/>
  <c r="AB69" i="62"/>
  <c r="AC69" i="62"/>
  <c r="U70" i="62"/>
  <c r="V70" i="62"/>
  <c r="W70" i="62"/>
  <c r="AC70" i="62"/>
  <c r="AD70" i="62"/>
  <c r="AE70" i="62"/>
  <c r="AF70" i="62" s="1"/>
  <c r="U71" i="62"/>
  <c r="V71" i="62" s="1"/>
  <c r="W71" i="62"/>
  <c r="X71" i="62"/>
  <c r="Y71" i="62"/>
  <c r="Z71" i="62" s="1"/>
  <c r="AA71" i="62"/>
  <c r="AB71" i="62"/>
  <c r="AC71" i="62"/>
  <c r="U72" i="62"/>
  <c r="V72" i="62"/>
  <c r="W72" i="62"/>
  <c r="AC72" i="62"/>
  <c r="AD72" i="62"/>
  <c r="AE72" i="62"/>
  <c r="AF72" i="62" s="1"/>
  <c r="AG72" i="62"/>
  <c r="AI72" i="62" s="1"/>
  <c r="AH72" i="62"/>
  <c r="U73" i="62"/>
  <c r="V73" i="62" s="1"/>
  <c r="W73" i="62"/>
  <c r="X73" i="62"/>
  <c r="Y73" i="62"/>
  <c r="Z73" i="62" s="1"/>
  <c r="AA73" i="62"/>
  <c r="AB73" i="62"/>
  <c r="AC73" i="62"/>
  <c r="U74" i="62"/>
  <c r="V74" i="62" s="1"/>
  <c r="W74" i="62"/>
  <c r="AC74" i="62"/>
  <c r="AD74" i="62"/>
  <c r="AE74" i="62"/>
  <c r="AF74" i="62" s="1"/>
  <c r="AG74" i="62"/>
  <c r="AH74" i="62"/>
  <c r="AI74" i="62"/>
  <c r="U75" i="62"/>
  <c r="V75" i="62" s="1"/>
  <c r="W75" i="62"/>
  <c r="X75" i="62" s="1"/>
  <c r="Y75" i="62"/>
  <c r="Z75" i="62" s="1"/>
  <c r="AA75" i="62"/>
  <c r="AB75" i="62"/>
  <c r="AC75" i="62"/>
  <c r="U76" i="62"/>
  <c r="V76" i="62"/>
  <c r="W76" i="62"/>
  <c r="AC76" i="62"/>
  <c r="AD76" i="62" s="1"/>
  <c r="AE76" i="62"/>
  <c r="AF76" i="62" s="1"/>
  <c r="AG76" i="62"/>
  <c r="AH76" i="62"/>
  <c r="AI76" i="62"/>
  <c r="U77" i="62"/>
  <c r="V77" i="62" s="1"/>
  <c r="W77" i="62"/>
  <c r="X77" i="62" s="1"/>
  <c r="Y77" i="62"/>
  <c r="Z77" i="62" s="1"/>
  <c r="AA77" i="62"/>
  <c r="AB77" i="62" s="1"/>
  <c r="AC77" i="62"/>
  <c r="U8" i="62"/>
  <c r="V8" i="62"/>
  <c r="W8" i="62"/>
  <c r="Y8" i="62" s="1"/>
  <c r="X8" i="62"/>
  <c r="Z8" i="62"/>
  <c r="AA8" i="62"/>
  <c r="AB8" i="62" s="1"/>
  <c r="AC8" i="62"/>
  <c r="AD8" i="62" s="1"/>
  <c r="U7" i="62"/>
  <c r="V7" i="62" s="1"/>
  <c r="W7" i="62"/>
  <c r="I15" i="6" s="1"/>
  <c r="X7" i="62"/>
  <c r="Y7" i="62"/>
  <c r="Z7" i="62" s="1"/>
  <c r="AC7" i="62"/>
  <c r="AD7" i="62"/>
  <c r="U3" i="62"/>
  <c r="V3" i="62"/>
  <c r="W3" i="62"/>
  <c r="X3" i="62" s="1"/>
  <c r="AC3" i="62"/>
  <c r="J15" i="5" s="1"/>
  <c r="AD3" i="62"/>
  <c r="AE3" i="62"/>
  <c r="AF3" i="62" s="1"/>
  <c r="AG3" i="62"/>
  <c r="AH3" i="62"/>
  <c r="AI3" i="62"/>
  <c r="AK3" i="62" s="1"/>
  <c r="AJ3" i="62"/>
  <c r="AL3" i="62"/>
  <c r="U4" i="62"/>
  <c r="V4" i="62" s="1"/>
  <c r="W4" i="62"/>
  <c r="I16" i="5" s="1"/>
  <c r="AC4" i="62"/>
  <c r="AD4" i="62"/>
  <c r="U5" i="62"/>
  <c r="V5" i="62" s="1"/>
  <c r="W5" i="62"/>
  <c r="Y5" i="62" s="1"/>
  <c r="X5" i="62"/>
  <c r="Z5" i="62"/>
  <c r="AA5" i="62"/>
  <c r="AB5" i="62" s="1"/>
  <c r="AC5" i="62"/>
  <c r="J17" i="5" s="1"/>
  <c r="AD5" i="62"/>
  <c r="AE5" i="62"/>
  <c r="AF5" i="62" s="1"/>
  <c r="AG5" i="62"/>
  <c r="AH5" i="62"/>
  <c r="AI5" i="62"/>
  <c r="AK5" i="62" s="1"/>
  <c r="AL5" i="62" s="1"/>
  <c r="U6" i="62"/>
  <c r="V6" i="62" s="1"/>
  <c r="W6" i="62"/>
  <c r="I14" i="6" s="1"/>
  <c r="X6" i="62"/>
  <c r="Y6" i="62"/>
  <c r="Z6" i="62" s="1"/>
  <c r="AA6" i="62"/>
  <c r="AB6" i="62"/>
  <c r="AC6" i="62"/>
  <c r="AD6" i="62"/>
  <c r="AE2" i="62"/>
  <c r="AG2" i="62" s="1"/>
  <c r="AI2" i="62" s="1"/>
  <c r="AK2" i="62" s="1"/>
  <c r="AC2" i="62"/>
  <c r="AA2" i="62"/>
  <c r="Y2" i="62"/>
  <c r="W2" i="62"/>
  <c r="U2" i="62"/>
  <c r="P77" i="62"/>
  <c r="O77" i="62"/>
  <c r="Q77" i="62" s="1"/>
  <c r="S77" i="62" s="1"/>
  <c r="Q76" i="62"/>
  <c r="S76" i="62" s="1"/>
  <c r="P76" i="62"/>
  <c r="O76" i="62"/>
  <c r="S75" i="62"/>
  <c r="Q75" i="62"/>
  <c r="P75" i="62"/>
  <c r="O75" i="62"/>
  <c r="P74" i="62"/>
  <c r="O74" i="62"/>
  <c r="Q74" i="62" s="1"/>
  <c r="S74" i="62" s="1"/>
  <c r="P73" i="62"/>
  <c r="O73" i="62"/>
  <c r="Q73" i="62" s="1"/>
  <c r="S73" i="62" s="1"/>
  <c r="T73" i="62" s="1"/>
  <c r="P72" i="62"/>
  <c r="O72" i="62"/>
  <c r="Q72" i="62" s="1"/>
  <c r="S72" i="62" s="1"/>
  <c r="P71" i="62"/>
  <c r="O71" i="62"/>
  <c r="Q71" i="62" s="1"/>
  <c r="S71" i="62" s="1"/>
  <c r="T70" i="62"/>
  <c r="P70" i="62"/>
  <c r="O70" i="62"/>
  <c r="Q70" i="62" s="1"/>
  <c r="S70" i="62" s="1"/>
  <c r="P69" i="62"/>
  <c r="O69" i="62"/>
  <c r="Q69" i="62" s="1"/>
  <c r="S69" i="62" s="1"/>
  <c r="S68" i="62"/>
  <c r="Q68" i="62"/>
  <c r="P68" i="62"/>
  <c r="O68" i="62"/>
  <c r="Q67" i="62"/>
  <c r="S67" i="62" s="1"/>
  <c r="P67" i="62"/>
  <c r="O67" i="62"/>
  <c r="S66" i="62"/>
  <c r="Q66" i="62"/>
  <c r="P66" i="62"/>
  <c r="O66" i="62"/>
  <c r="Q65" i="62"/>
  <c r="S65" i="62" s="1"/>
  <c r="P65" i="62"/>
  <c r="O65" i="62"/>
  <c r="P64" i="62"/>
  <c r="O64" i="62"/>
  <c r="Q64" i="62" s="1"/>
  <c r="S64" i="62" s="1"/>
  <c r="P63" i="62"/>
  <c r="O63" i="62"/>
  <c r="Q63" i="62" s="1"/>
  <c r="S63" i="62" s="1"/>
  <c r="T62" i="62"/>
  <c r="P62" i="62"/>
  <c r="O62" i="62"/>
  <c r="Q62" i="62" s="1"/>
  <c r="S62" i="62" s="1"/>
  <c r="P61" i="62"/>
  <c r="O61" i="62"/>
  <c r="Q61" i="62" s="1"/>
  <c r="S61" i="62" s="1"/>
  <c r="Q60" i="62"/>
  <c r="S60" i="62" s="1"/>
  <c r="P60" i="62"/>
  <c r="O60" i="62"/>
  <c r="Q59" i="62"/>
  <c r="S59" i="62" s="1"/>
  <c r="P59" i="62"/>
  <c r="O59" i="62"/>
  <c r="S58" i="62"/>
  <c r="Q58" i="62"/>
  <c r="P58" i="62"/>
  <c r="O58" i="62"/>
  <c r="P57" i="62"/>
  <c r="O57" i="62"/>
  <c r="Q57" i="62" s="1"/>
  <c r="S57" i="62" s="1"/>
  <c r="P56" i="62"/>
  <c r="O56" i="62"/>
  <c r="Q56" i="62" s="1"/>
  <c r="S56" i="62" s="1"/>
  <c r="P55" i="62"/>
  <c r="O55" i="62"/>
  <c r="Q55" i="62" s="1"/>
  <c r="S55" i="62" s="1"/>
  <c r="P54" i="62"/>
  <c r="O54" i="62"/>
  <c r="Q54" i="62" s="1"/>
  <c r="S54" i="62" s="1"/>
  <c r="Q53" i="62"/>
  <c r="S53" i="62" s="1"/>
  <c r="P53" i="62"/>
  <c r="O53" i="62"/>
  <c r="P52" i="62"/>
  <c r="O52" i="62"/>
  <c r="Q52" i="62" s="1"/>
  <c r="S52" i="62" s="1"/>
  <c r="T51" i="62"/>
  <c r="P51" i="62"/>
  <c r="O51" i="62"/>
  <c r="Q51" i="62" s="1"/>
  <c r="S51" i="62" s="1"/>
  <c r="P50" i="62"/>
  <c r="O50" i="62"/>
  <c r="Q50" i="62" s="1"/>
  <c r="S50" i="62" s="1"/>
  <c r="S49" i="62"/>
  <c r="Q49" i="62"/>
  <c r="P49" i="62"/>
  <c r="O49" i="62"/>
  <c r="Q48" i="62"/>
  <c r="S48" i="62" s="1"/>
  <c r="P48" i="62"/>
  <c r="O48" i="62"/>
  <c r="P47" i="62"/>
  <c r="O47" i="62"/>
  <c r="Q47" i="62" s="1"/>
  <c r="S47" i="62" s="1"/>
  <c r="P46" i="62"/>
  <c r="O46" i="62"/>
  <c r="Q46" i="62" s="1"/>
  <c r="S46" i="62" s="1"/>
  <c r="P45" i="62"/>
  <c r="O45" i="62"/>
  <c r="Q45" i="62" s="1"/>
  <c r="S45" i="62" s="1"/>
  <c r="P44" i="62"/>
  <c r="O44" i="62"/>
  <c r="Q44" i="62" s="1"/>
  <c r="S44" i="62" s="1"/>
  <c r="P43" i="62"/>
  <c r="O43" i="62"/>
  <c r="Q43" i="62" s="1"/>
  <c r="S43" i="62" s="1"/>
  <c r="P42" i="62"/>
  <c r="O42" i="62"/>
  <c r="Q42" i="62" s="1"/>
  <c r="S42" i="62" s="1"/>
  <c r="P41" i="62"/>
  <c r="O41" i="62"/>
  <c r="Q41" i="62" s="1"/>
  <c r="S41" i="62" s="1"/>
  <c r="P40" i="62"/>
  <c r="O40" i="62"/>
  <c r="Q40" i="62" s="1"/>
  <c r="S40" i="62" s="1"/>
  <c r="P39" i="62"/>
  <c r="O39" i="62"/>
  <c r="Q39" i="62" s="1"/>
  <c r="S39" i="62" s="1"/>
  <c r="P38" i="62"/>
  <c r="O38" i="62"/>
  <c r="Q38" i="62" s="1"/>
  <c r="S38" i="62" s="1"/>
  <c r="S37" i="62"/>
  <c r="Q37" i="62"/>
  <c r="P37" i="62"/>
  <c r="O37" i="62"/>
  <c r="Q36" i="62"/>
  <c r="S36" i="62" s="1"/>
  <c r="P36" i="62"/>
  <c r="O36" i="62"/>
  <c r="Q35" i="62"/>
  <c r="S35" i="62" s="1"/>
  <c r="P35" i="62"/>
  <c r="O35" i="62"/>
  <c r="P34" i="62"/>
  <c r="O34" i="62"/>
  <c r="Q34" i="62" s="1"/>
  <c r="S34" i="62" s="1"/>
  <c r="Q33" i="62"/>
  <c r="S33" i="62" s="1"/>
  <c r="P33" i="62"/>
  <c r="O33" i="62"/>
  <c r="Q32" i="62"/>
  <c r="S32" i="62" s="1"/>
  <c r="P32" i="62"/>
  <c r="O32" i="62"/>
  <c r="P31" i="62"/>
  <c r="O31" i="62"/>
  <c r="Q31" i="62" s="1"/>
  <c r="S31" i="62" s="1"/>
  <c r="P30" i="62"/>
  <c r="O30" i="62"/>
  <c r="Q30" i="62" s="1"/>
  <c r="S30" i="62" s="1"/>
  <c r="P29" i="62"/>
  <c r="O29" i="62"/>
  <c r="Q29" i="62" s="1"/>
  <c r="S29" i="62" s="1"/>
  <c r="P28" i="62"/>
  <c r="O28" i="62"/>
  <c r="Q28" i="62" s="1"/>
  <c r="S28" i="62" s="1"/>
  <c r="T28" i="62" s="1"/>
  <c r="Q27" i="62"/>
  <c r="S27" i="62" s="1"/>
  <c r="P27" i="62"/>
  <c r="O27" i="62"/>
  <c r="T26" i="62"/>
  <c r="Q26" i="62"/>
  <c r="S26" i="62" s="1"/>
  <c r="P26" i="62"/>
  <c r="O26" i="62"/>
  <c r="P25" i="62"/>
  <c r="O25" i="62"/>
  <c r="Q25" i="62" s="1"/>
  <c r="S25" i="62" s="1"/>
  <c r="Q24" i="62"/>
  <c r="S24" i="62" s="1"/>
  <c r="P24" i="62"/>
  <c r="O24" i="62"/>
  <c r="P23" i="62"/>
  <c r="O23" i="62"/>
  <c r="Q23" i="62" s="1"/>
  <c r="S23" i="62" s="1"/>
  <c r="T23" i="62" s="1"/>
  <c r="Q22" i="62"/>
  <c r="S22" i="62" s="1"/>
  <c r="P22" i="62"/>
  <c r="O22" i="62"/>
  <c r="Q21" i="62"/>
  <c r="S21" i="62" s="1"/>
  <c r="P21" i="62"/>
  <c r="O21" i="62"/>
  <c r="P20" i="62"/>
  <c r="O20" i="62"/>
  <c r="Q20" i="62" s="1"/>
  <c r="S20" i="62" s="1"/>
  <c r="P19" i="62"/>
  <c r="O19" i="62"/>
  <c r="Q19" i="62" s="1"/>
  <c r="S19" i="62" s="1"/>
  <c r="Q18" i="62"/>
  <c r="S18" i="62" s="1"/>
  <c r="P18" i="62"/>
  <c r="O18" i="62"/>
  <c r="P17" i="62"/>
  <c r="O17" i="62"/>
  <c r="Q17" i="62" s="1"/>
  <c r="S17" i="62" s="1"/>
  <c r="S16" i="62"/>
  <c r="T16" i="62" s="1"/>
  <c r="P16" i="62"/>
  <c r="O16" i="62"/>
  <c r="Q16" i="62" s="1"/>
  <c r="P15" i="62"/>
  <c r="O15" i="62"/>
  <c r="Q15" i="62" s="1"/>
  <c r="S15" i="62" s="1"/>
  <c r="Q14" i="62"/>
  <c r="S14" i="62" s="1"/>
  <c r="P14" i="62"/>
  <c r="O14" i="62"/>
  <c r="P13" i="62"/>
  <c r="O13" i="62"/>
  <c r="Q13" i="62" s="1"/>
  <c r="S13" i="62" s="1"/>
  <c r="P12" i="62"/>
  <c r="O12" i="62"/>
  <c r="Q12" i="62" s="1"/>
  <c r="S12" i="62" s="1"/>
  <c r="P11" i="62"/>
  <c r="O11" i="62"/>
  <c r="Q11" i="62" s="1"/>
  <c r="S11" i="62" s="1"/>
  <c r="T11" i="62" s="1"/>
  <c r="P10" i="62"/>
  <c r="O10" i="62"/>
  <c r="Q10" i="62" s="1"/>
  <c r="S10" i="62" s="1"/>
  <c r="Q9" i="62"/>
  <c r="S9" i="62" s="1"/>
  <c r="P9" i="62"/>
  <c r="O9" i="62"/>
  <c r="Q8" i="62"/>
  <c r="S8" i="62" s="1"/>
  <c r="P8" i="62"/>
  <c r="O8" i="62"/>
  <c r="P7" i="62"/>
  <c r="O7" i="62"/>
  <c r="Q7" i="62" s="1"/>
  <c r="S7" i="62" s="1"/>
  <c r="Q6" i="62"/>
  <c r="S6" i="62" s="1"/>
  <c r="P6" i="62"/>
  <c r="O6" i="62"/>
  <c r="Q5" i="62"/>
  <c r="S5" i="62" s="1"/>
  <c r="P5" i="62"/>
  <c r="O5" i="62"/>
  <c r="P4" i="62"/>
  <c r="O4" i="62"/>
  <c r="Q4" i="62" s="1"/>
  <c r="S4" i="62" s="1"/>
  <c r="P3" i="62"/>
  <c r="O3" i="62"/>
  <c r="Q3" i="62" s="1"/>
  <c r="S3" i="62" s="1"/>
  <c r="T2" i="62"/>
  <c r="Q2" i="62"/>
  <c r="S2" i="62" s="1"/>
  <c r="P2" i="62"/>
  <c r="O2" i="62"/>
  <c r="AA58" i="62" l="1"/>
  <c r="AB58" i="62" s="1"/>
  <c r="Z58" i="62"/>
  <c r="AK72" i="62"/>
  <c r="AL72" i="62" s="1"/>
  <c r="AJ72" i="62"/>
  <c r="AK24" i="62"/>
  <c r="AL24" i="62" s="1"/>
  <c r="AJ24" i="62"/>
  <c r="AA26" i="62"/>
  <c r="AB26" i="62" s="1"/>
  <c r="Z26" i="62"/>
  <c r="AH43" i="62"/>
  <c r="AI43" i="62"/>
  <c r="AA42" i="62"/>
  <c r="AB42" i="62" s="1"/>
  <c r="Z42" i="62"/>
  <c r="AK74" i="62"/>
  <c r="AL74" i="62" s="1"/>
  <c r="AJ74" i="62"/>
  <c r="Y66" i="62"/>
  <c r="X66" i="62"/>
  <c r="AA14" i="62"/>
  <c r="AB14" i="62" s="1"/>
  <c r="Z14" i="62"/>
  <c r="AJ5" i="62"/>
  <c r="AA7" i="62"/>
  <c r="AB7" i="62" s="1"/>
  <c r="AG70" i="62"/>
  <c r="AE69" i="62"/>
  <c r="AD69" i="62"/>
  <c r="AA67" i="62"/>
  <c r="AB67" i="62" s="1"/>
  <c r="AJ61" i="62"/>
  <c r="X58" i="62"/>
  <c r="AF54" i="62"/>
  <c r="AG49" i="62"/>
  <c r="X46" i="62"/>
  <c r="Y46" i="62"/>
  <c r="AF43" i="62"/>
  <c r="AI38" i="62"/>
  <c r="Z31" i="62"/>
  <c r="AE28" i="62"/>
  <c r="AD28" i="62"/>
  <c r="X26" i="62"/>
  <c r="AK18" i="62"/>
  <c r="AL18" i="62" s="1"/>
  <c r="AK10" i="62"/>
  <c r="AL10" i="62" s="1"/>
  <c r="Z43" i="62"/>
  <c r="AA43" i="62"/>
  <c r="AB43" i="62" s="1"/>
  <c r="AK40" i="62"/>
  <c r="AL40" i="62" s="1"/>
  <c r="AJ40" i="62"/>
  <c r="AF39" i="62"/>
  <c r="AG39" i="62"/>
  <c r="AJ25" i="62"/>
  <c r="AK25" i="62"/>
  <c r="AL25" i="62" s="1"/>
  <c r="AF34" i="62"/>
  <c r="AG34" i="62"/>
  <c r="AE11" i="62"/>
  <c r="AD11" i="62"/>
  <c r="Y68" i="62"/>
  <c r="X68" i="62"/>
  <c r="AH35" i="62"/>
  <c r="AI35" i="62"/>
  <c r="AF63" i="62"/>
  <c r="AG63" i="62"/>
  <c r="X38" i="62"/>
  <c r="Y38" i="62"/>
  <c r="AA34" i="62"/>
  <c r="AB34" i="62" s="1"/>
  <c r="Z34" i="62"/>
  <c r="AH12" i="62"/>
  <c r="AI12" i="62"/>
  <c r="AE44" i="62"/>
  <c r="AD44" i="62"/>
  <c r="AE73" i="62"/>
  <c r="AD73" i="62"/>
  <c r="AK76" i="62"/>
  <c r="AL76" i="62" s="1"/>
  <c r="AJ76" i="62"/>
  <c r="Y70" i="62"/>
  <c r="X70" i="62"/>
  <c r="AK66" i="62"/>
  <c r="AL66" i="62" s="1"/>
  <c r="AJ66" i="62"/>
  <c r="AH51" i="62"/>
  <c r="AI51" i="62"/>
  <c r="AF50" i="62"/>
  <c r="AG50" i="62"/>
  <c r="X54" i="62"/>
  <c r="Y54" i="62"/>
  <c r="AE19" i="62"/>
  <c r="AD19" i="62"/>
  <c r="J16" i="5"/>
  <c r="AE4" i="62"/>
  <c r="AE75" i="62"/>
  <c r="AD75" i="62"/>
  <c r="AA50" i="62"/>
  <c r="AB50" i="62" s="1"/>
  <c r="Z50" i="62"/>
  <c r="AE36" i="62"/>
  <c r="AD36" i="62"/>
  <c r="AF20" i="62"/>
  <c r="AG20" i="62"/>
  <c r="AJ57" i="62"/>
  <c r="AK57" i="62"/>
  <c r="AL57" i="62" s="1"/>
  <c r="AJ41" i="62"/>
  <c r="AK41" i="62"/>
  <c r="AL41" i="62" s="1"/>
  <c r="Y72" i="62"/>
  <c r="X72" i="62"/>
  <c r="AK68" i="62"/>
  <c r="AL68" i="62" s="1"/>
  <c r="AJ68" i="62"/>
  <c r="AE65" i="62"/>
  <c r="AD65" i="62"/>
  <c r="X62" i="62"/>
  <c r="Y62" i="62"/>
  <c r="Z35" i="62"/>
  <c r="AA35" i="62"/>
  <c r="AB35" i="62" s="1"/>
  <c r="AF31" i="62"/>
  <c r="AG31" i="62"/>
  <c r="AA18" i="62"/>
  <c r="AB18" i="62" s="1"/>
  <c r="Z18" i="62"/>
  <c r="AA10" i="62"/>
  <c r="AB10" i="62" s="1"/>
  <c r="Z10" i="62"/>
  <c r="I17" i="5"/>
  <c r="Y76" i="62"/>
  <c r="X76" i="62"/>
  <c r="AE60" i="62"/>
  <c r="AD60" i="62"/>
  <c r="AF55" i="62"/>
  <c r="AG55" i="62"/>
  <c r="Z27" i="62"/>
  <c r="AA27" i="62"/>
  <c r="AB27" i="62" s="1"/>
  <c r="AE52" i="62"/>
  <c r="AD52" i="62"/>
  <c r="AK32" i="62"/>
  <c r="AL32" i="62" s="1"/>
  <c r="AJ32" i="62"/>
  <c r="Z25" i="62"/>
  <c r="AA25" i="62"/>
  <c r="AB25" i="62" s="1"/>
  <c r="Y3" i="62"/>
  <c r="I15" i="5"/>
  <c r="AE71" i="62"/>
  <c r="AD71" i="62"/>
  <c r="AK56" i="62"/>
  <c r="AL56" i="62" s="1"/>
  <c r="AJ56" i="62"/>
  <c r="AE6" i="62"/>
  <c r="J14" i="6"/>
  <c r="Y4" i="62"/>
  <c r="AE7" i="62"/>
  <c r="J15" i="6"/>
  <c r="AE8" i="62"/>
  <c r="Y74" i="62"/>
  <c r="X74" i="62"/>
  <c r="AE67" i="62"/>
  <c r="AD67" i="62"/>
  <c r="AF58" i="62"/>
  <c r="AG58" i="62"/>
  <c r="Z51" i="62"/>
  <c r="AA51" i="62"/>
  <c r="AB51" i="62" s="1"/>
  <c r="AI48" i="62"/>
  <c r="AF47" i="62"/>
  <c r="AG47" i="62"/>
  <c r="AG33" i="62"/>
  <c r="X30" i="62"/>
  <c r="Y30" i="62"/>
  <c r="AG27" i="62"/>
  <c r="AF26" i="62"/>
  <c r="AG26" i="62"/>
  <c r="Y20" i="62"/>
  <c r="AE15" i="62"/>
  <c r="AD15" i="62"/>
  <c r="Z59" i="62"/>
  <c r="AA59" i="62"/>
  <c r="AB59" i="62" s="1"/>
  <c r="AK64" i="62"/>
  <c r="AL64" i="62" s="1"/>
  <c r="AJ64" i="62"/>
  <c r="X4" i="62"/>
  <c r="AE77" i="62"/>
  <c r="AD77" i="62"/>
  <c r="AE59" i="62"/>
  <c r="AI54" i="62"/>
  <c r="AF42" i="62"/>
  <c r="AG42" i="62"/>
  <c r="AD33" i="62"/>
  <c r="AF23" i="62"/>
  <c r="AG23" i="62"/>
  <c r="AH16" i="62"/>
  <c r="AI16" i="62"/>
  <c r="AF17" i="62"/>
  <c r="AF13" i="62"/>
  <c r="AF9" i="62"/>
  <c r="AH17" i="62"/>
  <c r="AI17" i="62"/>
  <c r="AH13" i="62"/>
  <c r="AI13" i="62"/>
  <c r="AH9" i="62"/>
  <c r="AI9" i="62"/>
  <c r="AE45" i="62"/>
  <c r="AE37" i="62"/>
  <c r="AE29" i="62"/>
  <c r="T29" i="62"/>
  <c r="T18" i="62"/>
  <c r="T38" i="62"/>
  <c r="T8" i="62"/>
  <c r="T56" i="62"/>
  <c r="T13" i="62"/>
  <c r="T9" i="62"/>
  <c r="T67" i="62"/>
  <c r="T5" i="62"/>
  <c r="T14" i="62"/>
  <c r="T31" i="62"/>
  <c r="T41" i="62"/>
  <c r="T54" i="62"/>
  <c r="T57" i="62"/>
  <c r="T4" i="62"/>
  <c r="T52" i="62"/>
  <c r="T60" i="62"/>
  <c r="T44" i="62"/>
  <c r="T55" i="62"/>
  <c r="T15" i="62"/>
  <c r="T42" i="62"/>
  <c r="T66" i="62"/>
  <c r="T20" i="62"/>
  <c r="T35" i="62"/>
  <c r="T46" i="62"/>
  <c r="T22" i="62"/>
  <c r="T58" i="62"/>
  <c r="T33" i="62"/>
  <c r="T7" i="62"/>
  <c r="T37" i="62"/>
  <c r="T30" i="62"/>
  <c r="T34" i="62"/>
  <c r="T50" i="62"/>
  <c r="T12" i="62"/>
  <c r="T32" i="62"/>
  <c r="T36" i="62"/>
  <c r="T47" i="62"/>
  <c r="T71" i="62"/>
  <c r="T24" i="62"/>
  <c r="T3" i="62"/>
  <c r="T19" i="62"/>
  <c r="T76" i="62"/>
  <c r="T27" i="62"/>
  <c r="T17" i="62"/>
  <c r="T6" i="62"/>
  <c r="T43" i="62"/>
  <c r="T59" i="62"/>
  <c r="T77" i="62"/>
  <c r="V2" i="62"/>
  <c r="T21" i="62"/>
  <c r="T25" i="62"/>
  <c r="T49" i="62"/>
  <c r="T65" i="62"/>
  <c r="T40" i="62"/>
  <c r="T64" i="62"/>
  <c r="T75" i="62"/>
  <c r="T10" i="62"/>
  <c r="T45" i="62"/>
  <c r="T69" i="62"/>
  <c r="T63" i="62"/>
  <c r="T48" i="62"/>
  <c r="T68" i="62"/>
  <c r="T61" i="62"/>
  <c r="T74" i="62"/>
  <c r="T39" i="62"/>
  <c r="T53" i="62"/>
  <c r="T72" i="62"/>
  <c r="AG15" i="62" l="1"/>
  <c r="AF15" i="62"/>
  <c r="Z72" i="62"/>
  <c r="AA72" i="62"/>
  <c r="AB72" i="62" s="1"/>
  <c r="AH27" i="62"/>
  <c r="AI27" i="62"/>
  <c r="AJ13" i="62"/>
  <c r="AK13" i="62"/>
  <c r="AL13" i="62" s="1"/>
  <c r="AF52" i="62"/>
  <c r="AG52" i="62"/>
  <c r="AH34" i="62"/>
  <c r="AI34" i="62"/>
  <c r="AJ43" i="62"/>
  <c r="AK43" i="62"/>
  <c r="AL43" i="62" s="1"/>
  <c r="AA70" i="62"/>
  <c r="AB70" i="62" s="1"/>
  <c r="Z70" i="62"/>
  <c r="Z74" i="62"/>
  <c r="AA74" i="62"/>
  <c r="AB74" i="62" s="1"/>
  <c r="AH20" i="62"/>
  <c r="AI20" i="62"/>
  <c r="Z54" i="62"/>
  <c r="AA54" i="62"/>
  <c r="AB54" i="62" s="1"/>
  <c r="AJ35" i="62"/>
  <c r="AK35" i="62"/>
  <c r="AL35" i="62" s="1"/>
  <c r="Z46" i="62"/>
  <c r="AA46" i="62"/>
  <c r="AB46" i="62" s="1"/>
  <c r="AH42" i="62"/>
  <c r="AI42" i="62"/>
  <c r="AK17" i="62"/>
  <c r="AL17" i="62" s="1"/>
  <c r="AJ17" i="62"/>
  <c r="AF69" i="62"/>
  <c r="AG69" i="62"/>
  <c r="AF59" i="62"/>
  <c r="AG59" i="62"/>
  <c r="AG19" i="62"/>
  <c r="AF19" i="62"/>
  <c r="AF29" i="62"/>
  <c r="AG29" i="62"/>
  <c r="AH33" i="62"/>
  <c r="AI33" i="62"/>
  <c r="AF8" i="62"/>
  <c r="AG8" i="62"/>
  <c r="AG73" i="62"/>
  <c r="AF73" i="62"/>
  <c r="AG6" i="62"/>
  <c r="AF6" i="62"/>
  <c r="AI58" i="62"/>
  <c r="AH58" i="62"/>
  <c r="AF75" i="62"/>
  <c r="AG75" i="62"/>
  <c r="AK54" i="62"/>
  <c r="AL54" i="62" s="1"/>
  <c r="AJ54" i="62"/>
  <c r="AF28" i="62"/>
  <c r="AG28" i="62"/>
  <c r="AF71" i="62"/>
  <c r="AG71" i="62"/>
  <c r="AF77" i="62"/>
  <c r="AG77" i="62"/>
  <c r="AA76" i="62"/>
  <c r="AB76" i="62" s="1"/>
  <c r="Z76" i="62"/>
  <c r="AH50" i="62"/>
  <c r="AI50" i="62"/>
  <c r="AH49" i="62"/>
  <c r="AI49" i="62"/>
  <c r="AH31" i="62"/>
  <c r="AI31" i="62"/>
  <c r="AH55" i="62"/>
  <c r="AI55" i="62"/>
  <c r="AK38" i="62"/>
  <c r="AL38" i="62" s="1"/>
  <c r="AJ38" i="62"/>
  <c r="AG60" i="62"/>
  <c r="AF60" i="62"/>
  <c r="AF7" i="62"/>
  <c r="AG7" i="62"/>
  <c r="AF65" i="62"/>
  <c r="AG65" i="62"/>
  <c r="AF36" i="62"/>
  <c r="AG36" i="62"/>
  <c r="AF44" i="62"/>
  <c r="AG44" i="62"/>
  <c r="AA68" i="62"/>
  <c r="AB68" i="62" s="1"/>
  <c r="Z68" i="62"/>
  <c r="Z66" i="62"/>
  <c r="AA66" i="62"/>
  <c r="AB66" i="62" s="1"/>
  <c r="AH26" i="62"/>
  <c r="AI26" i="62"/>
  <c r="AG4" i="62"/>
  <c r="AF4" i="62"/>
  <c r="Z38" i="62"/>
  <c r="AA38" i="62"/>
  <c r="AB38" i="62" s="1"/>
  <c r="AH63" i="62"/>
  <c r="AI63" i="62"/>
  <c r="Z30" i="62"/>
  <c r="AA30" i="62"/>
  <c r="AB30" i="62" s="1"/>
  <c r="Z62" i="62"/>
  <c r="AA62" i="62"/>
  <c r="AB62" i="62" s="1"/>
  <c r="AJ16" i="62"/>
  <c r="AK16" i="62"/>
  <c r="AL16" i="62" s="1"/>
  <c r="AF37" i="62"/>
  <c r="AG37" i="62"/>
  <c r="AF45" i="62"/>
  <c r="AG45" i="62"/>
  <c r="AK9" i="62"/>
  <c r="AL9" i="62" s="1"/>
  <c r="AJ9" i="62"/>
  <c r="AK48" i="62"/>
  <c r="AL48" i="62" s="1"/>
  <c r="AJ48" i="62"/>
  <c r="Z4" i="62"/>
  <c r="AA4" i="62"/>
  <c r="AB4" i="62" s="1"/>
  <c r="AJ51" i="62"/>
  <c r="AK51" i="62"/>
  <c r="AL51" i="62" s="1"/>
  <c r="AJ12" i="62"/>
  <c r="AK12" i="62"/>
  <c r="AL12" i="62" s="1"/>
  <c r="AA20" i="62"/>
  <c r="AB20" i="62" s="1"/>
  <c r="Z20" i="62"/>
  <c r="AH70" i="62"/>
  <c r="AI70" i="62"/>
  <c r="AF67" i="62"/>
  <c r="AG67" i="62"/>
  <c r="AH39" i="62"/>
  <c r="AI39" i="62"/>
  <c r="Z3" i="62"/>
  <c r="AA3" i="62"/>
  <c r="AB3" i="62" s="1"/>
  <c r="AH47" i="62"/>
  <c r="AI47" i="62"/>
  <c r="AH23" i="62"/>
  <c r="AI23" i="62"/>
  <c r="AG11" i="62"/>
  <c r="AF11" i="62"/>
  <c r="X2" i="62"/>
  <c r="AD2" i="62"/>
  <c r="AK34" i="62" l="1"/>
  <c r="AL34" i="62" s="1"/>
  <c r="AJ34" i="62"/>
  <c r="AJ58" i="62"/>
  <c r="AK58" i="62"/>
  <c r="AL58" i="62" s="1"/>
  <c r="AH59" i="62"/>
  <c r="AI59" i="62"/>
  <c r="AJ31" i="62"/>
  <c r="AK31" i="62"/>
  <c r="AL31" i="62" s="1"/>
  <c r="AJ27" i="62"/>
  <c r="AK27" i="62"/>
  <c r="AL27" i="62" s="1"/>
  <c r="AH52" i="62"/>
  <c r="AI52" i="62"/>
  <c r="AH60" i="62"/>
  <c r="AI60" i="62"/>
  <c r="AH65" i="62"/>
  <c r="AI65" i="62"/>
  <c r="AH67" i="62"/>
  <c r="AI67" i="62"/>
  <c r="AK70" i="62"/>
  <c r="AL70" i="62" s="1"/>
  <c r="AJ70" i="62"/>
  <c r="AH44" i="62"/>
  <c r="AI44" i="62"/>
  <c r="AH69" i="62"/>
  <c r="AI69" i="62"/>
  <c r="AH11" i="62"/>
  <c r="AI11" i="62"/>
  <c r="AH36" i="62"/>
  <c r="AI36" i="62"/>
  <c r="AH8" i="62"/>
  <c r="AI8" i="62"/>
  <c r="AJ47" i="62"/>
  <c r="AK47" i="62"/>
  <c r="AL47" i="62" s="1"/>
  <c r="AJ42" i="62"/>
  <c r="AK42" i="62"/>
  <c r="AL42" i="62" s="1"/>
  <c r="AH4" i="62"/>
  <c r="AI4" i="62"/>
  <c r="AJ39" i="62"/>
  <c r="AK39" i="62"/>
  <c r="AL39" i="62" s="1"/>
  <c r="AH77" i="62"/>
  <c r="AI77" i="62"/>
  <c r="AJ55" i="62"/>
  <c r="AK55" i="62"/>
  <c r="AL55" i="62" s="1"/>
  <c r="AJ23" i="62"/>
  <c r="AK23" i="62"/>
  <c r="AL23" i="62" s="1"/>
  <c r="AH45" i="62"/>
  <c r="AI45" i="62"/>
  <c r="AH28" i="62"/>
  <c r="AI28" i="62"/>
  <c r="AJ49" i="62"/>
  <c r="AK49" i="62"/>
  <c r="AL49" i="62" s="1"/>
  <c r="AH7" i="62"/>
  <c r="AI7" i="62"/>
  <c r="AH75" i="62"/>
  <c r="AI75" i="62"/>
  <c r="AH29" i="62"/>
  <c r="AI29" i="62"/>
  <c r="AH19" i="62"/>
  <c r="AI19" i="62"/>
  <c r="AI6" i="62"/>
  <c r="AH6" i="62"/>
  <c r="AK63" i="62"/>
  <c r="AL63" i="62" s="1"/>
  <c r="AJ63" i="62"/>
  <c r="AH71" i="62"/>
  <c r="AI71" i="62"/>
  <c r="AJ20" i="62"/>
  <c r="AK20" i="62"/>
  <c r="AL20" i="62" s="1"/>
  <c r="AH73" i="62"/>
  <c r="AI73" i="62"/>
  <c r="AH37" i="62"/>
  <c r="AI37" i="62"/>
  <c r="AJ33" i="62"/>
  <c r="AK33" i="62"/>
  <c r="AL33" i="62" s="1"/>
  <c r="AJ26" i="62"/>
  <c r="AK26" i="62"/>
  <c r="AL26" i="62" s="1"/>
  <c r="AJ50" i="62"/>
  <c r="AK50" i="62"/>
  <c r="AL50" i="62" s="1"/>
  <c r="AH15" i="62"/>
  <c r="AI15" i="62"/>
  <c r="AF2" i="62"/>
  <c r="AJ52" i="62" l="1"/>
  <c r="AK52" i="62"/>
  <c r="AL52" i="62" s="1"/>
  <c r="AJ28" i="62"/>
  <c r="AK28" i="62"/>
  <c r="AL28" i="62" s="1"/>
  <c r="AJ19" i="62"/>
  <c r="AK19" i="62"/>
  <c r="AL19" i="62" s="1"/>
  <c r="AJ4" i="62"/>
  <c r="AK4" i="62"/>
  <c r="AL4" i="62" s="1"/>
  <c r="AK6" i="62"/>
  <c r="AL6" i="62" s="1"/>
  <c r="AJ6" i="62"/>
  <c r="AJ37" i="62"/>
  <c r="AK37" i="62"/>
  <c r="AL37" i="62" s="1"/>
  <c r="AJ73" i="62"/>
  <c r="AK73" i="62"/>
  <c r="AL73" i="62" s="1"/>
  <c r="AK15" i="62"/>
  <c r="AL15" i="62" s="1"/>
  <c r="AJ15" i="62"/>
  <c r="AK8" i="62"/>
  <c r="AL8" i="62" s="1"/>
  <c r="AJ8" i="62"/>
  <c r="AJ36" i="62"/>
  <c r="AK36" i="62"/>
  <c r="AL36" i="62" s="1"/>
  <c r="AJ69" i="62"/>
  <c r="AK69" i="62"/>
  <c r="AL69" i="62" s="1"/>
  <c r="AJ44" i="62"/>
  <c r="AK44" i="62"/>
  <c r="AL44" i="62" s="1"/>
  <c r="AJ29" i="62"/>
  <c r="AK29" i="62"/>
  <c r="AL29" i="62" s="1"/>
  <c r="AJ75" i="62"/>
  <c r="AK75" i="62"/>
  <c r="AL75" i="62" s="1"/>
  <c r="AJ67" i="62"/>
  <c r="AK67" i="62"/>
  <c r="AL67" i="62" s="1"/>
  <c r="AJ71" i="62"/>
  <c r="AK71" i="62"/>
  <c r="AL71" i="62" s="1"/>
  <c r="AJ77" i="62"/>
  <c r="AK77" i="62"/>
  <c r="AL77" i="62" s="1"/>
  <c r="AJ65" i="62"/>
  <c r="AK65" i="62"/>
  <c r="AL65" i="62" s="1"/>
  <c r="AK11" i="62"/>
  <c r="AL11" i="62" s="1"/>
  <c r="AJ11" i="62"/>
  <c r="AJ60" i="62"/>
  <c r="AK60" i="62"/>
  <c r="AL60" i="62" s="1"/>
  <c r="AJ45" i="62"/>
  <c r="AK45" i="62"/>
  <c r="AL45" i="62" s="1"/>
  <c r="AJ59" i="62"/>
  <c r="AK59" i="62"/>
  <c r="AL59" i="62" s="1"/>
  <c r="AJ7" i="62"/>
  <c r="AK7" i="62"/>
  <c r="AL7" i="62" s="1"/>
  <c r="AH2" i="62"/>
  <c r="AJ2" i="62" l="1"/>
  <c r="AL2" i="62"/>
  <c r="H46" i="31" l="1"/>
  <c r="J33" i="2" s="1"/>
  <c r="K33" i="2" s="1"/>
  <c r="I34" i="2"/>
  <c r="C29" i="33"/>
  <c r="C46" i="31"/>
  <c r="I33" i="2" s="1"/>
  <c r="AE7" i="34" l="1"/>
  <c r="AF7" i="34"/>
  <c r="AE12" i="34"/>
  <c r="AF12" i="34"/>
  <c r="AE14" i="34"/>
  <c r="AF14" i="34"/>
  <c r="AE16" i="34"/>
  <c r="AF16" i="34"/>
  <c r="AE18" i="34"/>
  <c r="AF18" i="34"/>
  <c r="AE20" i="34"/>
  <c r="AF20" i="34"/>
  <c r="AE23" i="34"/>
  <c r="AF23" i="34"/>
  <c r="AE25" i="34"/>
  <c r="AF25" i="34"/>
  <c r="AE27" i="34"/>
  <c r="AF27" i="34"/>
  <c r="AE29" i="34"/>
  <c r="AF29" i="34"/>
  <c r="AE31" i="34"/>
  <c r="AF31" i="34"/>
  <c r="AE35" i="34"/>
  <c r="AF35" i="34"/>
  <c r="AE37" i="34"/>
  <c r="AF37" i="34"/>
  <c r="AE39" i="34"/>
  <c r="AF39" i="34"/>
  <c r="AE43" i="34"/>
  <c r="AF43" i="34"/>
  <c r="AE47" i="34"/>
  <c r="AF47" i="34"/>
  <c r="AE49" i="34"/>
  <c r="AF49" i="34"/>
  <c r="AE52" i="34"/>
  <c r="AF52" i="34"/>
  <c r="AE55" i="34"/>
  <c r="AF55" i="34"/>
  <c r="AE57" i="34"/>
  <c r="AF57" i="34"/>
  <c r="AE60" i="34"/>
  <c r="AF60" i="34"/>
  <c r="AE64" i="34"/>
  <c r="AF64" i="34"/>
  <c r="AE68" i="34"/>
  <c r="AF68" i="34"/>
  <c r="AE72" i="34"/>
  <c r="AF72" i="34"/>
  <c r="AE76" i="34"/>
  <c r="AF76" i="34"/>
  <c r="AE78" i="34"/>
  <c r="AF78" i="34"/>
  <c r="AE81" i="34"/>
  <c r="AF81" i="34"/>
  <c r="AE84" i="34"/>
  <c r="AF84" i="34"/>
  <c r="AE86" i="34"/>
  <c r="AF86" i="34"/>
  <c r="AE88" i="34"/>
  <c r="AF88" i="34"/>
  <c r="AE90" i="34"/>
  <c r="AF90" i="34"/>
  <c r="AE93" i="34"/>
  <c r="AF93" i="34"/>
  <c r="AE96" i="34"/>
  <c r="AF96" i="34"/>
  <c r="AE98" i="34"/>
  <c r="AF98" i="34"/>
  <c r="AE101" i="34"/>
  <c r="AF101" i="34"/>
  <c r="AE105" i="34"/>
  <c r="AF105" i="34"/>
  <c r="AE107" i="34"/>
  <c r="AF107" i="34"/>
  <c r="AE110" i="34"/>
  <c r="AF110" i="34"/>
  <c r="AE116" i="34"/>
  <c r="AF116" i="34"/>
  <c r="AE118" i="34"/>
  <c r="AF118" i="34"/>
  <c r="AE120" i="34"/>
  <c r="AF120" i="34"/>
  <c r="F1" i="5" l="1"/>
  <c r="F1" i="6"/>
  <c r="F1" i="8"/>
  <c r="C21" i="8" s="1"/>
  <c r="C30" i="5" l="1"/>
  <c r="E30" i="5"/>
  <c r="H27" i="6"/>
  <c r="K30" i="5"/>
  <c r="J29" i="5"/>
  <c r="F29" i="5"/>
  <c r="C64" i="29"/>
  <c r="T53" i="28"/>
  <c r="B13" i="8" l="1"/>
  <c r="D14" i="8"/>
  <c r="F15" i="8"/>
  <c r="E13" i="8"/>
  <c r="G14" i="8"/>
  <c r="I15" i="8"/>
  <c r="F13" i="8"/>
  <c r="I14" i="8"/>
  <c r="J14" i="8"/>
  <c r="K14" i="8"/>
  <c r="C15" i="8"/>
  <c r="B14" i="8"/>
  <c r="C13" i="8"/>
  <c r="E14" i="8"/>
  <c r="G15" i="8"/>
  <c r="H14" i="8"/>
  <c r="I13" i="8"/>
  <c r="K13" i="8"/>
  <c r="D13" i="8"/>
  <c r="F14" i="8"/>
  <c r="H15" i="8"/>
  <c r="J15" i="8"/>
  <c r="K15" i="8"/>
  <c r="D15" i="8"/>
  <c r="B15" i="8"/>
  <c r="J13" i="8"/>
  <c r="G13" i="8"/>
  <c r="H13" i="8"/>
  <c r="C14" i="8"/>
  <c r="E15" i="8"/>
  <c r="F26" i="6"/>
  <c r="F27" i="6"/>
  <c r="H29" i="33" l="1"/>
  <c r="J34" i="2" s="1"/>
  <c r="H31" i="26"/>
  <c r="J19" i="2" s="1"/>
  <c r="K19" i="2" s="1"/>
  <c r="H31" i="14"/>
  <c r="J17" i="2" s="1"/>
  <c r="K34" i="2"/>
  <c r="H32" i="30"/>
  <c r="J10" i="2" s="1"/>
  <c r="C31" i="14"/>
  <c r="I17" i="2" s="1"/>
  <c r="BD32" i="33"/>
  <c r="AM32" i="33"/>
  <c r="R32" i="33"/>
  <c r="BD12" i="33"/>
  <c r="AN12" i="33"/>
  <c r="AO12" i="33" s="1"/>
  <c r="AP12" i="33" s="1"/>
  <c r="AQ12" i="33" s="1"/>
  <c r="AR12" i="33" s="1"/>
  <c r="BI12" i="33" s="1"/>
  <c r="AH9" i="33"/>
  <c r="AF9" i="33"/>
  <c r="AE9" i="33"/>
  <c r="AD9" i="33"/>
  <c r="Y9" i="33" s="1"/>
  <c r="AC9" i="33"/>
  <c r="AB9" i="33"/>
  <c r="AH8" i="33"/>
  <c r="AF8" i="33"/>
  <c r="AE8" i="33"/>
  <c r="AG8" i="33" s="1"/>
  <c r="AD8" i="33"/>
  <c r="Y8" i="33" s="1"/>
  <c r="AC8" i="33"/>
  <c r="AB8" i="33"/>
  <c r="AM8" i="33" s="1"/>
  <c r="AA8" i="33"/>
  <c r="AH7" i="33"/>
  <c r="AF7" i="33"/>
  <c r="AE7" i="33"/>
  <c r="AG7" i="33" s="1"/>
  <c r="AD7" i="33"/>
  <c r="Y7" i="33" s="1"/>
  <c r="AC7" i="33"/>
  <c r="AA7" i="33" s="1"/>
  <c r="AB7" i="33"/>
  <c r="AM7" i="33" s="1"/>
  <c r="BD6" i="33"/>
  <c r="AN6" i="33"/>
  <c r="U2" i="33"/>
  <c r="G2" i="33"/>
  <c r="G1" i="33"/>
  <c r="S33" i="33" s="1"/>
  <c r="F1" i="33"/>
  <c r="K26" i="33" s="1"/>
  <c r="BD42" i="32"/>
  <c r="AM42" i="32"/>
  <c r="R42" i="32"/>
  <c r="BE12" i="32"/>
  <c r="BD12" i="32"/>
  <c r="AN12" i="32"/>
  <c r="AO12" i="32" s="1"/>
  <c r="AM9" i="32"/>
  <c r="AH9" i="32"/>
  <c r="AF9" i="32"/>
  <c r="AG9" i="32" s="1"/>
  <c r="AE9" i="32"/>
  <c r="AD9" i="32"/>
  <c r="Y9" i="32" s="1"/>
  <c r="AC9" i="32"/>
  <c r="AB9" i="32"/>
  <c r="AH8" i="32"/>
  <c r="AF8" i="32"/>
  <c r="AE8" i="32"/>
  <c r="AD8" i="32"/>
  <c r="AC8" i="32"/>
  <c r="AA8" i="32" s="1"/>
  <c r="AB8" i="32"/>
  <c r="Y8" i="32"/>
  <c r="BD7" i="32"/>
  <c r="AN7" i="32"/>
  <c r="AH7" i="32"/>
  <c r="AG7" i="32"/>
  <c r="AF7" i="32"/>
  <c r="AE7" i="32"/>
  <c r="AD7" i="32"/>
  <c r="AC7" i="32"/>
  <c r="AB7" i="32"/>
  <c r="AM7" i="32" s="1"/>
  <c r="AA7" i="32"/>
  <c r="Y7" i="32"/>
  <c r="BD6" i="32"/>
  <c r="AO6" i="32"/>
  <c r="AN6" i="32"/>
  <c r="BE6" i="32" s="1"/>
  <c r="U2" i="32"/>
  <c r="G2" i="32"/>
  <c r="G1" i="32"/>
  <c r="F1" i="32"/>
  <c r="D54" i="31"/>
  <c r="C54" i="31"/>
  <c r="T53" i="31"/>
  <c r="O53" i="31"/>
  <c r="I52" i="31"/>
  <c r="E52" i="31"/>
  <c r="B52" i="31"/>
  <c r="I51" i="31"/>
  <c r="F51" i="31"/>
  <c r="E51" i="31"/>
  <c r="O50" i="31"/>
  <c r="BD49" i="31"/>
  <c r="AM49" i="31"/>
  <c r="R49" i="31"/>
  <c r="BD12" i="31"/>
  <c r="AN12" i="31"/>
  <c r="BE12" i="31" s="1"/>
  <c r="AH9" i="31"/>
  <c r="AF9" i="31"/>
  <c r="AE9" i="31"/>
  <c r="AG9" i="31" s="1"/>
  <c r="AD9" i="31"/>
  <c r="AC9" i="31"/>
  <c r="AB9" i="31"/>
  <c r="Y9" i="31"/>
  <c r="AH8" i="31"/>
  <c r="AF8" i="31"/>
  <c r="AG8" i="31" s="1"/>
  <c r="AE8" i="31"/>
  <c r="AD8" i="31"/>
  <c r="AC8" i="31"/>
  <c r="AB8" i="31"/>
  <c r="Y8" i="31"/>
  <c r="BD7" i="31"/>
  <c r="AN7" i="31"/>
  <c r="AM7" i="31"/>
  <c r="AH7" i="31"/>
  <c r="AF7" i="31"/>
  <c r="AG7" i="31" s="1"/>
  <c r="AE7" i="31"/>
  <c r="AD7" i="31"/>
  <c r="Y7" i="31" s="1"/>
  <c r="AC7" i="31"/>
  <c r="AB7" i="31"/>
  <c r="BF6" i="31"/>
  <c r="BE6" i="31"/>
  <c r="BD6" i="31"/>
  <c r="AP6" i="31"/>
  <c r="AO6" i="31"/>
  <c r="AN6" i="31"/>
  <c r="U2" i="31"/>
  <c r="G2" i="31"/>
  <c r="G1" i="31"/>
  <c r="F1" i="31"/>
  <c r="E38" i="30"/>
  <c r="G37" i="30"/>
  <c r="I36" i="30"/>
  <c r="BD35" i="30"/>
  <c r="AM35" i="30"/>
  <c r="R35" i="30"/>
  <c r="BE12" i="30"/>
  <c r="BD12" i="30"/>
  <c r="AN12" i="30"/>
  <c r="AO12" i="30" s="1"/>
  <c r="BF12" i="30" s="1"/>
  <c r="AH9" i="30"/>
  <c r="AF9" i="30"/>
  <c r="AE9" i="30"/>
  <c r="AG9" i="30" s="1"/>
  <c r="AD9" i="30"/>
  <c r="Y9" i="30" s="1"/>
  <c r="AC9" i="30"/>
  <c r="AB9" i="30"/>
  <c r="AH8" i="30"/>
  <c r="AF8" i="30"/>
  <c r="AG8" i="30" s="1"/>
  <c r="W8" i="30" s="1"/>
  <c r="AE8" i="30"/>
  <c r="AD8" i="30"/>
  <c r="AC8" i="30"/>
  <c r="AB8" i="30"/>
  <c r="AA8" i="30" s="1"/>
  <c r="Y8" i="30"/>
  <c r="AH7" i="30"/>
  <c r="AF7" i="30"/>
  <c r="AE7" i="30"/>
  <c r="AG7" i="30" s="1"/>
  <c r="AD7" i="30"/>
  <c r="Y7" i="30" s="1"/>
  <c r="AC7" i="30"/>
  <c r="AB7" i="30"/>
  <c r="AM7" i="30" s="1"/>
  <c r="BD6" i="30"/>
  <c r="AN6" i="30"/>
  <c r="U2" i="30"/>
  <c r="G2" i="30"/>
  <c r="G1" i="30"/>
  <c r="C38" i="30" s="1"/>
  <c r="F1" i="30"/>
  <c r="T64" i="29"/>
  <c r="S64" i="29"/>
  <c r="O64" i="29"/>
  <c r="I64" i="29"/>
  <c r="G64" i="29"/>
  <c r="F64" i="29"/>
  <c r="E64" i="29"/>
  <c r="B64" i="29"/>
  <c r="T63" i="29"/>
  <c r="S63" i="29"/>
  <c r="O63" i="29"/>
  <c r="I63" i="29"/>
  <c r="F63" i="29"/>
  <c r="E63" i="29"/>
  <c r="D63" i="29"/>
  <c r="C63" i="29"/>
  <c r="T62" i="29"/>
  <c r="S62" i="29"/>
  <c r="O62" i="29"/>
  <c r="I62" i="29"/>
  <c r="F62" i="29"/>
  <c r="E62" i="29"/>
  <c r="D62" i="29"/>
  <c r="C62" i="29"/>
  <c r="B62" i="29"/>
  <c r="T61" i="29"/>
  <c r="O61" i="29"/>
  <c r="I61" i="29"/>
  <c r="F61" i="29"/>
  <c r="E61" i="29"/>
  <c r="D61" i="29"/>
  <c r="C61" i="29"/>
  <c r="B61" i="29"/>
  <c r="T60" i="29"/>
  <c r="S60" i="29"/>
  <c r="O60" i="29"/>
  <c r="F60" i="29"/>
  <c r="E60" i="29"/>
  <c r="D60" i="29"/>
  <c r="C60" i="29"/>
  <c r="B60" i="29"/>
  <c r="T59" i="29"/>
  <c r="S59" i="29"/>
  <c r="O59" i="29"/>
  <c r="I59" i="29"/>
  <c r="G59" i="29"/>
  <c r="E59" i="29"/>
  <c r="D59" i="29"/>
  <c r="C59" i="29"/>
  <c r="B59" i="29"/>
  <c r="T58" i="29"/>
  <c r="S58" i="29"/>
  <c r="O58" i="29"/>
  <c r="I58" i="29"/>
  <c r="F58" i="29"/>
  <c r="E58" i="29"/>
  <c r="C58" i="29"/>
  <c r="B58" i="29"/>
  <c r="T57" i="29"/>
  <c r="S57" i="29"/>
  <c r="O57" i="29"/>
  <c r="I57" i="29"/>
  <c r="F57" i="29"/>
  <c r="E57" i="29"/>
  <c r="D57" i="29"/>
  <c r="C57" i="29"/>
  <c r="T56" i="29"/>
  <c r="S56" i="29"/>
  <c r="O56" i="29"/>
  <c r="I56" i="29"/>
  <c r="F56" i="29"/>
  <c r="E56" i="29"/>
  <c r="D56" i="29"/>
  <c r="C56" i="29"/>
  <c r="B56" i="29"/>
  <c r="T55" i="29"/>
  <c r="O55" i="29"/>
  <c r="I55" i="29"/>
  <c r="G55" i="29"/>
  <c r="F55" i="29"/>
  <c r="E55" i="29"/>
  <c r="D55" i="29"/>
  <c r="C55" i="29"/>
  <c r="B55" i="29"/>
  <c r="T54" i="29"/>
  <c r="S54" i="29"/>
  <c r="O54" i="29"/>
  <c r="G54" i="29"/>
  <c r="F54" i="29"/>
  <c r="E54" i="29"/>
  <c r="D54" i="29"/>
  <c r="C54" i="29"/>
  <c r="B54" i="29"/>
  <c r="T53" i="29"/>
  <c r="S53" i="29"/>
  <c r="O53" i="29"/>
  <c r="I53" i="29"/>
  <c r="G53" i="29"/>
  <c r="E53" i="29"/>
  <c r="D53" i="29"/>
  <c r="C53" i="29"/>
  <c r="B53" i="29"/>
  <c r="T52" i="29"/>
  <c r="S52" i="29"/>
  <c r="O52" i="29"/>
  <c r="I52" i="29"/>
  <c r="G52" i="29"/>
  <c r="F52" i="29"/>
  <c r="E52" i="29"/>
  <c r="C52" i="29"/>
  <c r="B52" i="29"/>
  <c r="T51" i="29"/>
  <c r="S51" i="29"/>
  <c r="O51" i="29"/>
  <c r="I51" i="29"/>
  <c r="F51" i="29"/>
  <c r="E51" i="29"/>
  <c r="D51" i="29"/>
  <c r="C51" i="29"/>
  <c r="T50" i="29"/>
  <c r="S50" i="29"/>
  <c r="O50" i="29"/>
  <c r="I50" i="29"/>
  <c r="F50" i="29"/>
  <c r="E50" i="29"/>
  <c r="D50" i="29"/>
  <c r="C50" i="29"/>
  <c r="B50" i="29"/>
  <c r="BD49" i="29"/>
  <c r="AM49" i="29"/>
  <c r="R49" i="29"/>
  <c r="BH12" i="29"/>
  <c r="BG12" i="29"/>
  <c r="BF12" i="29"/>
  <c r="BE12" i="29"/>
  <c r="BD12" i="29"/>
  <c r="AR12" i="29"/>
  <c r="AP12" i="29"/>
  <c r="AQ12" i="29" s="1"/>
  <c r="AO12" i="29"/>
  <c r="AN12" i="29"/>
  <c r="AH9" i="29"/>
  <c r="AG9" i="29"/>
  <c r="AF9" i="29"/>
  <c r="AE9" i="29"/>
  <c r="AD9" i="29"/>
  <c r="Y9" i="29" s="1"/>
  <c r="AC9" i="29"/>
  <c r="AB9" i="29"/>
  <c r="W9" i="29"/>
  <c r="AH8" i="29"/>
  <c r="AF8" i="29"/>
  <c r="AE8" i="29"/>
  <c r="AG8" i="29" s="1"/>
  <c r="AD8" i="29"/>
  <c r="AC8" i="29"/>
  <c r="AB8" i="29"/>
  <c r="Y8" i="29"/>
  <c r="AH7" i="29"/>
  <c r="AG7" i="29"/>
  <c r="AF7" i="29"/>
  <c r="AE7" i="29"/>
  <c r="AD7" i="29"/>
  <c r="AC7" i="29"/>
  <c r="AB7" i="29"/>
  <c r="AA7" i="29" s="1"/>
  <c r="Y7" i="29"/>
  <c r="BD6" i="29"/>
  <c r="AN6" i="29"/>
  <c r="U2" i="29"/>
  <c r="G2" i="29"/>
  <c r="G1" i="29"/>
  <c r="F1" i="29"/>
  <c r="E29" i="29" s="1"/>
  <c r="BD49" i="28"/>
  <c r="AM49" i="28"/>
  <c r="R49" i="28"/>
  <c r="BD12" i="28"/>
  <c r="AO12" i="28"/>
  <c r="AN12" i="28"/>
  <c r="BE12" i="28" s="1"/>
  <c r="AM9" i="28"/>
  <c r="AH9" i="28"/>
  <c r="AG9" i="28"/>
  <c r="AF9" i="28"/>
  <c r="AE9" i="28"/>
  <c r="AD9" i="28"/>
  <c r="Y9" i="28" s="1"/>
  <c r="AC9" i="28"/>
  <c r="AB9" i="28"/>
  <c r="AH8" i="28"/>
  <c r="AF8" i="28"/>
  <c r="AE8" i="28"/>
  <c r="AG8" i="28" s="1"/>
  <c r="AD8" i="28"/>
  <c r="AC8" i="28"/>
  <c r="AB8" i="28"/>
  <c r="Y8" i="28"/>
  <c r="AM7" i="28"/>
  <c r="BD7" i="28" s="1"/>
  <c r="AH7" i="28"/>
  <c r="AF7" i="28"/>
  <c r="AE7" i="28"/>
  <c r="AG7" i="28" s="1"/>
  <c r="W7" i="28" s="1"/>
  <c r="AD7" i="28"/>
  <c r="Y7" i="28" s="1"/>
  <c r="AC7" i="28"/>
  <c r="AB7" i="28"/>
  <c r="AA7" i="28"/>
  <c r="BF6" i="28"/>
  <c r="BE6" i="28"/>
  <c r="BD6" i="28"/>
  <c r="AN6" i="28"/>
  <c r="AO6" i="28" s="1"/>
  <c r="AP6" i="28" s="1"/>
  <c r="U2" i="28"/>
  <c r="G2" i="28"/>
  <c r="G1" i="28"/>
  <c r="F1" i="28"/>
  <c r="I51" i="27"/>
  <c r="B51" i="27"/>
  <c r="BD49" i="27"/>
  <c r="AM49" i="27"/>
  <c r="R49" i="27"/>
  <c r="BD12" i="27"/>
  <c r="AN12" i="27"/>
  <c r="AM9" i="27"/>
  <c r="AH9" i="27"/>
  <c r="AF9" i="27"/>
  <c r="AG9" i="27" s="1"/>
  <c r="AE9" i="27"/>
  <c r="AD9" i="27"/>
  <c r="Y9" i="27" s="1"/>
  <c r="AC9" i="27"/>
  <c r="AB9" i="27"/>
  <c r="AA9" i="27"/>
  <c r="W9" i="27"/>
  <c r="AH8" i="27"/>
  <c r="AF8" i="27"/>
  <c r="AE8" i="27"/>
  <c r="AD8" i="27"/>
  <c r="Y8" i="27" s="1"/>
  <c r="AC8" i="27"/>
  <c r="AB8" i="27"/>
  <c r="AA8" i="27"/>
  <c r="AH7" i="27"/>
  <c r="AF7" i="27"/>
  <c r="AE7" i="27"/>
  <c r="AG7" i="27" s="1"/>
  <c r="W7" i="27" s="1"/>
  <c r="AD7" i="27"/>
  <c r="AC7" i="27"/>
  <c r="AB7" i="27"/>
  <c r="AM7" i="27" s="1"/>
  <c r="AA7" i="27"/>
  <c r="Y7" i="27"/>
  <c r="BD6" i="27"/>
  <c r="AN6" i="27"/>
  <c r="BE6" i="27" s="1"/>
  <c r="U2" i="27"/>
  <c r="G2" i="27"/>
  <c r="G1" i="27"/>
  <c r="F1" i="27"/>
  <c r="T36" i="26"/>
  <c r="S36" i="26"/>
  <c r="I36" i="26"/>
  <c r="S35" i="26"/>
  <c r="O35" i="26"/>
  <c r="F35" i="26"/>
  <c r="C35" i="26"/>
  <c r="BD34" i="26"/>
  <c r="AM34" i="26"/>
  <c r="R34" i="26"/>
  <c r="BH12" i="26"/>
  <c r="BG12" i="26"/>
  <c r="BD12" i="26"/>
  <c r="AR12" i="26"/>
  <c r="AQ12" i="26"/>
  <c r="AN12" i="26"/>
  <c r="AO12" i="26" s="1"/>
  <c r="AP12" i="26" s="1"/>
  <c r="AH9" i="26"/>
  <c r="AG9" i="26"/>
  <c r="AF9" i="26"/>
  <c r="AE9" i="26"/>
  <c r="AD9" i="26"/>
  <c r="AC9" i="26"/>
  <c r="AB9" i="26"/>
  <c r="W9" i="26" s="1"/>
  <c r="Y9" i="26"/>
  <c r="AH8" i="26"/>
  <c r="AF8" i="26"/>
  <c r="AE8" i="26"/>
  <c r="AG8" i="26" s="1"/>
  <c r="AD8" i="26"/>
  <c r="Y8" i="26" s="1"/>
  <c r="AC8" i="26"/>
  <c r="AB8" i="26"/>
  <c r="AH7" i="26"/>
  <c r="AG7" i="26"/>
  <c r="AF7" i="26"/>
  <c r="AE7" i="26"/>
  <c r="AD7" i="26"/>
  <c r="AC7" i="26"/>
  <c r="AB7" i="26"/>
  <c r="Y7" i="26"/>
  <c r="BF6" i="26"/>
  <c r="BE6" i="26"/>
  <c r="BD6" i="26"/>
  <c r="AP6" i="26"/>
  <c r="AO6" i="26"/>
  <c r="AN6" i="26"/>
  <c r="U2" i="26"/>
  <c r="G2" i="26"/>
  <c r="G1" i="26"/>
  <c r="F1" i="26"/>
  <c r="T54" i="25"/>
  <c r="S54" i="25"/>
  <c r="O54" i="25"/>
  <c r="G54" i="25"/>
  <c r="F54" i="25"/>
  <c r="E54" i="25"/>
  <c r="D54" i="25"/>
  <c r="C54" i="25"/>
  <c r="B54" i="25"/>
  <c r="T53" i="25"/>
  <c r="S53" i="25"/>
  <c r="O53" i="25"/>
  <c r="I53" i="25"/>
  <c r="G53" i="25"/>
  <c r="E53" i="25"/>
  <c r="D53" i="25"/>
  <c r="C53" i="25"/>
  <c r="B53" i="25"/>
  <c r="T52" i="25"/>
  <c r="S52" i="25"/>
  <c r="O52" i="25"/>
  <c r="I52" i="25"/>
  <c r="F52" i="25"/>
  <c r="E52" i="25"/>
  <c r="C52" i="25"/>
  <c r="B52" i="25"/>
  <c r="T51" i="25"/>
  <c r="S51" i="25"/>
  <c r="O51" i="25"/>
  <c r="I51" i="25"/>
  <c r="F51" i="25"/>
  <c r="E51" i="25"/>
  <c r="D51" i="25"/>
  <c r="C51" i="25"/>
  <c r="T50" i="25"/>
  <c r="S50" i="25"/>
  <c r="O50" i="25"/>
  <c r="I50" i="25"/>
  <c r="F50" i="25"/>
  <c r="E50" i="25"/>
  <c r="D50" i="25"/>
  <c r="C50" i="25"/>
  <c r="B50" i="25"/>
  <c r="BD49" i="25"/>
  <c r="AM49" i="25"/>
  <c r="R49" i="25"/>
  <c r="BG12" i="25"/>
  <c r="BF12" i="25"/>
  <c r="BE12" i="25"/>
  <c r="BD12" i="25"/>
  <c r="AR12" i="25"/>
  <c r="BI12" i="25" s="1"/>
  <c r="AP12" i="25"/>
  <c r="AQ12" i="25" s="1"/>
  <c r="BH12" i="25" s="1"/>
  <c r="AO12" i="25"/>
  <c r="AN12" i="25"/>
  <c r="AH9" i="25"/>
  <c r="AF9" i="25"/>
  <c r="AG9" i="25" s="1"/>
  <c r="AE9" i="25"/>
  <c r="AD9" i="25"/>
  <c r="Y9" i="25" s="1"/>
  <c r="AC9" i="25"/>
  <c r="AB9" i="25"/>
  <c r="AA9" i="25"/>
  <c r="AN8" i="25"/>
  <c r="BE8" i="25" s="1"/>
  <c r="AM8" i="25"/>
  <c r="BD8" i="25" s="1"/>
  <c r="AH8" i="25"/>
  <c r="AF8" i="25"/>
  <c r="AE8" i="25"/>
  <c r="AG8" i="25" s="1"/>
  <c r="AD8" i="25"/>
  <c r="AC8" i="25"/>
  <c r="AB8" i="25"/>
  <c r="AA8" i="25" s="1"/>
  <c r="Y8" i="25"/>
  <c r="W8" i="25"/>
  <c r="AH7" i="25"/>
  <c r="AF7" i="25"/>
  <c r="AE7" i="25"/>
  <c r="AG7" i="25" s="1"/>
  <c r="AD7" i="25"/>
  <c r="Y7" i="25" s="1"/>
  <c r="AC7" i="25"/>
  <c r="AB7" i="25"/>
  <c r="BD6" i="25"/>
  <c r="AN6" i="25"/>
  <c r="U2" i="25"/>
  <c r="G2" i="25"/>
  <c r="G1" i="25"/>
  <c r="F1" i="25"/>
  <c r="D31" i="25" s="1"/>
  <c r="E55" i="24"/>
  <c r="D55" i="24"/>
  <c r="T54" i="24"/>
  <c r="S54" i="24"/>
  <c r="O54" i="24"/>
  <c r="I54" i="24"/>
  <c r="G54" i="24"/>
  <c r="D54" i="24"/>
  <c r="C54" i="24"/>
  <c r="G53" i="24"/>
  <c r="F53" i="24"/>
  <c r="E53" i="24"/>
  <c r="D53" i="24"/>
  <c r="T52" i="24"/>
  <c r="S52" i="24"/>
  <c r="O52" i="24"/>
  <c r="G52" i="24"/>
  <c r="F52" i="24"/>
  <c r="T51" i="24"/>
  <c r="I51" i="24"/>
  <c r="G51" i="24"/>
  <c r="E51" i="24"/>
  <c r="D51" i="24"/>
  <c r="C51" i="24"/>
  <c r="B51" i="24"/>
  <c r="T50" i="24"/>
  <c r="S50" i="24"/>
  <c r="B50" i="24"/>
  <c r="BD49" i="24"/>
  <c r="AM49" i="24"/>
  <c r="R49" i="24"/>
  <c r="E24" i="24"/>
  <c r="BG12" i="24"/>
  <c r="BF12" i="24"/>
  <c r="BE12" i="24"/>
  <c r="BD12" i="24"/>
  <c r="AQ12" i="24"/>
  <c r="AN12" i="24"/>
  <c r="AO12" i="24" s="1"/>
  <c r="AP12" i="24" s="1"/>
  <c r="AM9" i="24"/>
  <c r="BD9" i="24" s="1"/>
  <c r="AH9" i="24"/>
  <c r="AF9" i="24"/>
  <c r="AE9" i="24"/>
  <c r="AD9" i="24"/>
  <c r="Y9" i="24" s="1"/>
  <c r="AC9" i="24"/>
  <c r="AB9" i="24"/>
  <c r="BD8" i="24"/>
  <c r="AN8" i="24"/>
  <c r="BE8" i="24" s="1"/>
  <c r="AM8" i="24"/>
  <c r="AH8" i="24"/>
  <c r="AF8" i="24"/>
  <c r="AE8" i="24"/>
  <c r="AG8" i="24" s="1"/>
  <c r="AD8" i="24"/>
  <c r="Y8" i="24" s="1"/>
  <c r="AC8" i="24"/>
  <c r="AB8" i="24"/>
  <c r="W8" i="24"/>
  <c r="BD7" i="24"/>
  <c r="AN7" i="24"/>
  <c r="AM7" i="24"/>
  <c r="AH7" i="24"/>
  <c r="AF7" i="24"/>
  <c r="AE7" i="24"/>
  <c r="AD7" i="24"/>
  <c r="AC7" i="24"/>
  <c r="AB7" i="24"/>
  <c r="AA7" i="24"/>
  <c r="Y7" i="24"/>
  <c r="BG6" i="24"/>
  <c r="BF6" i="24"/>
  <c r="BE6" i="24"/>
  <c r="BD6" i="24"/>
  <c r="AS6" i="24"/>
  <c r="BJ6" i="24" s="1"/>
  <c r="AR6" i="24"/>
  <c r="BI6" i="24" s="1"/>
  <c r="AP6" i="24"/>
  <c r="AQ6" i="24" s="1"/>
  <c r="BH6" i="24" s="1"/>
  <c r="AN6" i="24"/>
  <c r="AO6" i="24" s="1"/>
  <c r="U2" i="24"/>
  <c r="G2" i="24"/>
  <c r="G1" i="24"/>
  <c r="G55" i="24" s="1"/>
  <c r="F1" i="24"/>
  <c r="T52" i="23"/>
  <c r="S52" i="23"/>
  <c r="O52" i="23"/>
  <c r="I52" i="23"/>
  <c r="G52" i="23"/>
  <c r="F52" i="23"/>
  <c r="E52" i="23"/>
  <c r="D52" i="23"/>
  <c r="C52" i="23"/>
  <c r="B52" i="23"/>
  <c r="S51" i="23"/>
  <c r="O51" i="23"/>
  <c r="I51" i="23"/>
  <c r="F51" i="23"/>
  <c r="E51" i="23"/>
  <c r="D51" i="23"/>
  <c r="C51" i="23"/>
  <c r="B51" i="23"/>
  <c r="T50" i="23"/>
  <c r="S50" i="23"/>
  <c r="I50" i="23"/>
  <c r="G50" i="23"/>
  <c r="F50" i="23"/>
  <c r="E50" i="23"/>
  <c r="D50" i="23"/>
  <c r="C50" i="23"/>
  <c r="B50" i="23"/>
  <c r="BD49" i="23"/>
  <c r="AM49" i="23"/>
  <c r="R49" i="23"/>
  <c r="E24" i="23"/>
  <c r="BE12" i="23"/>
  <c r="BD12" i="23"/>
  <c r="AO12" i="23"/>
  <c r="BF12" i="23" s="1"/>
  <c r="AN12" i="23"/>
  <c r="AH9" i="23"/>
  <c r="AF9" i="23"/>
  <c r="AG9" i="23" s="1"/>
  <c r="AE9" i="23"/>
  <c r="AD9" i="23"/>
  <c r="Y9" i="23" s="1"/>
  <c r="AC9" i="23"/>
  <c r="AA9" i="23" s="1"/>
  <c r="AB9" i="23"/>
  <c r="AM8" i="23"/>
  <c r="AH8" i="23"/>
  <c r="AF8" i="23"/>
  <c r="AE8" i="23"/>
  <c r="AG8" i="23" s="1"/>
  <c r="AD8" i="23"/>
  <c r="Y8" i="23" s="1"/>
  <c r="AC8" i="23"/>
  <c r="AB8" i="23"/>
  <c r="AH7" i="23"/>
  <c r="AG7" i="23"/>
  <c r="AF7" i="23"/>
  <c r="AE7" i="23"/>
  <c r="AD7" i="23"/>
  <c r="Y7" i="23" s="1"/>
  <c r="AC7" i="23"/>
  <c r="AB7" i="23"/>
  <c r="BG6" i="23"/>
  <c r="BE6" i="23"/>
  <c r="BD6" i="23"/>
  <c r="AR6" i="23"/>
  <c r="BI6" i="23" s="1"/>
  <c r="AP6" i="23"/>
  <c r="AQ6" i="23" s="1"/>
  <c r="BH6" i="23" s="1"/>
  <c r="AN6" i="23"/>
  <c r="AO6" i="23" s="1"/>
  <c r="BF6" i="23" s="1"/>
  <c r="U2" i="23"/>
  <c r="G2" i="23"/>
  <c r="G1" i="23"/>
  <c r="F1" i="23"/>
  <c r="AF50" i="22"/>
  <c r="AD50" i="22"/>
  <c r="AC50" i="22"/>
  <c r="T50" i="22"/>
  <c r="BD49" i="22"/>
  <c r="AM49" i="22"/>
  <c r="R49" i="22"/>
  <c r="E24" i="22"/>
  <c r="G6" i="2" s="1"/>
  <c r="H6" i="2" s="1"/>
  <c r="BD12" i="22"/>
  <c r="AN12" i="22"/>
  <c r="AH9" i="22"/>
  <c r="AF9" i="22"/>
  <c r="AG9" i="22" s="1"/>
  <c r="AE9" i="22"/>
  <c r="AD9" i="22"/>
  <c r="AC9" i="22"/>
  <c r="AB9" i="22"/>
  <c r="AA9" i="22" s="1"/>
  <c r="Y9" i="22"/>
  <c r="AH8" i="22"/>
  <c r="AF8" i="22"/>
  <c r="AE8" i="22"/>
  <c r="AD8" i="22"/>
  <c r="Y8" i="22" s="1"/>
  <c r="AC8" i="22"/>
  <c r="AB8" i="22"/>
  <c r="AA8" i="22"/>
  <c r="AN7" i="22"/>
  <c r="BE7" i="22" s="1"/>
  <c r="AM7" i="22"/>
  <c r="BD7" i="22" s="1"/>
  <c r="AH7" i="22"/>
  <c r="AF7" i="22"/>
  <c r="AE7" i="22"/>
  <c r="AD7" i="22"/>
  <c r="Y7" i="22" s="1"/>
  <c r="AC7" i="22"/>
  <c r="AA7" i="22" s="1"/>
  <c r="AB7" i="22"/>
  <c r="BD6" i="22"/>
  <c r="AN6" i="22"/>
  <c r="U2" i="22"/>
  <c r="G2" i="22"/>
  <c r="G1" i="22"/>
  <c r="F1" i="22"/>
  <c r="AF73" i="21"/>
  <c r="AD73" i="21"/>
  <c r="AC73" i="21"/>
  <c r="AF72" i="21"/>
  <c r="AD72" i="21"/>
  <c r="AC72" i="21"/>
  <c r="F72" i="21"/>
  <c r="B72" i="21"/>
  <c r="AF71" i="21"/>
  <c r="AD71" i="21"/>
  <c r="AC71" i="21"/>
  <c r="T68" i="21"/>
  <c r="F68" i="21"/>
  <c r="S66" i="21"/>
  <c r="I66" i="21"/>
  <c r="F60" i="21"/>
  <c r="F59" i="21"/>
  <c r="C58" i="21"/>
  <c r="T56" i="21"/>
  <c r="O51" i="21"/>
  <c r="BD49" i="21"/>
  <c r="AM49" i="21"/>
  <c r="R49" i="21"/>
  <c r="E24" i="21"/>
  <c r="BE12" i="21"/>
  <c r="BD12" i="21"/>
  <c r="AP12" i="21"/>
  <c r="BG12" i="21" s="1"/>
  <c r="AO12" i="21"/>
  <c r="BF12" i="21" s="1"/>
  <c r="AN12" i="21"/>
  <c r="BD9" i="21"/>
  <c r="AM9" i="21"/>
  <c r="AN9" i="21" s="1"/>
  <c r="AH9" i="21"/>
  <c r="AF9" i="21"/>
  <c r="AE9" i="21"/>
  <c r="AG9" i="21" s="1"/>
  <c r="AD9" i="21"/>
  <c r="AC9" i="21"/>
  <c r="AB9" i="21"/>
  <c r="AA9" i="21"/>
  <c r="Y9" i="21"/>
  <c r="AM8" i="21"/>
  <c r="AH8" i="21"/>
  <c r="AF8" i="21"/>
  <c r="AE8" i="21"/>
  <c r="AG8" i="21" s="1"/>
  <c r="AD8" i="21"/>
  <c r="Y8" i="21" s="1"/>
  <c r="AC8" i="21"/>
  <c r="AB8" i="21"/>
  <c r="BD7" i="21"/>
  <c r="AM7" i="21"/>
  <c r="AN7" i="21" s="1"/>
  <c r="AH7" i="21"/>
  <c r="AF7" i="21"/>
  <c r="AE7" i="21"/>
  <c r="AG7" i="21" s="1"/>
  <c r="AD7" i="21"/>
  <c r="Y7" i="21" s="1"/>
  <c r="AC7" i="21"/>
  <c r="AB7" i="21"/>
  <c r="AA7" i="21"/>
  <c r="W7" i="21"/>
  <c r="BD6" i="21"/>
  <c r="AP6" i="21"/>
  <c r="AO6" i="21"/>
  <c r="BF6" i="21" s="1"/>
  <c r="AN6" i="21"/>
  <c r="BE6" i="21" s="1"/>
  <c r="U2" i="21"/>
  <c r="G2" i="21"/>
  <c r="G1" i="21"/>
  <c r="S69" i="21" s="1"/>
  <c r="F1" i="21"/>
  <c r="BD59" i="20"/>
  <c r="AM59" i="20"/>
  <c r="R59" i="20"/>
  <c r="BD17" i="20"/>
  <c r="AN17" i="20"/>
  <c r="BE17" i="20" s="1"/>
  <c r="AH11" i="20"/>
  <c r="AF11" i="20"/>
  <c r="AE11" i="20"/>
  <c r="AD11" i="20"/>
  <c r="Y11" i="20" s="1"/>
  <c r="AC11" i="20"/>
  <c r="AB11" i="20"/>
  <c r="AH9" i="20"/>
  <c r="AF9" i="20"/>
  <c r="AE9" i="20"/>
  <c r="AD9" i="20"/>
  <c r="Y9" i="20" s="1"/>
  <c r="AC9" i="20"/>
  <c r="AB9" i="20"/>
  <c r="AH7" i="20"/>
  <c r="AF7" i="20"/>
  <c r="AE7" i="20"/>
  <c r="AD7" i="20"/>
  <c r="Y7" i="20" s="1"/>
  <c r="AC7" i="20"/>
  <c r="AB7" i="20"/>
  <c r="BD6" i="20"/>
  <c r="AN6" i="20"/>
  <c r="BE6" i="20" s="1"/>
  <c r="U2" i="20"/>
  <c r="G2" i="20"/>
  <c r="G1" i="20"/>
  <c r="S81" i="20" s="1"/>
  <c r="F1" i="20"/>
  <c r="S57" i="19"/>
  <c r="O57" i="19"/>
  <c r="I57" i="19"/>
  <c r="T56" i="19"/>
  <c r="S56" i="19"/>
  <c r="O56" i="19"/>
  <c r="I56" i="19"/>
  <c r="E56" i="19"/>
  <c r="T55" i="19"/>
  <c r="S55" i="19"/>
  <c r="O55" i="19"/>
  <c r="I55" i="19"/>
  <c r="F55" i="19"/>
  <c r="D55" i="19"/>
  <c r="C55" i="19"/>
  <c r="O54" i="19"/>
  <c r="F54" i="19"/>
  <c r="E54" i="19"/>
  <c r="D54" i="19"/>
  <c r="C54" i="19"/>
  <c r="T53" i="19"/>
  <c r="F53" i="19"/>
  <c r="D53" i="19"/>
  <c r="B53" i="19"/>
  <c r="T52" i="19"/>
  <c r="S52" i="19"/>
  <c r="O52" i="19"/>
  <c r="E52" i="19"/>
  <c r="C52" i="19"/>
  <c r="B52" i="19"/>
  <c r="T51" i="19"/>
  <c r="S51" i="19"/>
  <c r="O51" i="19"/>
  <c r="C51" i="19"/>
  <c r="B51" i="19"/>
  <c r="T50" i="19"/>
  <c r="S50" i="19"/>
  <c r="I50" i="19"/>
  <c r="F50" i="19"/>
  <c r="E50" i="19"/>
  <c r="BD49" i="19"/>
  <c r="AM49" i="19"/>
  <c r="R49" i="19"/>
  <c r="BD12" i="19"/>
  <c r="AN12" i="19"/>
  <c r="AH9" i="19"/>
  <c r="AF9" i="19"/>
  <c r="AG9" i="19" s="1"/>
  <c r="AE9" i="19"/>
  <c r="AD9" i="19"/>
  <c r="Y9" i="19" s="1"/>
  <c r="AC9" i="19"/>
  <c r="AB9" i="19"/>
  <c r="AA9" i="19"/>
  <c r="AM8" i="19"/>
  <c r="BD8" i="19" s="1"/>
  <c r="AH8" i="19"/>
  <c r="AF8" i="19"/>
  <c r="AG8" i="19" s="1"/>
  <c r="AE8" i="19"/>
  <c r="AD8" i="19"/>
  <c r="AC8" i="19"/>
  <c r="AB8" i="19"/>
  <c r="Y8" i="19"/>
  <c r="AH7" i="19"/>
  <c r="AF7" i="19"/>
  <c r="AE7" i="19"/>
  <c r="AG7" i="19" s="1"/>
  <c r="W7" i="19" s="1"/>
  <c r="AD7" i="19"/>
  <c r="Y7" i="19" s="1"/>
  <c r="AC7" i="19"/>
  <c r="AB7" i="19"/>
  <c r="BD6" i="19"/>
  <c r="AN6" i="19"/>
  <c r="U2" i="19"/>
  <c r="G2" i="19"/>
  <c r="G1" i="19"/>
  <c r="F1" i="19"/>
  <c r="G53" i="18"/>
  <c r="T51" i="18"/>
  <c r="O51" i="18"/>
  <c r="G50" i="18"/>
  <c r="BD49" i="18"/>
  <c r="AM49" i="18"/>
  <c r="R49" i="18"/>
  <c r="BG12" i="18"/>
  <c r="BD12" i="18"/>
  <c r="AO12" i="18"/>
  <c r="AP12" i="18" s="1"/>
  <c r="AQ12" i="18" s="1"/>
  <c r="BH12" i="18" s="1"/>
  <c r="AN12" i="18"/>
  <c r="BE12" i="18" s="1"/>
  <c r="AH9" i="18"/>
  <c r="AF9" i="18"/>
  <c r="AG9" i="18" s="1"/>
  <c r="AE9" i="18"/>
  <c r="AD9" i="18"/>
  <c r="AC9" i="18"/>
  <c r="AB9" i="18"/>
  <c r="Y9" i="18"/>
  <c r="AQ8" i="18"/>
  <c r="AO8" i="18"/>
  <c r="AP8" i="18" s="1"/>
  <c r="BG8" i="18" s="1"/>
  <c r="AN8" i="18"/>
  <c r="BE8" i="18" s="1"/>
  <c r="AM8" i="18"/>
  <c r="BD8" i="18" s="1"/>
  <c r="AH8" i="18"/>
  <c r="AF8" i="18"/>
  <c r="AE8" i="18"/>
  <c r="AG8" i="18" s="1"/>
  <c r="AD8" i="18"/>
  <c r="AC8" i="18"/>
  <c r="AB8" i="18"/>
  <c r="AA8" i="18"/>
  <c r="Y8" i="18"/>
  <c r="AH7" i="18"/>
  <c r="AF7" i="18"/>
  <c r="AE7" i="18"/>
  <c r="AD7" i="18"/>
  <c r="Y7" i="18" s="1"/>
  <c r="AC7" i="18"/>
  <c r="AB7" i="18"/>
  <c r="AA7" i="18"/>
  <c r="BD6" i="18"/>
  <c r="AO6" i="18"/>
  <c r="AN6" i="18"/>
  <c r="BE6" i="18" s="1"/>
  <c r="U2" i="18"/>
  <c r="G2" i="18"/>
  <c r="G1" i="18"/>
  <c r="F1" i="18"/>
  <c r="AF59" i="17"/>
  <c r="AD59" i="17"/>
  <c r="AC59" i="17"/>
  <c r="F59" i="17"/>
  <c r="I57" i="17"/>
  <c r="C55" i="17"/>
  <c r="S52" i="17"/>
  <c r="S50" i="17"/>
  <c r="BD49" i="17"/>
  <c r="AM49" i="17"/>
  <c r="R49" i="17"/>
  <c r="BE12" i="17"/>
  <c r="BD12" i="17"/>
  <c r="AO12" i="17"/>
  <c r="AP12" i="17" s="1"/>
  <c r="AQ12" i="17" s="1"/>
  <c r="AN12" i="17"/>
  <c r="AN9" i="17"/>
  <c r="BE9" i="17" s="1"/>
  <c r="AM9" i="17"/>
  <c r="BD9" i="17" s="1"/>
  <c r="AH9" i="17"/>
  <c r="AF9" i="17"/>
  <c r="AE9" i="17"/>
  <c r="AG9" i="17" s="1"/>
  <c r="AD9" i="17"/>
  <c r="Y9" i="17" s="1"/>
  <c r="AC9" i="17"/>
  <c r="AB9" i="17"/>
  <c r="AH8" i="17"/>
  <c r="AF8" i="17"/>
  <c r="AG8" i="17" s="1"/>
  <c r="AE8" i="17"/>
  <c r="AD8" i="17"/>
  <c r="Y8" i="17" s="1"/>
  <c r="AC8" i="17"/>
  <c r="AB8" i="17"/>
  <c r="AH7" i="17"/>
  <c r="AF7" i="17"/>
  <c r="AE7" i="17"/>
  <c r="AD7" i="17"/>
  <c r="Y7" i="17" s="1"/>
  <c r="AC7" i="17"/>
  <c r="AB7" i="17"/>
  <c r="AA7" i="17" s="1"/>
  <c r="BE6" i="17"/>
  <c r="BD6" i="17"/>
  <c r="AO6" i="17"/>
  <c r="AN6" i="17"/>
  <c r="U2" i="17"/>
  <c r="G2" i="17"/>
  <c r="G1" i="17"/>
  <c r="D57" i="17" s="1"/>
  <c r="F1" i="17"/>
  <c r="T55" i="16"/>
  <c r="O55" i="16"/>
  <c r="I55" i="16"/>
  <c r="F55" i="16"/>
  <c r="E55" i="16"/>
  <c r="D55" i="16"/>
  <c r="C55" i="16"/>
  <c r="B55" i="16"/>
  <c r="T54" i="16"/>
  <c r="S54" i="16"/>
  <c r="O54" i="16"/>
  <c r="F54" i="16"/>
  <c r="E54" i="16"/>
  <c r="D54" i="16"/>
  <c r="C54" i="16"/>
  <c r="B54" i="16"/>
  <c r="T53" i="16"/>
  <c r="S53" i="16"/>
  <c r="O53" i="16"/>
  <c r="I53" i="16"/>
  <c r="E53" i="16"/>
  <c r="D53" i="16"/>
  <c r="C53" i="16"/>
  <c r="B53" i="16"/>
  <c r="T52" i="16"/>
  <c r="S52" i="16"/>
  <c r="O52" i="16"/>
  <c r="I52" i="16"/>
  <c r="G52" i="16"/>
  <c r="F52" i="16"/>
  <c r="E52" i="16"/>
  <c r="C52" i="16"/>
  <c r="B52" i="16"/>
  <c r="T51" i="16"/>
  <c r="S51" i="16"/>
  <c r="O51" i="16"/>
  <c r="I51" i="16"/>
  <c r="F51" i="16"/>
  <c r="E51" i="16"/>
  <c r="D51" i="16"/>
  <c r="C51" i="16"/>
  <c r="T50" i="16"/>
  <c r="S50" i="16"/>
  <c r="O50" i="16"/>
  <c r="I50" i="16"/>
  <c r="F50" i="16"/>
  <c r="E50" i="16"/>
  <c r="D50" i="16"/>
  <c r="C50" i="16"/>
  <c r="B50" i="16"/>
  <c r="BD49" i="16"/>
  <c r="AM49" i="16"/>
  <c r="R49" i="16"/>
  <c r="BE12" i="16"/>
  <c r="BD12" i="16"/>
  <c r="AO12" i="16"/>
  <c r="AN12" i="16"/>
  <c r="AM9" i="16"/>
  <c r="AH9" i="16"/>
  <c r="AG9" i="16"/>
  <c r="AF9" i="16"/>
  <c r="AE9" i="16"/>
  <c r="AD9" i="16"/>
  <c r="AC9" i="16"/>
  <c r="AB9" i="16"/>
  <c r="AA9" i="16"/>
  <c r="Y9" i="16"/>
  <c r="AH8" i="16"/>
  <c r="AG8" i="16"/>
  <c r="AF8" i="16"/>
  <c r="AE8" i="16"/>
  <c r="AD8" i="16"/>
  <c r="AC8" i="16"/>
  <c r="AB8" i="16"/>
  <c r="Y8" i="16"/>
  <c r="AH7" i="16"/>
  <c r="AF7" i="16"/>
  <c r="AE7" i="16"/>
  <c r="AG7" i="16" s="1"/>
  <c r="AD7" i="16"/>
  <c r="Y7" i="16" s="1"/>
  <c r="AC7" i="16"/>
  <c r="AB7" i="16"/>
  <c r="BD6" i="16"/>
  <c r="AN6" i="16"/>
  <c r="U2" i="16"/>
  <c r="G2" i="16"/>
  <c r="G1" i="16"/>
  <c r="F1" i="16"/>
  <c r="F30" i="16" s="1"/>
  <c r="O54" i="15"/>
  <c r="E53" i="15"/>
  <c r="D53" i="15"/>
  <c r="BD48" i="15"/>
  <c r="AM48" i="15"/>
  <c r="R48" i="15"/>
  <c r="BD12" i="15"/>
  <c r="AO12" i="15"/>
  <c r="BF12" i="15" s="1"/>
  <c r="AN12" i="15"/>
  <c r="BE12" i="15" s="1"/>
  <c r="AH9" i="15"/>
  <c r="AG9" i="15"/>
  <c r="AF9" i="15"/>
  <c r="AE9" i="15"/>
  <c r="AD9" i="15"/>
  <c r="Y9" i="15" s="1"/>
  <c r="AC9" i="15"/>
  <c r="AB9" i="15"/>
  <c r="AA9" i="15"/>
  <c r="AH8" i="15"/>
  <c r="AF8" i="15"/>
  <c r="AE8" i="15"/>
  <c r="AD8" i="15"/>
  <c r="AC8" i="15"/>
  <c r="AB8" i="15"/>
  <c r="Y8" i="15"/>
  <c r="BE7" i="15"/>
  <c r="BD7" i="15"/>
  <c r="AM7" i="15"/>
  <c r="AN7" i="15" s="1"/>
  <c r="AO7" i="15" s="1"/>
  <c r="AH7" i="15"/>
  <c r="AG7" i="15"/>
  <c r="AF7" i="15"/>
  <c r="AE7" i="15"/>
  <c r="AD7" i="15"/>
  <c r="AC7" i="15"/>
  <c r="AB7" i="15"/>
  <c r="AA7" i="15"/>
  <c r="Y7" i="15"/>
  <c r="BE6" i="15"/>
  <c r="BD6" i="15"/>
  <c r="AN6" i="15"/>
  <c r="AO6" i="15" s="1"/>
  <c r="U2" i="15"/>
  <c r="G2" i="15"/>
  <c r="G1" i="15"/>
  <c r="F1" i="15"/>
  <c r="O37" i="14"/>
  <c r="D36" i="14"/>
  <c r="D35" i="14"/>
  <c r="BD34" i="14"/>
  <c r="AM34" i="14"/>
  <c r="R34" i="14"/>
  <c r="BD12" i="14"/>
  <c r="AN12" i="14"/>
  <c r="BE12" i="14" s="1"/>
  <c r="AH9" i="14"/>
  <c r="AF9" i="14"/>
  <c r="AE9" i="14"/>
  <c r="AD9" i="14"/>
  <c r="Y9" i="14" s="1"/>
  <c r="AC9" i="14"/>
  <c r="AB9" i="14"/>
  <c r="AH8" i="14"/>
  <c r="AF8" i="14"/>
  <c r="AG8" i="14" s="1"/>
  <c r="AE8" i="14"/>
  <c r="AD8" i="14"/>
  <c r="AC8" i="14"/>
  <c r="AB8" i="14"/>
  <c r="AM8" i="14" s="1"/>
  <c r="AA8" i="14"/>
  <c r="Y8" i="14"/>
  <c r="AH7" i="14"/>
  <c r="AF7" i="14"/>
  <c r="AE7" i="14"/>
  <c r="AD7" i="14"/>
  <c r="Y7" i="14" s="1"/>
  <c r="AC7" i="14"/>
  <c r="AB7" i="14"/>
  <c r="BE6" i="14"/>
  <c r="BD6" i="14"/>
  <c r="AO6" i="14"/>
  <c r="BF6" i="14" s="1"/>
  <c r="AN6" i="14"/>
  <c r="U2" i="14"/>
  <c r="G2" i="14"/>
  <c r="G1" i="14"/>
  <c r="F1" i="14"/>
  <c r="G56" i="13"/>
  <c r="F56" i="13"/>
  <c r="E56" i="13"/>
  <c r="B56" i="13"/>
  <c r="T55" i="13"/>
  <c r="S55" i="13"/>
  <c r="B55" i="13"/>
  <c r="T54" i="13"/>
  <c r="I54" i="13"/>
  <c r="F54" i="13"/>
  <c r="E54" i="13"/>
  <c r="C54" i="13"/>
  <c r="O53" i="13"/>
  <c r="I53" i="13"/>
  <c r="T52" i="13"/>
  <c r="S52" i="13"/>
  <c r="O52" i="13"/>
  <c r="E52" i="13"/>
  <c r="C52" i="13"/>
  <c r="B52" i="13"/>
  <c r="O51" i="13"/>
  <c r="I51" i="13"/>
  <c r="G51" i="13"/>
  <c r="O50" i="13"/>
  <c r="E50" i="13"/>
  <c r="D50" i="13"/>
  <c r="C50" i="13"/>
  <c r="B50" i="13"/>
  <c r="BD49" i="13"/>
  <c r="AM49" i="13"/>
  <c r="R49" i="13"/>
  <c r="BD12" i="13"/>
  <c r="AO12" i="13"/>
  <c r="AN12" i="13"/>
  <c r="BE12" i="13" s="1"/>
  <c r="AH9" i="13"/>
  <c r="AF9" i="13"/>
  <c r="AE9" i="13"/>
  <c r="AG9" i="13" s="1"/>
  <c r="AD9" i="13"/>
  <c r="Y9" i="13" s="1"/>
  <c r="AC9" i="13"/>
  <c r="AB9" i="13"/>
  <c r="W9" i="13"/>
  <c r="AH8" i="13"/>
  <c r="AG8" i="13"/>
  <c r="AF8" i="13"/>
  <c r="AE8" i="13"/>
  <c r="AD8" i="13"/>
  <c r="AC8" i="13"/>
  <c r="AB8" i="13"/>
  <c r="AA8" i="13" s="1"/>
  <c r="Y8" i="13"/>
  <c r="BE7" i="13"/>
  <c r="BD7" i="13"/>
  <c r="AN7" i="13"/>
  <c r="AO7" i="13" s="1"/>
  <c r="BF7" i="13" s="1"/>
  <c r="AM7" i="13"/>
  <c r="AH7" i="13"/>
  <c r="AG7" i="13"/>
  <c r="AF7" i="13"/>
  <c r="AE7" i="13"/>
  <c r="AD7" i="13"/>
  <c r="Y7" i="13" s="1"/>
  <c r="AC7" i="13"/>
  <c r="AB7" i="13"/>
  <c r="AA7" i="13"/>
  <c r="BD6" i="13"/>
  <c r="AN6" i="13"/>
  <c r="AO6" i="13" s="1"/>
  <c r="BF6" i="13" s="1"/>
  <c r="U2" i="13"/>
  <c r="G2" i="13"/>
  <c r="G1" i="13"/>
  <c r="F1" i="13"/>
  <c r="K44" i="13" s="1"/>
  <c r="AF58" i="12"/>
  <c r="AD58" i="12"/>
  <c r="AC58" i="12"/>
  <c r="AF57" i="12"/>
  <c r="AD57" i="12"/>
  <c r="AC57" i="12"/>
  <c r="AF56" i="12"/>
  <c r="AD56" i="12"/>
  <c r="AC56" i="12"/>
  <c r="BD46" i="12"/>
  <c r="AM46" i="12"/>
  <c r="R46" i="12"/>
  <c r="BD14" i="12"/>
  <c r="AN14" i="12"/>
  <c r="BE14" i="12" s="1"/>
  <c r="AH11" i="12"/>
  <c r="AF11" i="12"/>
  <c r="AE11" i="12"/>
  <c r="AD11" i="12"/>
  <c r="Y11" i="12" s="1"/>
  <c r="AC11" i="12"/>
  <c r="AB11" i="12"/>
  <c r="AH10" i="12"/>
  <c r="AF10" i="12"/>
  <c r="AE10" i="12"/>
  <c r="AD10" i="12"/>
  <c r="Y10" i="12" s="1"/>
  <c r="AC10" i="12"/>
  <c r="AB10" i="12"/>
  <c r="AM10" i="12" s="1"/>
  <c r="BD10" i="12" s="1"/>
  <c r="AA10" i="12"/>
  <c r="AH7" i="12"/>
  <c r="AF7" i="12"/>
  <c r="AE7" i="12"/>
  <c r="AG7" i="12" s="1"/>
  <c r="AD7" i="12"/>
  <c r="Y7" i="12" s="1"/>
  <c r="AC7" i="12"/>
  <c r="AB7" i="12"/>
  <c r="AM7" i="12" s="1"/>
  <c r="BD6" i="12"/>
  <c r="AN6" i="12"/>
  <c r="BE6" i="12" s="1"/>
  <c r="U2" i="12"/>
  <c r="G2" i="12"/>
  <c r="G1" i="12"/>
  <c r="C57" i="12" s="1"/>
  <c r="F1" i="12"/>
  <c r="E30" i="12" s="1"/>
  <c r="BD41" i="11"/>
  <c r="AM41" i="11"/>
  <c r="R41" i="11"/>
  <c r="BD12" i="11"/>
  <c r="AN12" i="11"/>
  <c r="AH9" i="11"/>
  <c r="AF9" i="11"/>
  <c r="AE9" i="11"/>
  <c r="AD9" i="11"/>
  <c r="AC9" i="11"/>
  <c r="AB9" i="11"/>
  <c r="Y9" i="11"/>
  <c r="AH8" i="11"/>
  <c r="AG8" i="11"/>
  <c r="AF8" i="11"/>
  <c r="AE8" i="11"/>
  <c r="AD8" i="11"/>
  <c r="AC8" i="11"/>
  <c r="AB8" i="11"/>
  <c r="Y8" i="11"/>
  <c r="AM7" i="11"/>
  <c r="BD7" i="11" s="1"/>
  <c r="AH7" i="11"/>
  <c r="AF7" i="11"/>
  <c r="AE7" i="11"/>
  <c r="AG7" i="11" s="1"/>
  <c r="W7" i="11" s="1"/>
  <c r="AD7" i="11"/>
  <c r="Y7" i="11" s="1"/>
  <c r="AC7" i="11"/>
  <c r="AA7" i="11" s="1"/>
  <c r="AB7" i="11"/>
  <c r="BE6" i="11"/>
  <c r="BD6" i="11"/>
  <c r="AP6" i="11"/>
  <c r="AO6" i="11"/>
  <c r="BF6" i="11" s="1"/>
  <c r="AN6" i="11"/>
  <c r="U2" i="11"/>
  <c r="G2" i="11"/>
  <c r="G1" i="11"/>
  <c r="F1" i="11"/>
  <c r="T58" i="10"/>
  <c r="S58" i="10"/>
  <c r="O58" i="10"/>
  <c r="I58" i="10"/>
  <c r="F58" i="10"/>
  <c r="C58" i="10"/>
  <c r="B58" i="10"/>
  <c r="T57" i="10"/>
  <c r="S57" i="10"/>
  <c r="O57" i="10"/>
  <c r="I57" i="10"/>
  <c r="F57" i="10"/>
  <c r="E57" i="10"/>
  <c r="D57" i="10"/>
  <c r="T56" i="10"/>
  <c r="S56" i="10"/>
  <c r="O56" i="10"/>
  <c r="I56" i="10"/>
  <c r="F56" i="10"/>
  <c r="E56" i="10"/>
  <c r="D56" i="10"/>
  <c r="C56" i="10"/>
  <c r="B56" i="10"/>
  <c r="O55" i="10"/>
  <c r="I55" i="10"/>
  <c r="G55" i="10"/>
  <c r="F55" i="10"/>
  <c r="E55" i="10"/>
  <c r="D55" i="10"/>
  <c r="C55" i="10"/>
  <c r="B55" i="10"/>
  <c r="T54" i="10"/>
  <c r="S54" i="10"/>
  <c r="F54" i="10"/>
  <c r="E54" i="10"/>
  <c r="D54" i="10"/>
  <c r="C54" i="10"/>
  <c r="B54" i="10"/>
  <c r="T53" i="10"/>
  <c r="S53" i="10"/>
  <c r="O53" i="10"/>
  <c r="I53" i="10"/>
  <c r="E53" i="10"/>
  <c r="D53" i="10"/>
  <c r="C53" i="10"/>
  <c r="B53" i="10"/>
  <c r="T52" i="10"/>
  <c r="S52" i="10"/>
  <c r="O52" i="10"/>
  <c r="I52" i="10"/>
  <c r="G52" i="10"/>
  <c r="F52" i="10"/>
  <c r="C52" i="10"/>
  <c r="B52" i="10"/>
  <c r="T51" i="10"/>
  <c r="S51" i="10"/>
  <c r="O51" i="10"/>
  <c r="I51" i="10"/>
  <c r="F51" i="10"/>
  <c r="E51" i="10"/>
  <c r="D51" i="10"/>
  <c r="T50" i="10"/>
  <c r="S50" i="10"/>
  <c r="O50" i="10"/>
  <c r="I50" i="10"/>
  <c r="F50" i="10"/>
  <c r="E50" i="10"/>
  <c r="D50" i="10"/>
  <c r="C50" i="10"/>
  <c r="B50" i="10"/>
  <c r="O49" i="10"/>
  <c r="I49" i="10"/>
  <c r="F49" i="10"/>
  <c r="E49" i="10"/>
  <c r="D49" i="10"/>
  <c r="C49" i="10"/>
  <c r="B49" i="10"/>
  <c r="T48" i="10"/>
  <c r="S48" i="10"/>
  <c r="F48" i="10"/>
  <c r="E48" i="10"/>
  <c r="D48" i="10"/>
  <c r="C48" i="10"/>
  <c r="B48" i="10"/>
  <c r="T47" i="10"/>
  <c r="S47" i="10"/>
  <c r="O47" i="10"/>
  <c r="I47" i="10"/>
  <c r="E47" i="10"/>
  <c r="D47" i="10"/>
  <c r="C47" i="10"/>
  <c r="B47" i="10"/>
  <c r="T46" i="10"/>
  <c r="S46" i="10"/>
  <c r="O46" i="10"/>
  <c r="I46" i="10"/>
  <c r="F46" i="10"/>
  <c r="C46" i="10"/>
  <c r="B46" i="10"/>
  <c r="T45" i="10"/>
  <c r="S45" i="10"/>
  <c r="O45" i="10"/>
  <c r="I45" i="10"/>
  <c r="F45" i="10"/>
  <c r="E45" i="10"/>
  <c r="D45" i="10"/>
  <c r="T44" i="10"/>
  <c r="S44" i="10"/>
  <c r="O44" i="10"/>
  <c r="I44" i="10"/>
  <c r="G44" i="10"/>
  <c r="F44" i="10"/>
  <c r="E44" i="10"/>
  <c r="D44" i="10"/>
  <c r="C44" i="10"/>
  <c r="B44" i="10"/>
  <c r="O43" i="10"/>
  <c r="I43" i="10"/>
  <c r="F43" i="10"/>
  <c r="E43" i="10"/>
  <c r="D43" i="10"/>
  <c r="C43" i="10"/>
  <c r="B43" i="10"/>
  <c r="BD42" i="10"/>
  <c r="AM42" i="10"/>
  <c r="R42" i="10"/>
  <c r="BF12" i="10"/>
  <c r="BE12" i="10"/>
  <c r="BD12" i="10"/>
  <c r="AQ12" i="10"/>
  <c r="AN12" i="10"/>
  <c r="AO12" i="10" s="1"/>
  <c r="AP12" i="10" s="1"/>
  <c r="BG12" i="10" s="1"/>
  <c r="AH9" i="10"/>
  <c r="AG9" i="10"/>
  <c r="AF9" i="10"/>
  <c r="AE9" i="10"/>
  <c r="AD9" i="10"/>
  <c r="AC9" i="10"/>
  <c r="AB9" i="10"/>
  <c r="Y9" i="10"/>
  <c r="AM8" i="10"/>
  <c r="AH8" i="10"/>
  <c r="AF8" i="10"/>
  <c r="AG8" i="10" s="1"/>
  <c r="AE8" i="10"/>
  <c r="AD8" i="10"/>
  <c r="AC8" i="10"/>
  <c r="AA8" i="10" s="1"/>
  <c r="AB8" i="10"/>
  <c r="Y8" i="10"/>
  <c r="AH7" i="10"/>
  <c r="AF7" i="10"/>
  <c r="AE7" i="10"/>
  <c r="AD7" i="10"/>
  <c r="Y7" i="10" s="1"/>
  <c r="AC7" i="10"/>
  <c r="AB7" i="10"/>
  <c r="AA7" i="10" s="1"/>
  <c r="BD6" i="10"/>
  <c r="AO6" i="10"/>
  <c r="AN6" i="10"/>
  <c r="BE6" i="10" s="1"/>
  <c r="U2" i="10"/>
  <c r="G2" i="10"/>
  <c r="G1" i="10"/>
  <c r="F1" i="10"/>
  <c r="BD42" i="9"/>
  <c r="AM42" i="9"/>
  <c r="R42" i="9"/>
  <c r="BD12" i="9"/>
  <c r="AN12" i="9"/>
  <c r="BE12" i="9" s="1"/>
  <c r="AH9" i="9"/>
  <c r="AF9" i="9"/>
  <c r="AE9" i="9"/>
  <c r="AD9" i="9"/>
  <c r="Y9" i="9" s="1"/>
  <c r="AC9" i="9"/>
  <c r="AB9" i="9"/>
  <c r="AM9" i="9" s="1"/>
  <c r="AH8" i="9"/>
  <c r="AF8" i="9"/>
  <c r="AE8" i="9"/>
  <c r="AD8" i="9"/>
  <c r="Y8" i="9" s="1"/>
  <c r="AC8" i="9"/>
  <c r="AB8" i="9"/>
  <c r="AN7" i="9"/>
  <c r="BE7" i="9" s="1"/>
  <c r="AM7" i="9"/>
  <c r="BD7" i="9" s="1"/>
  <c r="AH7" i="9"/>
  <c r="AF7" i="9"/>
  <c r="AE7" i="9"/>
  <c r="AG7" i="9" s="1"/>
  <c r="AD7" i="9"/>
  <c r="Y7" i="9" s="1"/>
  <c r="AC7" i="9"/>
  <c r="AB7" i="9"/>
  <c r="AA7" i="9" s="1"/>
  <c r="BE6" i="9"/>
  <c r="BD6" i="9"/>
  <c r="AQ6" i="9"/>
  <c r="BH6" i="9" s="1"/>
  <c r="AN6" i="9"/>
  <c r="AO6" i="9" s="1"/>
  <c r="AP6" i="9" s="1"/>
  <c r="BG6" i="9" s="1"/>
  <c r="U2" i="9"/>
  <c r="G2" i="9"/>
  <c r="G1" i="9"/>
  <c r="I47" i="9" s="1"/>
  <c r="F1" i="9"/>
  <c r="B21" i="9" s="1"/>
  <c r="D47" i="8"/>
  <c r="BD41" i="8"/>
  <c r="AM41" i="8"/>
  <c r="R41" i="8"/>
  <c r="BD12" i="8"/>
  <c r="AN12" i="8"/>
  <c r="AO12" i="8" s="1"/>
  <c r="AH9" i="8"/>
  <c r="AF9" i="8"/>
  <c r="AE9" i="8"/>
  <c r="AD9" i="8"/>
  <c r="Y9" i="8" s="1"/>
  <c r="AC9" i="8"/>
  <c r="AB9" i="8"/>
  <c r="AM9" i="8" s="1"/>
  <c r="BD9" i="8" s="1"/>
  <c r="AH8" i="8"/>
  <c r="AF8" i="8"/>
  <c r="AE8" i="8"/>
  <c r="AD8" i="8"/>
  <c r="Y8" i="8" s="1"/>
  <c r="AC8" i="8"/>
  <c r="AB8" i="8"/>
  <c r="AH7" i="8"/>
  <c r="AF7" i="8"/>
  <c r="AE7" i="8"/>
  <c r="AD7" i="8"/>
  <c r="Y7" i="8" s="1"/>
  <c r="AC7" i="8"/>
  <c r="AB7" i="8"/>
  <c r="AM7" i="8" s="1"/>
  <c r="AN7" i="8" s="1"/>
  <c r="BD6" i="8"/>
  <c r="AN6" i="8"/>
  <c r="BE6" i="8" s="1"/>
  <c r="U2" i="8"/>
  <c r="G2" i="8"/>
  <c r="G1" i="8"/>
  <c r="T51" i="7"/>
  <c r="E47" i="7"/>
  <c r="F42" i="7"/>
  <c r="BD41" i="7"/>
  <c r="AM41" i="7"/>
  <c r="R41" i="7"/>
  <c r="BD12" i="7"/>
  <c r="AN12" i="7"/>
  <c r="AO12" i="7" s="1"/>
  <c r="AM9" i="7"/>
  <c r="AH9" i="7"/>
  <c r="AF9" i="7"/>
  <c r="AE9" i="7"/>
  <c r="AG9" i="7" s="1"/>
  <c r="AD9" i="7"/>
  <c r="Y9" i="7" s="1"/>
  <c r="AC9" i="7"/>
  <c r="AA9" i="7" s="1"/>
  <c r="AB9" i="7"/>
  <c r="AH8" i="7"/>
  <c r="AF8" i="7"/>
  <c r="AE8" i="7"/>
  <c r="AD8" i="7"/>
  <c r="Y8" i="7" s="1"/>
  <c r="AC8" i="7"/>
  <c r="AB8" i="7"/>
  <c r="AM8" i="7" s="1"/>
  <c r="AN8" i="7" s="1"/>
  <c r="AH7" i="7"/>
  <c r="AF7" i="7"/>
  <c r="AE7" i="7"/>
  <c r="AG7" i="7" s="1"/>
  <c r="AD7" i="7"/>
  <c r="Y7" i="7" s="1"/>
  <c r="AC7" i="7"/>
  <c r="AB7" i="7"/>
  <c r="BD6" i="7"/>
  <c r="AN6" i="7"/>
  <c r="BE6" i="7" s="1"/>
  <c r="U2" i="7"/>
  <c r="G2" i="7"/>
  <c r="D54" i="7"/>
  <c r="F1" i="7"/>
  <c r="E24" i="7" s="1"/>
  <c r="BD43" i="6"/>
  <c r="AM43" i="6"/>
  <c r="R43" i="6"/>
  <c r="BE13" i="6"/>
  <c r="BD13" i="6"/>
  <c r="AN13" i="6"/>
  <c r="AO13" i="6" s="1"/>
  <c r="AP13" i="6" s="1"/>
  <c r="AM8" i="6"/>
  <c r="BD8" i="6" s="1"/>
  <c r="AH8" i="6"/>
  <c r="AF8" i="6"/>
  <c r="AE8" i="6"/>
  <c r="AD8" i="6"/>
  <c r="Y8" i="6" s="1"/>
  <c r="AC8" i="6"/>
  <c r="AB8" i="6"/>
  <c r="AH7" i="6"/>
  <c r="AF7" i="6"/>
  <c r="AE7" i="6"/>
  <c r="AD7" i="6"/>
  <c r="Y7" i="6" s="1"/>
  <c r="AC7" i="6"/>
  <c r="AB7" i="6"/>
  <c r="AA7" i="6" s="1"/>
  <c r="BD6" i="6"/>
  <c r="AN6" i="6"/>
  <c r="BE6" i="6" s="1"/>
  <c r="U2" i="6"/>
  <c r="G2" i="6"/>
  <c r="G1" i="6"/>
  <c r="F60" i="5"/>
  <c r="O59" i="5"/>
  <c r="C59" i="5"/>
  <c r="B58" i="5"/>
  <c r="G57" i="5"/>
  <c r="D57" i="5"/>
  <c r="C56" i="5"/>
  <c r="E55" i="5"/>
  <c r="B55" i="5"/>
  <c r="T53" i="5"/>
  <c r="F53" i="5"/>
  <c r="AF52" i="5"/>
  <c r="AD52" i="5"/>
  <c r="AC52" i="5"/>
  <c r="AH51" i="5"/>
  <c r="AF51" i="5"/>
  <c r="AD51" i="5"/>
  <c r="AC51" i="5"/>
  <c r="Y51" i="5"/>
  <c r="E51" i="5"/>
  <c r="BD50" i="5"/>
  <c r="AM50" i="5"/>
  <c r="R50" i="5"/>
  <c r="J30" i="5"/>
  <c r="H30" i="5"/>
  <c r="K29" i="5"/>
  <c r="C29" i="5"/>
  <c r="BD13" i="5"/>
  <c r="AP13" i="5"/>
  <c r="AQ13" i="5" s="1"/>
  <c r="AO13" i="5"/>
  <c r="BF13" i="5" s="1"/>
  <c r="AN13" i="5"/>
  <c r="BE13" i="5" s="1"/>
  <c r="AH10" i="5"/>
  <c r="AF10" i="5"/>
  <c r="AE10" i="5"/>
  <c r="AD10" i="5"/>
  <c r="Y10" i="5" s="1"/>
  <c r="AC10" i="5"/>
  <c r="AB10" i="5"/>
  <c r="AH9" i="5"/>
  <c r="AG9" i="5"/>
  <c r="AF9" i="5"/>
  <c r="AE9" i="5"/>
  <c r="AD9" i="5"/>
  <c r="Y9" i="5" s="1"/>
  <c r="AC9" i="5"/>
  <c r="AB9" i="5"/>
  <c r="AA9" i="5"/>
  <c r="AH7" i="5"/>
  <c r="AG7" i="5"/>
  <c r="AF7" i="5"/>
  <c r="AE7" i="5"/>
  <c r="AD7" i="5"/>
  <c r="AC7" i="5"/>
  <c r="AB7" i="5"/>
  <c r="AA7" i="5" s="1"/>
  <c r="Y7" i="5"/>
  <c r="BD6" i="5"/>
  <c r="AN6" i="5"/>
  <c r="BE6" i="5" s="1"/>
  <c r="U2" i="5"/>
  <c r="G2" i="5"/>
  <c r="B60" i="5"/>
  <c r="K184" i="4"/>
  <c r="M183" i="4"/>
  <c r="L183" i="4"/>
  <c r="G51" i="23" s="1"/>
  <c r="J183" i="4"/>
  <c r="K182" i="4"/>
  <c r="K181" i="4"/>
  <c r="M181" i="4" s="1"/>
  <c r="J181" i="4"/>
  <c r="M180" i="4"/>
  <c r="L180" i="4"/>
  <c r="J180" i="4"/>
  <c r="M179" i="4"/>
  <c r="L179" i="4"/>
  <c r="J179" i="4"/>
  <c r="M178" i="4"/>
  <c r="K178" i="4"/>
  <c r="J178" i="4"/>
  <c r="K177" i="4"/>
  <c r="M176" i="4"/>
  <c r="L176" i="4"/>
  <c r="J176" i="4"/>
  <c r="K175" i="4"/>
  <c r="M174" i="4"/>
  <c r="L174" i="4"/>
  <c r="J174" i="4"/>
  <c r="K173" i="4"/>
  <c r="M172" i="4"/>
  <c r="L172" i="4"/>
  <c r="G52" i="31" s="1"/>
  <c r="J172" i="4"/>
  <c r="K171" i="4"/>
  <c r="K170" i="4"/>
  <c r="M169" i="4"/>
  <c r="L169" i="4"/>
  <c r="J169" i="4"/>
  <c r="K168" i="4"/>
  <c r="K167" i="4"/>
  <c r="K166" i="4"/>
  <c r="M165" i="4"/>
  <c r="L165" i="4"/>
  <c r="G63" i="29" s="1"/>
  <c r="J165" i="4"/>
  <c r="M164" i="4"/>
  <c r="L164" i="4"/>
  <c r="G62" i="29" s="1"/>
  <c r="J164" i="4"/>
  <c r="L163" i="4"/>
  <c r="G61" i="29" s="1"/>
  <c r="J163" i="4"/>
  <c r="M162" i="4"/>
  <c r="L162" i="4"/>
  <c r="G60" i="29" s="1"/>
  <c r="J162" i="4"/>
  <c r="K161" i="4"/>
  <c r="M160" i="4"/>
  <c r="L160" i="4"/>
  <c r="G58" i="29" s="1"/>
  <c r="J160" i="4"/>
  <c r="M159" i="4"/>
  <c r="L159" i="4"/>
  <c r="G57" i="29" s="1"/>
  <c r="J159" i="4"/>
  <c r="M158" i="4"/>
  <c r="L158" i="4"/>
  <c r="G56" i="29" s="1"/>
  <c r="J158" i="4"/>
  <c r="K157" i="4"/>
  <c r="K156" i="4"/>
  <c r="K155" i="4"/>
  <c r="K154" i="4"/>
  <c r="M153" i="4"/>
  <c r="L153" i="4"/>
  <c r="J153" i="4"/>
  <c r="M152" i="4"/>
  <c r="L152" i="4"/>
  <c r="G50" i="29" s="1"/>
  <c r="J152" i="4"/>
  <c r="M151" i="4"/>
  <c r="L151" i="4"/>
  <c r="J151" i="4"/>
  <c r="M150" i="4"/>
  <c r="L150" i="4"/>
  <c r="J150" i="4"/>
  <c r="K149" i="4"/>
  <c r="M148" i="4"/>
  <c r="L148" i="4"/>
  <c r="J148" i="4"/>
  <c r="M147" i="4"/>
  <c r="L147" i="4"/>
  <c r="J147" i="4"/>
  <c r="M146" i="4"/>
  <c r="L146" i="4"/>
  <c r="J146" i="4"/>
  <c r="K145" i="4"/>
  <c r="M144" i="4"/>
  <c r="L144" i="4"/>
  <c r="J144" i="4"/>
  <c r="M143" i="4"/>
  <c r="L143" i="4"/>
  <c r="J143" i="4"/>
  <c r="K142" i="4"/>
  <c r="K141" i="4"/>
  <c r="M140" i="4"/>
  <c r="L140" i="4"/>
  <c r="G52" i="25" s="1"/>
  <c r="J140" i="4"/>
  <c r="M139" i="4"/>
  <c r="L139" i="4"/>
  <c r="G51" i="25" s="1"/>
  <c r="J139" i="4"/>
  <c r="M138" i="4"/>
  <c r="L138" i="4"/>
  <c r="G50" i="25" s="1"/>
  <c r="J138" i="4"/>
  <c r="M137" i="4"/>
  <c r="L137" i="4"/>
  <c r="J137" i="4"/>
  <c r="M136" i="4"/>
  <c r="L136" i="4"/>
  <c r="J136" i="4"/>
  <c r="K135" i="4"/>
  <c r="M135" i="4" s="1"/>
  <c r="J135" i="4"/>
  <c r="M134" i="4"/>
  <c r="L134" i="4"/>
  <c r="J134" i="4"/>
  <c r="K133" i="4"/>
  <c r="M132" i="4"/>
  <c r="L132" i="4"/>
  <c r="J132" i="4"/>
  <c r="M131" i="4"/>
  <c r="L131" i="4"/>
  <c r="J131" i="4"/>
  <c r="K130" i="4"/>
  <c r="K129" i="4"/>
  <c r="K128" i="4"/>
  <c r="K127" i="4"/>
  <c r="M126" i="4"/>
  <c r="L126" i="4"/>
  <c r="J126" i="4"/>
  <c r="K125" i="4"/>
  <c r="M124" i="4"/>
  <c r="L124" i="4"/>
  <c r="J124" i="4"/>
  <c r="M123" i="4"/>
  <c r="L123" i="4"/>
  <c r="J123" i="4"/>
  <c r="K122" i="4"/>
  <c r="M121" i="4"/>
  <c r="L121" i="4"/>
  <c r="J121" i="4"/>
  <c r="K120" i="4"/>
  <c r="M119" i="4"/>
  <c r="L119" i="4"/>
  <c r="J119" i="4"/>
  <c r="M118" i="4"/>
  <c r="L118" i="4"/>
  <c r="J118" i="4"/>
  <c r="K117" i="4"/>
  <c r="K116" i="4"/>
  <c r="K115" i="4"/>
  <c r="M114" i="4"/>
  <c r="L114" i="4"/>
  <c r="G57" i="19" s="1"/>
  <c r="J114" i="4"/>
  <c r="M113" i="4"/>
  <c r="L113" i="4"/>
  <c r="G56" i="19" s="1"/>
  <c r="J113" i="4"/>
  <c r="M112" i="4"/>
  <c r="L112" i="4"/>
  <c r="J112" i="4"/>
  <c r="M111" i="4"/>
  <c r="L111" i="4"/>
  <c r="G54" i="19" s="1"/>
  <c r="J111" i="4"/>
  <c r="M110" i="4"/>
  <c r="L110" i="4"/>
  <c r="G53" i="19" s="1"/>
  <c r="J110" i="4"/>
  <c r="K109" i="4"/>
  <c r="K108" i="4"/>
  <c r="M107" i="4"/>
  <c r="L107" i="4"/>
  <c r="G50" i="19" s="1"/>
  <c r="J107" i="4"/>
  <c r="K106" i="4"/>
  <c r="M105" i="4"/>
  <c r="L105" i="4"/>
  <c r="J105" i="4"/>
  <c r="K104" i="4"/>
  <c r="K103" i="4"/>
  <c r="M102" i="4"/>
  <c r="L102" i="4"/>
  <c r="J102" i="4"/>
  <c r="K101" i="4"/>
  <c r="Q100" i="4"/>
  <c r="M100" i="4"/>
  <c r="L100" i="4"/>
  <c r="J100" i="4"/>
  <c r="K99" i="4"/>
  <c r="M98" i="4"/>
  <c r="L98" i="4"/>
  <c r="J98" i="4"/>
  <c r="M97" i="4"/>
  <c r="L97" i="4"/>
  <c r="J97" i="4"/>
  <c r="K96" i="4"/>
  <c r="K95" i="4"/>
  <c r="M94" i="4"/>
  <c r="L94" i="4"/>
  <c r="J94" i="4"/>
  <c r="M93" i="4"/>
  <c r="L93" i="4"/>
  <c r="J93" i="4"/>
  <c r="K92" i="4"/>
  <c r="M91" i="4"/>
  <c r="L91" i="4"/>
  <c r="G55" i="16" s="1"/>
  <c r="J91" i="4"/>
  <c r="M90" i="4"/>
  <c r="L90" i="4"/>
  <c r="G54" i="16" s="1"/>
  <c r="J90" i="4"/>
  <c r="M89" i="4"/>
  <c r="L89" i="4"/>
  <c r="G53" i="16" s="1"/>
  <c r="J89" i="4"/>
  <c r="K88" i="4"/>
  <c r="M87" i="4"/>
  <c r="L87" i="4"/>
  <c r="G51" i="16" s="1"/>
  <c r="J87" i="4"/>
  <c r="M86" i="4"/>
  <c r="L86" i="4"/>
  <c r="G50" i="16" s="1"/>
  <c r="J86" i="4"/>
  <c r="M85" i="4"/>
  <c r="L85" i="4"/>
  <c r="J85" i="4"/>
  <c r="M84" i="4"/>
  <c r="L84" i="4"/>
  <c r="J84" i="4"/>
  <c r="K83" i="4"/>
  <c r="M82" i="4"/>
  <c r="L82" i="4"/>
  <c r="J82" i="4"/>
  <c r="K81" i="4"/>
  <c r="M80" i="4"/>
  <c r="L80" i="4"/>
  <c r="J80" i="4"/>
  <c r="K79" i="4"/>
  <c r="K78" i="4"/>
  <c r="M77" i="4"/>
  <c r="L77" i="4"/>
  <c r="J77" i="4"/>
  <c r="M76" i="4"/>
  <c r="L76" i="4"/>
  <c r="J76" i="4"/>
  <c r="M75" i="4"/>
  <c r="L75" i="4"/>
  <c r="J75" i="4"/>
  <c r="K74" i="4"/>
  <c r="K73" i="4"/>
  <c r="K72" i="4"/>
  <c r="M71" i="4"/>
  <c r="L71" i="4"/>
  <c r="J71" i="4"/>
  <c r="K70" i="4"/>
  <c r="K69" i="4"/>
  <c r="M68" i="4"/>
  <c r="L68" i="4"/>
  <c r="J68" i="4"/>
  <c r="K67" i="4"/>
  <c r="M66" i="4"/>
  <c r="L66" i="4"/>
  <c r="J66" i="4"/>
  <c r="K65" i="4"/>
  <c r="K64" i="4"/>
  <c r="M63" i="4"/>
  <c r="L63" i="4"/>
  <c r="G54" i="13" s="1"/>
  <c r="J63" i="4"/>
  <c r="M62" i="4"/>
  <c r="L62" i="4"/>
  <c r="J62" i="4"/>
  <c r="M61" i="4"/>
  <c r="L61" i="4"/>
  <c r="J61" i="4"/>
  <c r="K60" i="4"/>
  <c r="M59" i="4"/>
  <c r="L59" i="4"/>
  <c r="G50" i="13" s="1"/>
  <c r="J59" i="4"/>
  <c r="M58" i="4"/>
  <c r="L58" i="4"/>
  <c r="J58" i="4"/>
  <c r="M57" i="4"/>
  <c r="L57" i="4"/>
  <c r="J57" i="4"/>
  <c r="M56" i="4"/>
  <c r="L56" i="4"/>
  <c r="J56" i="4"/>
  <c r="M55" i="4"/>
  <c r="L55" i="4"/>
  <c r="J55" i="4"/>
  <c r="L54" i="4"/>
  <c r="G58" i="10" s="1"/>
  <c r="L53" i="4"/>
  <c r="G57" i="10" s="1"/>
  <c r="L52" i="4"/>
  <c r="G56" i="10" s="1"/>
  <c r="K51" i="4"/>
  <c r="L50" i="4"/>
  <c r="G54" i="10" s="1"/>
  <c r="K49" i="4"/>
  <c r="K48" i="4"/>
  <c r="M47" i="4"/>
  <c r="L47" i="4"/>
  <c r="G51" i="10" s="1"/>
  <c r="J47" i="4"/>
  <c r="M46" i="4"/>
  <c r="L46" i="4"/>
  <c r="G50" i="10" s="1"/>
  <c r="J46" i="4"/>
  <c r="M45" i="4"/>
  <c r="L45" i="4"/>
  <c r="G49" i="10" s="1"/>
  <c r="J45" i="4"/>
  <c r="M44" i="4"/>
  <c r="L44" i="4"/>
  <c r="G48" i="10" s="1"/>
  <c r="J44" i="4"/>
  <c r="M43" i="4"/>
  <c r="L43" i="4"/>
  <c r="J43" i="4"/>
  <c r="M42" i="4"/>
  <c r="L42" i="4"/>
  <c r="G46" i="10" s="1"/>
  <c r="J42" i="4"/>
  <c r="M41" i="4"/>
  <c r="L41" i="4"/>
  <c r="G45" i="10" s="1"/>
  <c r="J41" i="4"/>
  <c r="K40" i="4"/>
  <c r="L39" i="4"/>
  <c r="G43" i="10" s="1"/>
  <c r="J39" i="4"/>
  <c r="M38" i="4"/>
  <c r="L38" i="4"/>
  <c r="J38" i="4"/>
  <c r="K37" i="4"/>
  <c r="K36" i="4"/>
  <c r="M35" i="4"/>
  <c r="L35" i="4"/>
  <c r="J35" i="4"/>
  <c r="M34" i="4"/>
  <c r="L34" i="4"/>
  <c r="J34" i="4"/>
  <c r="M33" i="4"/>
  <c r="L33" i="4"/>
  <c r="J33" i="4"/>
  <c r="M32" i="4"/>
  <c r="L32" i="4"/>
  <c r="J32" i="4"/>
  <c r="M31" i="4"/>
  <c r="L31" i="4"/>
  <c r="J31" i="4"/>
  <c r="M30" i="4"/>
  <c r="L30" i="4"/>
  <c r="G45" i="8" s="1"/>
  <c r="J30" i="4"/>
  <c r="K29" i="4"/>
  <c r="K28" i="4"/>
  <c r="K27" i="4"/>
  <c r="M26" i="4"/>
  <c r="L26" i="4"/>
  <c r="J26" i="4"/>
  <c r="K25" i="4"/>
  <c r="L24" i="4"/>
  <c r="J24" i="4"/>
  <c r="K23" i="4"/>
  <c r="M22" i="4"/>
  <c r="L22" i="4"/>
  <c r="G50" i="7" s="1"/>
  <c r="J22" i="4"/>
  <c r="M21" i="4"/>
  <c r="L21" i="4"/>
  <c r="J21" i="4"/>
  <c r="M20" i="4"/>
  <c r="L20" i="4"/>
  <c r="J20" i="4"/>
  <c r="M19" i="4"/>
  <c r="L19" i="4"/>
  <c r="J19" i="4"/>
  <c r="M18" i="4"/>
  <c r="L18" i="4"/>
  <c r="J18" i="4"/>
  <c r="M17" i="4"/>
  <c r="L17" i="4"/>
  <c r="J17" i="4"/>
  <c r="K16" i="4"/>
  <c r="K15" i="4"/>
  <c r="L14" i="4"/>
  <c r="J14" i="4"/>
  <c r="M13" i="4"/>
  <c r="L13" i="4"/>
  <c r="J13" i="4"/>
  <c r="K12" i="4"/>
  <c r="K11" i="4"/>
  <c r="M10" i="4"/>
  <c r="L10" i="4"/>
  <c r="J10" i="4"/>
  <c r="K9" i="4"/>
  <c r="K8" i="4"/>
  <c r="Q7" i="4"/>
  <c r="M7" i="4"/>
  <c r="L7" i="4"/>
  <c r="J7" i="4"/>
  <c r="K6" i="4"/>
  <c r="M5" i="4"/>
  <c r="L5" i="4"/>
  <c r="J5" i="4"/>
  <c r="M4" i="4"/>
  <c r="L4" i="4"/>
  <c r="J4" i="4"/>
  <c r="K3" i="4"/>
  <c r="M2" i="4"/>
  <c r="L2" i="4"/>
  <c r="J2" i="4"/>
  <c r="C819" i="3"/>
  <c r="B819" i="3"/>
  <c r="C818" i="3"/>
  <c r="B818" i="3"/>
  <c r="C817" i="3"/>
  <c r="B817" i="3"/>
  <c r="C816" i="3"/>
  <c r="B816" i="3"/>
  <c r="D815" i="3"/>
  <c r="C815" i="3"/>
  <c r="C820" i="3" s="1"/>
  <c r="B815" i="3"/>
  <c r="C810" i="3"/>
  <c r="B810" i="3"/>
  <c r="C809" i="3"/>
  <c r="B809" i="3"/>
  <c r="C808" i="3"/>
  <c r="B808" i="3"/>
  <c r="C807" i="3"/>
  <c r="B807" i="3"/>
  <c r="C806" i="3"/>
  <c r="B806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C781" i="3" s="1"/>
  <c r="B773" i="3"/>
  <c r="D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D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D716" i="3"/>
  <c r="E716" i="3" s="1"/>
  <c r="F716" i="3" s="1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D690" i="3"/>
  <c r="D789" i="3" s="1"/>
  <c r="E789" i="3" s="1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D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G30" i="19" s="1"/>
  <c r="F646" i="3"/>
  <c r="G29" i="19" s="1"/>
  <c r="F645" i="3"/>
  <c r="D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D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7" i="3"/>
  <c r="F596" i="3"/>
  <c r="D591" i="3"/>
  <c r="E591" i="3" s="1"/>
  <c r="F591" i="3" s="1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2" i="3"/>
  <c r="G31" i="15" s="1"/>
  <c r="F571" i="3"/>
  <c r="F570" i="3"/>
  <c r="F569" i="3"/>
  <c r="D564" i="3"/>
  <c r="E564" i="3" s="1"/>
  <c r="F564" i="3" s="1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6" i="3"/>
  <c r="F545" i="3"/>
  <c r="G29" i="18" s="1"/>
  <c r="F544" i="3"/>
  <c r="G28" i="18" s="1"/>
  <c r="F540" i="3"/>
  <c r="E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G26" i="6" s="1"/>
  <c r="F517" i="3"/>
  <c r="D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G29" i="27" s="1"/>
  <c r="F491" i="3"/>
  <c r="D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G30" i="30" s="1"/>
  <c r="F466" i="3"/>
  <c r="F465" i="3"/>
  <c r="G28" i="30" s="1"/>
  <c r="D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D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G28" i="31"/>
  <c r="D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D390" i="3"/>
  <c r="D807" i="3" s="1"/>
  <c r="E807" i="3" s="1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0" i="3"/>
  <c r="F369" i="3"/>
  <c r="F368" i="3"/>
  <c r="D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G31" i="16" s="1"/>
  <c r="F347" i="3"/>
  <c r="F346" i="3"/>
  <c r="F345" i="3"/>
  <c r="G28" i="16" s="1"/>
  <c r="D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D315" i="3"/>
  <c r="F314" i="3"/>
  <c r="F313" i="3"/>
  <c r="F312" i="3"/>
  <c r="F311" i="3"/>
  <c r="F310" i="3"/>
  <c r="F309" i="3"/>
  <c r="F308" i="3"/>
  <c r="F307" i="3"/>
  <c r="F306" i="3"/>
  <c r="F305" i="3"/>
  <c r="F304" i="3"/>
  <c r="D290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D267" i="3"/>
  <c r="D819" i="3" s="1"/>
  <c r="E819" i="3" s="1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D242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G30" i="5" s="1"/>
  <c r="F224" i="3"/>
  <c r="G29" i="5" s="1"/>
  <c r="D218" i="3"/>
  <c r="D799" i="3" s="1"/>
  <c r="E799" i="3" s="1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G29" i="29" s="1"/>
  <c r="F201" i="3"/>
  <c r="D195" i="3"/>
  <c r="E195" i="3" s="1"/>
  <c r="F194" i="3"/>
  <c r="F193" i="3"/>
  <c r="F192" i="3"/>
  <c r="F191" i="3"/>
  <c r="F190" i="3"/>
  <c r="F189" i="3"/>
  <c r="F188" i="3"/>
  <c r="F187" i="3"/>
  <c r="F186" i="3"/>
  <c r="G27" i="10" s="1"/>
  <c r="F185" i="3"/>
  <c r="G26" i="10" s="1"/>
  <c r="F184" i="3"/>
  <c r="G25" i="10" s="1"/>
  <c r="F183" i="3"/>
  <c r="F182" i="3"/>
  <c r="F181" i="3"/>
  <c r="G22" i="10" s="1"/>
  <c r="F180" i="3"/>
  <c r="G21" i="10" s="1"/>
  <c r="D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D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D125" i="3"/>
  <c r="D777" i="3" s="1"/>
  <c r="E777" i="3" s="1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D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D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D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D25" i="3"/>
  <c r="F10" i="3"/>
  <c r="F9" i="3"/>
  <c r="F8" i="3"/>
  <c r="F15" i="3"/>
  <c r="F19" i="3"/>
  <c r="F7" i="3"/>
  <c r="F18" i="3"/>
  <c r="F21" i="3"/>
  <c r="F20" i="3"/>
  <c r="F6" i="3"/>
  <c r="F24" i="3"/>
  <c r="G52" i="20" s="1"/>
  <c r="F16" i="3"/>
  <c r="F13" i="3"/>
  <c r="F17" i="3"/>
  <c r="F11" i="3"/>
  <c r="F22" i="3"/>
  <c r="F14" i="3"/>
  <c r="F12" i="3"/>
  <c r="D42" i="2"/>
  <c r="D52" i="2" s="1"/>
  <c r="D35" i="2"/>
  <c r="D51" i="2" s="1"/>
  <c r="D28" i="2"/>
  <c r="D20" i="2"/>
  <c r="D49" i="2" s="1"/>
  <c r="D9" i="2"/>
  <c r="D11" i="2" s="1"/>
  <c r="G9" i="2"/>
  <c r="H8" i="2" s="1"/>
  <c r="G7" i="2"/>
  <c r="H7" i="2" s="1"/>
  <c r="G5" i="2"/>
  <c r="H5" i="2" s="1"/>
  <c r="D53" i="1"/>
  <c r="U52" i="1"/>
  <c r="H52" i="1"/>
  <c r="F52" i="1"/>
  <c r="P51" i="1"/>
  <c r="D51" i="1"/>
  <c r="U48" i="1"/>
  <c r="T48" i="1"/>
  <c r="S48" i="1"/>
  <c r="R48" i="1"/>
  <c r="Q48" i="1"/>
  <c r="U43" i="1"/>
  <c r="U53" i="1" s="1"/>
  <c r="K43" i="1"/>
  <c r="K53" i="1" s="1"/>
  <c r="I43" i="1"/>
  <c r="I53" i="1" s="1"/>
  <c r="H43" i="1"/>
  <c r="H53" i="1" s="1"/>
  <c r="F43" i="1"/>
  <c r="F53" i="1" s="1"/>
  <c r="D43" i="1"/>
  <c r="T43" i="1" s="1"/>
  <c r="T53" i="1" s="1"/>
  <c r="U36" i="1"/>
  <c r="T36" i="1"/>
  <c r="T52" i="1" s="1"/>
  <c r="R36" i="1"/>
  <c r="R52" i="1" s="1"/>
  <c r="Q36" i="1"/>
  <c r="Q52" i="1" s="1"/>
  <c r="P36" i="1"/>
  <c r="P52" i="1" s="1"/>
  <c r="O36" i="1"/>
  <c r="O52" i="1" s="1"/>
  <c r="K36" i="1"/>
  <c r="K52" i="1" s="1"/>
  <c r="I36" i="1"/>
  <c r="I52" i="1" s="1"/>
  <c r="H36" i="1"/>
  <c r="F36" i="1"/>
  <c r="E36" i="1"/>
  <c r="E52" i="1" s="1"/>
  <c r="D36" i="1"/>
  <c r="R29" i="1"/>
  <c r="R51" i="1" s="1"/>
  <c r="Q29" i="1"/>
  <c r="Q51" i="1" s="1"/>
  <c r="P29" i="1"/>
  <c r="O29" i="1"/>
  <c r="O51" i="1" s="1"/>
  <c r="I29" i="1"/>
  <c r="I51" i="1" s="1"/>
  <c r="H29" i="1"/>
  <c r="H51" i="1" s="1"/>
  <c r="D29" i="1"/>
  <c r="U29" i="1" s="1"/>
  <c r="U51" i="1" s="1"/>
  <c r="U21" i="1"/>
  <c r="U50" i="1" s="1"/>
  <c r="S21" i="1"/>
  <c r="S50" i="1" s="1"/>
  <c r="R21" i="1"/>
  <c r="R50" i="1" s="1"/>
  <c r="L21" i="1"/>
  <c r="L50" i="1" s="1"/>
  <c r="D21" i="1"/>
  <c r="Q21" i="1" s="1"/>
  <c r="Q50" i="1" s="1"/>
  <c r="Q10" i="1"/>
  <c r="E10" i="1"/>
  <c r="D10" i="1"/>
  <c r="T10" i="1" s="1"/>
  <c r="B52" i="20" l="1"/>
  <c r="C52" i="20"/>
  <c r="D52" i="20"/>
  <c r="E52" i="20"/>
  <c r="F52" i="20"/>
  <c r="H52" i="20"/>
  <c r="I52" i="20"/>
  <c r="J52" i="20"/>
  <c r="K52" i="20"/>
  <c r="D774" i="3"/>
  <c r="E774" i="3" s="1"/>
  <c r="E50" i="3"/>
  <c r="F50" i="3" s="1"/>
  <c r="D775" i="3"/>
  <c r="E775" i="3" s="1"/>
  <c r="E75" i="3"/>
  <c r="F75" i="3" s="1"/>
  <c r="D776" i="3"/>
  <c r="E776" i="3" s="1"/>
  <c r="E100" i="3"/>
  <c r="F100" i="3" s="1"/>
  <c r="D779" i="3"/>
  <c r="E779" i="3" s="1"/>
  <c r="E175" i="3"/>
  <c r="F175" i="3" s="1"/>
  <c r="D785" i="3"/>
  <c r="E242" i="3"/>
  <c r="F242" i="3" s="1"/>
  <c r="D806" i="3"/>
  <c r="E315" i="3"/>
  <c r="F315" i="3" s="1"/>
  <c r="D787" i="3"/>
  <c r="E787" i="3" s="1"/>
  <c r="E340" i="3"/>
  <c r="F340" i="3" s="1"/>
  <c r="D817" i="3"/>
  <c r="E817" i="3" s="1"/>
  <c r="E363" i="3"/>
  <c r="F363" i="3" s="1"/>
  <c r="D808" i="3"/>
  <c r="E808" i="3" s="1"/>
  <c r="E412" i="3"/>
  <c r="F412" i="3" s="1"/>
  <c r="D809" i="3"/>
  <c r="E809" i="3" s="1"/>
  <c r="E434" i="3"/>
  <c r="F434" i="3" s="1"/>
  <c r="E512" i="3"/>
  <c r="F512" i="3" s="1"/>
  <c r="D816" i="3"/>
  <c r="E816" i="3" s="1"/>
  <c r="D796" i="3"/>
  <c r="E615" i="3"/>
  <c r="F615" i="3" s="1"/>
  <c r="D798" i="3"/>
  <c r="E798" i="3" s="1"/>
  <c r="E640" i="3"/>
  <c r="F640" i="3" s="1"/>
  <c r="D801" i="3"/>
  <c r="E801" i="3" s="1"/>
  <c r="E665" i="3"/>
  <c r="F665" i="3" s="1"/>
  <c r="D788" i="3"/>
  <c r="E788" i="3" s="1"/>
  <c r="E741" i="3"/>
  <c r="F741" i="3" s="1"/>
  <c r="E767" i="3"/>
  <c r="F767" i="3" s="1"/>
  <c r="D800" i="3"/>
  <c r="E800" i="3" s="1"/>
  <c r="C792" i="3"/>
  <c r="C39" i="9"/>
  <c r="I15" i="2" s="1"/>
  <c r="E27" i="10"/>
  <c r="E21" i="10"/>
  <c r="F24" i="10"/>
  <c r="E22" i="10"/>
  <c r="I27" i="10"/>
  <c r="F27" i="10"/>
  <c r="D27" i="10"/>
  <c r="J26" i="10"/>
  <c r="F26" i="10"/>
  <c r="H25" i="10"/>
  <c r="F25" i="10"/>
  <c r="D25" i="10"/>
  <c r="C25" i="10"/>
  <c r="K24" i="10"/>
  <c r="J24" i="10"/>
  <c r="C24" i="10"/>
  <c r="I23" i="10"/>
  <c r="D23" i="10"/>
  <c r="C23" i="10"/>
  <c r="H22" i="10"/>
  <c r="J21" i="10"/>
  <c r="I21" i="10"/>
  <c r="D21" i="11"/>
  <c r="C21" i="11"/>
  <c r="H29" i="15"/>
  <c r="K30" i="15"/>
  <c r="H30" i="15"/>
  <c r="C30" i="15"/>
  <c r="K29" i="15"/>
  <c r="E29" i="15"/>
  <c r="D28" i="15"/>
  <c r="B28" i="15"/>
  <c r="K29" i="17"/>
  <c r="B31" i="17"/>
  <c r="K30" i="18"/>
  <c r="I30" i="18"/>
  <c r="B30" i="19"/>
  <c r="I30" i="19"/>
  <c r="H30" i="19"/>
  <c r="F30" i="19"/>
  <c r="C30" i="19"/>
  <c r="E29" i="19"/>
  <c r="B29" i="19"/>
  <c r="I28" i="19"/>
  <c r="E28" i="19"/>
  <c r="D28" i="19"/>
  <c r="C28" i="19"/>
  <c r="F51" i="20"/>
  <c r="E45" i="20"/>
  <c r="G45" i="21"/>
  <c r="C45" i="21"/>
  <c r="K44" i="21"/>
  <c r="J44" i="21"/>
  <c r="H43" i="21"/>
  <c r="E43" i="21"/>
  <c r="H41" i="21"/>
  <c r="F40" i="21"/>
  <c r="D40" i="21"/>
  <c r="C40" i="21"/>
  <c r="B39" i="21"/>
  <c r="J38" i="21"/>
  <c r="I38" i="21"/>
  <c r="H37" i="21"/>
  <c r="E37" i="21"/>
  <c r="B36" i="21"/>
  <c r="J34" i="21"/>
  <c r="F34" i="21"/>
  <c r="E34" i="21"/>
  <c r="D33" i="21"/>
  <c r="B33" i="21"/>
  <c r="K32" i="21"/>
  <c r="J31" i="21"/>
  <c r="G31" i="21"/>
  <c r="D30" i="21"/>
  <c r="B29" i="21"/>
  <c r="J28" i="21"/>
  <c r="G28" i="21"/>
  <c r="B45" i="22"/>
  <c r="K14" i="22"/>
  <c r="H28" i="22"/>
  <c r="B43" i="22"/>
  <c r="I36" i="22"/>
  <c r="J44" i="24"/>
  <c r="D45" i="24"/>
  <c r="H44" i="24"/>
  <c r="F44" i="24"/>
  <c r="B44" i="24"/>
  <c r="I43" i="24"/>
  <c r="H43" i="24"/>
  <c r="D43" i="24"/>
  <c r="I42" i="24"/>
  <c r="D41" i="24"/>
  <c r="C41" i="24"/>
  <c r="B41" i="24"/>
  <c r="K40" i="24"/>
  <c r="I40" i="24"/>
  <c r="C40" i="24"/>
  <c r="H39" i="24"/>
  <c r="C39" i="24"/>
  <c r="G38" i="24"/>
  <c r="J37" i="24"/>
  <c r="E37" i="24"/>
  <c r="D37" i="24"/>
  <c r="K36" i="24"/>
  <c r="J36" i="24"/>
  <c r="D36" i="24"/>
  <c r="K35" i="24"/>
  <c r="E34" i="24"/>
  <c r="D34" i="24"/>
  <c r="C34" i="24"/>
  <c r="B34" i="24"/>
  <c r="K33" i="24"/>
  <c r="E33" i="24"/>
  <c r="J32" i="24"/>
  <c r="E32" i="24"/>
  <c r="J31" i="24"/>
  <c r="K30" i="24"/>
  <c r="I30" i="24"/>
  <c r="H30" i="24"/>
  <c r="F30" i="24"/>
  <c r="E30" i="24"/>
  <c r="H29" i="24"/>
  <c r="F29" i="24"/>
  <c r="B28" i="24"/>
  <c r="F29" i="26"/>
  <c r="D29" i="26"/>
  <c r="F28" i="26"/>
  <c r="F29" i="27"/>
  <c r="D28" i="27"/>
  <c r="E44" i="28"/>
  <c r="E45" i="28"/>
  <c r="B44" i="28"/>
  <c r="G43" i="28"/>
  <c r="D42" i="28"/>
  <c r="K41" i="28"/>
  <c r="C40" i="28"/>
  <c r="K36" i="28"/>
  <c r="K34" i="28"/>
  <c r="H33" i="28"/>
  <c r="B33" i="28"/>
  <c r="I31" i="28"/>
  <c r="F31" i="28"/>
  <c r="H29" i="28"/>
  <c r="H29" i="30"/>
  <c r="J30" i="30"/>
  <c r="E29" i="30"/>
  <c r="D29" i="30"/>
  <c r="C29" i="30"/>
  <c r="H28" i="30"/>
  <c r="F28" i="30"/>
  <c r="K28" i="31"/>
  <c r="E28" i="31"/>
  <c r="D28" i="31"/>
  <c r="H21" i="32"/>
  <c r="H22" i="32"/>
  <c r="F22" i="32"/>
  <c r="AA8" i="8"/>
  <c r="C47" i="8"/>
  <c r="C43" i="8"/>
  <c r="AG8" i="8"/>
  <c r="O46" i="8"/>
  <c r="K10" i="2"/>
  <c r="K17" i="2"/>
  <c r="J26" i="33"/>
  <c r="F33" i="33"/>
  <c r="AN8" i="33"/>
  <c r="BE8" i="33" s="1"/>
  <c r="BD8" i="33"/>
  <c r="BH12" i="33"/>
  <c r="AA9" i="33"/>
  <c r="AG9" i="33"/>
  <c r="W9" i="33" s="1"/>
  <c r="AM9" i="33"/>
  <c r="BD9" i="33" s="1"/>
  <c r="B33" i="33"/>
  <c r="I33" i="33"/>
  <c r="O33" i="33"/>
  <c r="BE12" i="33"/>
  <c r="BF12" i="33"/>
  <c r="BD7" i="30"/>
  <c r="AN7" i="30"/>
  <c r="F36" i="30"/>
  <c r="D38" i="30"/>
  <c r="O36" i="30"/>
  <c r="F38" i="30"/>
  <c r="S36" i="30"/>
  <c r="S38" i="30"/>
  <c r="T36" i="30"/>
  <c r="AA9" i="30"/>
  <c r="B37" i="30"/>
  <c r="C37" i="30"/>
  <c r="I37" i="30"/>
  <c r="S37" i="30"/>
  <c r="AM8" i="30"/>
  <c r="B38" i="30"/>
  <c r="AP12" i="30"/>
  <c r="BG12" i="30" s="1"/>
  <c r="E36" i="30"/>
  <c r="AA8" i="7"/>
  <c r="S46" i="7"/>
  <c r="O47" i="7"/>
  <c r="AG8" i="7"/>
  <c r="S48" i="7"/>
  <c r="T48" i="7"/>
  <c r="AA7" i="7"/>
  <c r="C42" i="7"/>
  <c r="E51" i="7"/>
  <c r="B43" i="7"/>
  <c r="B52" i="7"/>
  <c r="G43" i="7"/>
  <c r="I52" i="7"/>
  <c r="S43" i="7"/>
  <c r="F53" i="7"/>
  <c r="C24" i="7"/>
  <c r="F24" i="7"/>
  <c r="H24" i="7"/>
  <c r="K24" i="7"/>
  <c r="D24" i="7"/>
  <c r="G24" i="7"/>
  <c r="J24" i="7"/>
  <c r="I24" i="7"/>
  <c r="B44" i="7"/>
  <c r="B54" i="7"/>
  <c r="O46" i="7"/>
  <c r="W9" i="7"/>
  <c r="B46" i="7"/>
  <c r="S50" i="7"/>
  <c r="I43" i="7"/>
  <c r="D48" i="7"/>
  <c r="T52" i="7"/>
  <c r="T44" i="7"/>
  <c r="C49" i="7"/>
  <c r="C54" i="7"/>
  <c r="E45" i="7"/>
  <c r="D49" i="7"/>
  <c r="E54" i="7"/>
  <c r="F45" i="7"/>
  <c r="D50" i="7"/>
  <c r="F54" i="7"/>
  <c r="I45" i="7"/>
  <c r="I50" i="7"/>
  <c r="G37" i="20"/>
  <c r="G49" i="20"/>
  <c r="G45" i="20"/>
  <c r="B68" i="20"/>
  <c r="B75" i="20"/>
  <c r="G38" i="20"/>
  <c r="G50" i="20"/>
  <c r="AG11" i="20"/>
  <c r="W11" i="20" s="1"/>
  <c r="F66" i="20"/>
  <c r="AO17" i="20"/>
  <c r="AP17" i="20" s="1"/>
  <c r="AQ17" i="20" s="1"/>
  <c r="AG9" i="20"/>
  <c r="W9" i="20" s="1"/>
  <c r="AA11" i="20"/>
  <c r="C65" i="20"/>
  <c r="AG7" i="14"/>
  <c r="C32" i="13"/>
  <c r="H36" i="13"/>
  <c r="F42" i="13"/>
  <c r="K28" i="15"/>
  <c r="J29" i="18"/>
  <c r="H32" i="22"/>
  <c r="J25" i="33"/>
  <c r="D32" i="13"/>
  <c r="J37" i="13"/>
  <c r="I42" i="13"/>
  <c r="C30" i="18"/>
  <c r="G26" i="33"/>
  <c r="F22" i="10"/>
  <c r="H27" i="10"/>
  <c r="E32" i="13"/>
  <c r="B38" i="13"/>
  <c r="J42" i="13"/>
  <c r="I29" i="15"/>
  <c r="E30" i="18"/>
  <c r="K36" i="22"/>
  <c r="B28" i="13"/>
  <c r="G33" i="13"/>
  <c r="F38" i="13"/>
  <c r="K42" i="13"/>
  <c r="H38" i="22"/>
  <c r="C28" i="13"/>
  <c r="I33" i="13"/>
  <c r="G38" i="13"/>
  <c r="C44" i="13"/>
  <c r="E29" i="13"/>
  <c r="C34" i="13"/>
  <c r="I38" i="13"/>
  <c r="E44" i="13"/>
  <c r="D30" i="15"/>
  <c r="B28" i="18"/>
  <c r="E43" i="22"/>
  <c r="E35" i="28"/>
  <c r="J45" i="28"/>
  <c r="F28" i="31"/>
  <c r="G29" i="13"/>
  <c r="E34" i="13"/>
  <c r="K39" i="13"/>
  <c r="B45" i="13"/>
  <c r="E28" i="18"/>
  <c r="K44" i="22"/>
  <c r="B28" i="25"/>
  <c r="H36" i="28"/>
  <c r="F29" i="30"/>
  <c r="H28" i="31"/>
  <c r="G30" i="18"/>
  <c r="H23" i="10"/>
  <c r="B26" i="10"/>
  <c r="B21" i="11"/>
  <c r="J29" i="13"/>
  <c r="F34" i="13"/>
  <c r="C40" i="13"/>
  <c r="C45" i="13"/>
  <c r="C28" i="15"/>
  <c r="J30" i="15"/>
  <c r="H28" i="18"/>
  <c r="F28" i="19"/>
  <c r="C30" i="21"/>
  <c r="I35" i="21"/>
  <c r="G41" i="21"/>
  <c r="J28" i="24"/>
  <c r="K31" i="24"/>
  <c r="D35" i="24"/>
  <c r="H38" i="24"/>
  <c r="B42" i="24"/>
  <c r="I45" i="24"/>
  <c r="I31" i="25"/>
  <c r="I28" i="31"/>
  <c r="K29" i="13"/>
  <c r="H35" i="13"/>
  <c r="H40" i="13"/>
  <c r="D45" i="13"/>
  <c r="J28" i="18"/>
  <c r="K28" i="24"/>
  <c r="B32" i="24"/>
  <c r="E35" i="24"/>
  <c r="I38" i="24"/>
  <c r="C42" i="24"/>
  <c r="J45" i="24"/>
  <c r="B28" i="26"/>
  <c r="E38" i="28"/>
  <c r="F21" i="10"/>
  <c r="K23" i="10"/>
  <c r="H26" i="10"/>
  <c r="B30" i="13"/>
  <c r="J35" i="13"/>
  <c r="J40" i="13"/>
  <c r="E28" i="15"/>
  <c r="B31" i="15"/>
  <c r="E29" i="18"/>
  <c r="K28" i="19"/>
  <c r="F30" i="21"/>
  <c r="D36" i="21"/>
  <c r="C42" i="21"/>
  <c r="C29" i="24"/>
  <c r="C32" i="24"/>
  <c r="G35" i="24"/>
  <c r="J38" i="24"/>
  <c r="F42" i="24"/>
  <c r="K45" i="24"/>
  <c r="E28" i="28"/>
  <c r="J38" i="28"/>
  <c r="B21" i="32"/>
  <c r="H21" i="10"/>
  <c r="B24" i="10"/>
  <c r="I26" i="10"/>
  <c r="D31" i="13"/>
  <c r="F36" i="13"/>
  <c r="K40" i="13"/>
  <c r="H28" i="15"/>
  <c r="E31" i="15"/>
  <c r="F29" i="18"/>
  <c r="F30" i="22"/>
  <c r="K21" i="32"/>
  <c r="F23" i="33"/>
  <c r="G28" i="17"/>
  <c r="G31" i="13"/>
  <c r="G36" i="13"/>
  <c r="C42" i="13"/>
  <c r="I28" i="15"/>
  <c r="H29" i="18"/>
  <c r="C29" i="19"/>
  <c r="H31" i="21"/>
  <c r="F37" i="21"/>
  <c r="F43" i="21"/>
  <c r="H30" i="22"/>
  <c r="G29" i="24"/>
  <c r="I32" i="24"/>
  <c r="C36" i="24"/>
  <c r="G39" i="24"/>
  <c r="C43" i="24"/>
  <c r="C30" i="28"/>
  <c r="G40" i="28"/>
  <c r="E22" i="32"/>
  <c r="AG7" i="8"/>
  <c r="W7" i="8" s="1"/>
  <c r="D68" i="20"/>
  <c r="C70" i="20"/>
  <c r="F71" i="20"/>
  <c r="G42" i="20"/>
  <c r="E78" i="20"/>
  <c r="G44" i="20"/>
  <c r="G78" i="20"/>
  <c r="C80" i="20"/>
  <c r="G34" i="20"/>
  <c r="G46" i="20"/>
  <c r="G66" i="20"/>
  <c r="AG7" i="20"/>
  <c r="C61" i="20"/>
  <c r="AG7" i="17"/>
  <c r="G76" i="20"/>
  <c r="G81" i="20"/>
  <c r="D44" i="20"/>
  <c r="C63" i="20"/>
  <c r="G73" i="20"/>
  <c r="J45" i="20"/>
  <c r="I64" i="20"/>
  <c r="S74" i="20"/>
  <c r="C46" i="20"/>
  <c r="E76" i="20"/>
  <c r="I34" i="20"/>
  <c r="H50" i="20"/>
  <c r="O66" i="20"/>
  <c r="I76" i="20"/>
  <c r="C36" i="20"/>
  <c r="K50" i="20"/>
  <c r="F36" i="20"/>
  <c r="G36" i="20"/>
  <c r="G48" i="20"/>
  <c r="G79" i="20"/>
  <c r="F39" i="20"/>
  <c r="T69" i="20"/>
  <c r="T79" i="20"/>
  <c r="B41" i="20"/>
  <c r="F42" i="20"/>
  <c r="I61" i="20"/>
  <c r="O71" i="20"/>
  <c r="B82" i="20"/>
  <c r="E41" i="20"/>
  <c r="G39" i="20"/>
  <c r="G51" i="20"/>
  <c r="G40" i="20"/>
  <c r="G63" i="20"/>
  <c r="AM11" i="20"/>
  <c r="BD11" i="20" s="1"/>
  <c r="B43" i="20"/>
  <c r="T62" i="20"/>
  <c r="B73" i="20"/>
  <c r="AN7" i="11"/>
  <c r="F60" i="20"/>
  <c r="T61" i="20"/>
  <c r="F63" i="20"/>
  <c r="F65" i="20"/>
  <c r="B67" i="20"/>
  <c r="S68" i="20"/>
  <c r="F70" i="20"/>
  <c r="E72" i="20"/>
  <c r="S73" i="20"/>
  <c r="E75" i="20"/>
  <c r="D77" i="20"/>
  <c r="S78" i="20"/>
  <c r="O80" i="20"/>
  <c r="E82" i="20"/>
  <c r="G69" i="20"/>
  <c r="G60" i="20"/>
  <c r="B62" i="20"/>
  <c r="T63" i="20"/>
  <c r="G65" i="20"/>
  <c r="C67" i="20"/>
  <c r="T68" i="20"/>
  <c r="G70" i="20"/>
  <c r="F72" i="20"/>
  <c r="T73" i="20"/>
  <c r="F75" i="20"/>
  <c r="E77" i="20"/>
  <c r="T78" i="20"/>
  <c r="S80" i="20"/>
  <c r="G64" i="20"/>
  <c r="I37" i="20"/>
  <c r="E47" i="20"/>
  <c r="I60" i="20"/>
  <c r="C62" i="20"/>
  <c r="B64" i="20"/>
  <c r="I65" i="20"/>
  <c r="G67" i="20"/>
  <c r="B69" i="20"/>
  <c r="I70" i="20"/>
  <c r="G72" i="20"/>
  <c r="B74" i="20"/>
  <c r="G75" i="20"/>
  <c r="F77" i="20"/>
  <c r="B79" i="20"/>
  <c r="T80" i="20"/>
  <c r="I82" i="20"/>
  <c r="G77" i="20"/>
  <c r="G82" i="20"/>
  <c r="D38" i="20"/>
  <c r="J47" i="20"/>
  <c r="O60" i="20"/>
  <c r="D62" i="20"/>
  <c r="C64" i="20"/>
  <c r="O65" i="20"/>
  <c r="I67" i="20"/>
  <c r="C69" i="20"/>
  <c r="O70" i="20"/>
  <c r="I72" i="20"/>
  <c r="C74" i="20"/>
  <c r="T75" i="20"/>
  <c r="I77" i="20"/>
  <c r="C79" i="20"/>
  <c r="B81" i="20"/>
  <c r="O82" i="20"/>
  <c r="S60" i="20"/>
  <c r="E62" i="20"/>
  <c r="D64" i="20"/>
  <c r="S65" i="20"/>
  <c r="O67" i="20"/>
  <c r="D69" i="20"/>
  <c r="C71" i="20"/>
  <c r="O72" i="20"/>
  <c r="D74" i="20"/>
  <c r="B76" i="20"/>
  <c r="O77" i="20"/>
  <c r="I79" i="20"/>
  <c r="C81" i="20"/>
  <c r="G71" i="20"/>
  <c r="J39" i="20"/>
  <c r="E49" i="20"/>
  <c r="T60" i="20"/>
  <c r="O62" i="20"/>
  <c r="E64" i="20"/>
  <c r="T65" i="20"/>
  <c r="S67" i="20"/>
  <c r="E69" i="20"/>
  <c r="D71" i="20"/>
  <c r="S72" i="20"/>
  <c r="E74" i="20"/>
  <c r="C76" i="20"/>
  <c r="S77" i="20"/>
  <c r="O79" i="20"/>
  <c r="D81" i="20"/>
  <c r="B61" i="20"/>
  <c r="S62" i="20"/>
  <c r="F64" i="20"/>
  <c r="E66" i="20"/>
  <c r="T67" i="20"/>
  <c r="F69" i="20"/>
  <c r="E71" i="20"/>
  <c r="T72" i="20"/>
  <c r="O74" i="20"/>
  <c r="D76" i="20"/>
  <c r="T77" i="20"/>
  <c r="S79" i="20"/>
  <c r="E81" i="20"/>
  <c r="AO6" i="20"/>
  <c r="BF6" i="20" s="1"/>
  <c r="G61" i="20"/>
  <c r="B63" i="20"/>
  <c r="O64" i="20"/>
  <c r="I66" i="20"/>
  <c r="C68" i="20"/>
  <c r="B70" i="20"/>
  <c r="I71" i="20"/>
  <c r="C73" i="20"/>
  <c r="T74" i="20"/>
  <c r="F76" i="20"/>
  <c r="F78" i="20"/>
  <c r="B80" i="20"/>
  <c r="T81" i="20"/>
  <c r="O61" i="20"/>
  <c r="D63" i="20"/>
  <c r="D65" i="20"/>
  <c r="S66" i="20"/>
  <c r="E68" i="20"/>
  <c r="D70" i="20"/>
  <c r="S71" i="20"/>
  <c r="I73" i="20"/>
  <c r="C75" i="20"/>
  <c r="O76" i="20"/>
  <c r="I78" i="20"/>
  <c r="D80" i="20"/>
  <c r="C82" i="20"/>
  <c r="AA7" i="20"/>
  <c r="B35" i="20"/>
  <c r="H44" i="20"/>
  <c r="E60" i="20"/>
  <c r="S61" i="20"/>
  <c r="E63" i="20"/>
  <c r="E65" i="20"/>
  <c r="T66" i="20"/>
  <c r="O68" i="20"/>
  <c r="E70" i="20"/>
  <c r="T71" i="20"/>
  <c r="O73" i="20"/>
  <c r="D75" i="20"/>
  <c r="C77" i="20"/>
  <c r="O78" i="20"/>
  <c r="E80" i="20"/>
  <c r="D82" i="20"/>
  <c r="AN7" i="28"/>
  <c r="BE7" i="28" s="1"/>
  <c r="AG7" i="10"/>
  <c r="AG7" i="22"/>
  <c r="W7" i="22" s="1"/>
  <c r="S53" i="17"/>
  <c r="F58" i="17"/>
  <c r="I54" i="17"/>
  <c r="G58" i="17"/>
  <c r="F50" i="17"/>
  <c r="B55" i="17"/>
  <c r="I58" i="17"/>
  <c r="BF12" i="17"/>
  <c r="B28" i="17"/>
  <c r="C51" i="17"/>
  <c r="D55" i="17"/>
  <c r="S59" i="17"/>
  <c r="AM7" i="17"/>
  <c r="C28" i="17"/>
  <c r="D51" i="17"/>
  <c r="I55" i="17"/>
  <c r="T59" i="17"/>
  <c r="F28" i="17"/>
  <c r="E51" i="17"/>
  <c r="T55" i="17"/>
  <c r="B30" i="17"/>
  <c r="E52" i="17"/>
  <c r="B56" i="17"/>
  <c r="I30" i="17"/>
  <c r="F52" i="17"/>
  <c r="C56" i="17"/>
  <c r="K30" i="17"/>
  <c r="I52" i="17"/>
  <c r="C57" i="17"/>
  <c r="AA8" i="17"/>
  <c r="O52" i="17"/>
  <c r="G57" i="17"/>
  <c r="H25" i="12"/>
  <c r="B58" i="12"/>
  <c r="C58" i="12"/>
  <c r="F49" i="12"/>
  <c r="S52" i="12"/>
  <c r="F56" i="12"/>
  <c r="I56" i="12"/>
  <c r="AE56" i="12" s="1"/>
  <c r="AG56" i="12" s="1"/>
  <c r="AO6" i="12"/>
  <c r="AP6" i="12" s="1"/>
  <c r="BG6" i="12" s="1"/>
  <c r="AG10" i="12"/>
  <c r="W10" i="12" s="1"/>
  <c r="B53" i="12"/>
  <c r="S53" i="12"/>
  <c r="H27" i="12"/>
  <c r="I29" i="12"/>
  <c r="D50" i="12"/>
  <c r="S50" i="12"/>
  <c r="AN10" i="12"/>
  <c r="BE10" i="12" s="1"/>
  <c r="F54" i="12"/>
  <c r="AA7" i="12"/>
  <c r="AG11" i="12"/>
  <c r="W11" i="12" s="1"/>
  <c r="D47" i="12"/>
  <c r="D49" i="12"/>
  <c r="H21" i="11"/>
  <c r="H26" i="12"/>
  <c r="I28" i="12"/>
  <c r="F30" i="12"/>
  <c r="B29" i="16"/>
  <c r="I30" i="16"/>
  <c r="E35" i="20"/>
  <c r="B37" i="20"/>
  <c r="H38" i="20"/>
  <c r="C40" i="20"/>
  <c r="J41" i="20"/>
  <c r="E43" i="20"/>
  <c r="K44" i="20"/>
  <c r="I46" i="20"/>
  <c r="C48" i="20"/>
  <c r="I49" i="20"/>
  <c r="H51" i="20"/>
  <c r="E29" i="21"/>
  <c r="I30" i="21"/>
  <c r="C32" i="21"/>
  <c r="I33" i="21"/>
  <c r="C35" i="21"/>
  <c r="G36" i="21"/>
  <c r="K37" i="21"/>
  <c r="E39" i="21"/>
  <c r="K40" i="21"/>
  <c r="F42" i="21"/>
  <c r="K43" i="21"/>
  <c r="I45" i="21"/>
  <c r="D33" i="22"/>
  <c r="H39" i="22"/>
  <c r="K45" i="22"/>
  <c r="E31" i="25"/>
  <c r="H29" i="26"/>
  <c r="J28" i="28"/>
  <c r="F30" i="28"/>
  <c r="E32" i="28"/>
  <c r="B34" i="28"/>
  <c r="H35" i="28"/>
  <c r="G37" i="28"/>
  <c r="D39" i="28"/>
  <c r="K40" i="28"/>
  <c r="I42" i="28"/>
  <c r="G44" i="28"/>
  <c r="I21" i="11"/>
  <c r="I26" i="12"/>
  <c r="J28" i="12"/>
  <c r="J30" i="12"/>
  <c r="C29" i="16"/>
  <c r="J30" i="16"/>
  <c r="C37" i="20"/>
  <c r="I38" i="20"/>
  <c r="D40" i="20"/>
  <c r="K41" i="20"/>
  <c r="F43" i="20"/>
  <c r="B45" i="20"/>
  <c r="J46" i="20"/>
  <c r="D48" i="20"/>
  <c r="J49" i="20"/>
  <c r="I51" i="20"/>
  <c r="B28" i="21"/>
  <c r="F29" i="21"/>
  <c r="J30" i="21"/>
  <c r="F32" i="21"/>
  <c r="J33" i="21"/>
  <c r="D35" i="21"/>
  <c r="H36" i="21"/>
  <c r="B38" i="21"/>
  <c r="H39" i="21"/>
  <c r="B41" i="21"/>
  <c r="G42" i="21"/>
  <c r="B44" i="21"/>
  <c r="J45" i="21"/>
  <c r="J33" i="22"/>
  <c r="J39" i="22"/>
  <c r="B30" i="26"/>
  <c r="K28" i="28"/>
  <c r="G30" i="28"/>
  <c r="F32" i="28"/>
  <c r="C34" i="28"/>
  <c r="I35" i="28"/>
  <c r="H37" i="28"/>
  <c r="E39" i="28"/>
  <c r="B41" i="28"/>
  <c r="J42" i="28"/>
  <c r="H44" i="28"/>
  <c r="J21" i="11"/>
  <c r="D29" i="16"/>
  <c r="K30" i="16"/>
  <c r="I35" i="20"/>
  <c r="D37" i="20"/>
  <c r="J38" i="20"/>
  <c r="H40" i="20"/>
  <c r="H43" i="20"/>
  <c r="K46" i="20"/>
  <c r="E48" i="20"/>
  <c r="C50" i="20"/>
  <c r="J51" i="20"/>
  <c r="C28" i="21"/>
  <c r="G29" i="21"/>
  <c r="K30" i="21"/>
  <c r="G32" i="21"/>
  <c r="K33" i="21"/>
  <c r="E35" i="21"/>
  <c r="I36" i="21"/>
  <c r="C38" i="21"/>
  <c r="I39" i="21"/>
  <c r="C41" i="21"/>
  <c r="H42" i="21"/>
  <c r="F44" i="21"/>
  <c r="K45" i="21"/>
  <c r="J28" i="22"/>
  <c r="C35" i="22"/>
  <c r="C41" i="22"/>
  <c r="E30" i="26"/>
  <c r="B29" i="28"/>
  <c r="J30" i="28"/>
  <c r="G32" i="28"/>
  <c r="D34" i="28"/>
  <c r="C36" i="28"/>
  <c r="I37" i="28"/>
  <c r="G39" i="28"/>
  <c r="E41" i="28"/>
  <c r="K42" i="28"/>
  <c r="I44" i="28"/>
  <c r="E29" i="5"/>
  <c r="J26" i="12"/>
  <c r="K30" i="12"/>
  <c r="G43" i="20"/>
  <c r="H29" i="5"/>
  <c r="B25" i="7"/>
  <c r="I22" i="10"/>
  <c r="D24" i="10"/>
  <c r="C26" i="10"/>
  <c r="J27" i="10"/>
  <c r="K21" i="11"/>
  <c r="C25" i="12"/>
  <c r="D27" i="12"/>
  <c r="C29" i="12"/>
  <c r="H29" i="16"/>
  <c r="B31" i="16"/>
  <c r="C34" i="20"/>
  <c r="J35" i="20"/>
  <c r="E37" i="20"/>
  <c r="K38" i="20"/>
  <c r="I40" i="20"/>
  <c r="C42" i="20"/>
  <c r="I43" i="20"/>
  <c r="F45" i="20"/>
  <c r="B47" i="20"/>
  <c r="F48" i="20"/>
  <c r="D50" i="20"/>
  <c r="K51" i="20"/>
  <c r="D28" i="21"/>
  <c r="H29" i="21"/>
  <c r="D31" i="21"/>
  <c r="H32" i="21"/>
  <c r="B34" i="21"/>
  <c r="F35" i="21"/>
  <c r="J36" i="21"/>
  <c r="F38" i="21"/>
  <c r="J39" i="21"/>
  <c r="D41" i="21"/>
  <c r="I42" i="21"/>
  <c r="G44" i="21"/>
  <c r="C29" i="22"/>
  <c r="F35" i="22"/>
  <c r="I41" i="22"/>
  <c r="F30" i="26"/>
  <c r="C29" i="28"/>
  <c r="K30" i="28"/>
  <c r="I32" i="28"/>
  <c r="E34" i="28"/>
  <c r="D36" i="28"/>
  <c r="K37" i="28"/>
  <c r="H39" i="28"/>
  <c r="F41" i="28"/>
  <c r="D43" i="28"/>
  <c r="J44" i="28"/>
  <c r="C28" i="29"/>
  <c r="G25" i="12"/>
  <c r="G27" i="12"/>
  <c r="I29" i="5"/>
  <c r="J25" i="7"/>
  <c r="J22" i="10"/>
  <c r="E24" i="10"/>
  <c r="D26" i="10"/>
  <c r="K27" i="10"/>
  <c r="D25" i="12"/>
  <c r="E27" i="12"/>
  <c r="D29" i="12"/>
  <c r="I29" i="16"/>
  <c r="C31" i="16"/>
  <c r="C31" i="17"/>
  <c r="C28" i="18"/>
  <c r="K29" i="18"/>
  <c r="D34" i="20"/>
  <c r="K35" i="20"/>
  <c r="F37" i="20"/>
  <c r="J40" i="20"/>
  <c r="D42" i="20"/>
  <c r="J43" i="20"/>
  <c r="H45" i="20"/>
  <c r="C47" i="20"/>
  <c r="H48" i="20"/>
  <c r="E50" i="20"/>
  <c r="E28" i="21"/>
  <c r="I29" i="21"/>
  <c r="E31" i="21"/>
  <c r="I32" i="21"/>
  <c r="C34" i="21"/>
  <c r="G35" i="21"/>
  <c r="K36" i="21"/>
  <c r="G38" i="21"/>
  <c r="K39" i="21"/>
  <c r="E41" i="21"/>
  <c r="J42" i="21"/>
  <c r="H44" i="21"/>
  <c r="E29" i="22"/>
  <c r="I35" i="22"/>
  <c r="C42" i="22"/>
  <c r="H30" i="26"/>
  <c r="D29" i="28"/>
  <c r="C31" i="28"/>
  <c r="J32" i="28"/>
  <c r="F34" i="28"/>
  <c r="E36" i="28"/>
  <c r="B38" i="28"/>
  <c r="I39" i="28"/>
  <c r="G41" i="28"/>
  <c r="E43" i="28"/>
  <c r="K44" i="28"/>
  <c r="G28" i="12"/>
  <c r="D21" i="10"/>
  <c r="K22" i="10"/>
  <c r="E26" i="10"/>
  <c r="F25" i="12"/>
  <c r="F27" i="12"/>
  <c r="H29" i="12"/>
  <c r="D29" i="13"/>
  <c r="F33" i="13"/>
  <c r="I37" i="13"/>
  <c r="K41" i="13"/>
  <c r="F28" i="15"/>
  <c r="I30" i="15"/>
  <c r="B28" i="16"/>
  <c r="J29" i="16"/>
  <c r="D31" i="16"/>
  <c r="D28" i="18"/>
  <c r="B30" i="18"/>
  <c r="H34" i="20"/>
  <c r="B36" i="20"/>
  <c r="H37" i="20"/>
  <c r="E39" i="20"/>
  <c r="K40" i="20"/>
  <c r="E42" i="20"/>
  <c r="C44" i="20"/>
  <c r="I45" i="20"/>
  <c r="D47" i="20"/>
  <c r="K48" i="20"/>
  <c r="F50" i="20"/>
  <c r="F28" i="21"/>
  <c r="B30" i="21"/>
  <c r="F31" i="21"/>
  <c r="J32" i="21"/>
  <c r="D34" i="21"/>
  <c r="H35" i="21"/>
  <c r="D37" i="21"/>
  <c r="H38" i="21"/>
  <c r="B40" i="21"/>
  <c r="F41" i="21"/>
  <c r="D43" i="21"/>
  <c r="I44" i="21"/>
  <c r="D30" i="22"/>
  <c r="G36" i="22"/>
  <c r="K42" i="22"/>
  <c r="C28" i="24"/>
  <c r="G30" i="24"/>
  <c r="H32" i="24"/>
  <c r="G34" i="24"/>
  <c r="C37" i="24"/>
  <c r="E39" i="24"/>
  <c r="E41" i="24"/>
  <c r="K43" i="24"/>
  <c r="C28" i="27"/>
  <c r="G29" i="28"/>
  <c r="D31" i="28"/>
  <c r="K32" i="28"/>
  <c r="J34" i="28"/>
  <c r="F36" i="28"/>
  <c r="C38" i="28"/>
  <c r="B40" i="28"/>
  <c r="H41" i="28"/>
  <c r="F43" i="28"/>
  <c r="D45" i="28"/>
  <c r="E28" i="16"/>
  <c r="K29" i="16"/>
  <c r="E31" i="16"/>
  <c r="K29" i="30"/>
  <c r="B26" i="12"/>
  <c r="J27" i="12"/>
  <c r="J29" i="12"/>
  <c r="F28" i="16"/>
  <c r="B30" i="16"/>
  <c r="F31" i="16"/>
  <c r="J34" i="20"/>
  <c r="D36" i="20"/>
  <c r="J37" i="20"/>
  <c r="H39" i="20"/>
  <c r="C41" i="20"/>
  <c r="H42" i="20"/>
  <c r="E44" i="20"/>
  <c r="K45" i="20"/>
  <c r="F47" i="20"/>
  <c r="C49" i="20"/>
  <c r="I50" i="20"/>
  <c r="I29" i="28"/>
  <c r="G31" i="28"/>
  <c r="C33" i="28"/>
  <c r="B35" i="28"/>
  <c r="I36" i="28"/>
  <c r="F38" i="28"/>
  <c r="D40" i="28"/>
  <c r="B42" i="28"/>
  <c r="H43" i="28"/>
  <c r="G45" i="28"/>
  <c r="E30" i="30"/>
  <c r="C26" i="12"/>
  <c r="K27" i="12"/>
  <c r="K29" i="12"/>
  <c r="H28" i="16"/>
  <c r="C30" i="16"/>
  <c r="H31" i="16"/>
  <c r="I28" i="18"/>
  <c r="H30" i="18"/>
  <c r="D29" i="19"/>
  <c r="K34" i="20"/>
  <c r="E36" i="20"/>
  <c r="C38" i="20"/>
  <c r="I39" i="20"/>
  <c r="D41" i="20"/>
  <c r="K42" i="20"/>
  <c r="F44" i="20"/>
  <c r="B46" i="20"/>
  <c r="I47" i="20"/>
  <c r="D49" i="20"/>
  <c r="J50" i="20"/>
  <c r="K28" i="21"/>
  <c r="E30" i="21"/>
  <c r="I31" i="21"/>
  <c r="C33" i="21"/>
  <c r="G34" i="21"/>
  <c r="C36" i="21"/>
  <c r="G37" i="21"/>
  <c r="K38" i="21"/>
  <c r="E40" i="21"/>
  <c r="B42" i="21"/>
  <c r="G43" i="21"/>
  <c r="B45" i="21"/>
  <c r="H31" i="22"/>
  <c r="K37" i="22"/>
  <c r="D44" i="22"/>
  <c r="B29" i="24"/>
  <c r="J30" i="24"/>
  <c r="K32" i="24"/>
  <c r="F35" i="24"/>
  <c r="F37" i="24"/>
  <c r="I39" i="24"/>
  <c r="D42" i="24"/>
  <c r="G44" i="24"/>
  <c r="G28" i="26"/>
  <c r="D28" i="28"/>
  <c r="K29" i="28"/>
  <c r="H31" i="28"/>
  <c r="G33" i="28"/>
  <c r="C35" i="28"/>
  <c r="J36" i="28"/>
  <c r="I38" i="28"/>
  <c r="E40" i="28"/>
  <c r="C42" i="28"/>
  <c r="K43" i="28"/>
  <c r="H45" i="28"/>
  <c r="F30" i="30"/>
  <c r="H24" i="33"/>
  <c r="D26" i="12"/>
  <c r="B28" i="12"/>
  <c r="B30" i="12"/>
  <c r="I28" i="16"/>
  <c r="D30" i="16"/>
  <c r="K31" i="16"/>
  <c r="D21" i="32"/>
  <c r="G29" i="16"/>
  <c r="E26" i="12"/>
  <c r="F28" i="12"/>
  <c r="D30" i="12"/>
  <c r="F29" i="15"/>
  <c r="K31" i="15"/>
  <c r="J28" i="16"/>
  <c r="E30" i="16"/>
  <c r="J29" i="17"/>
  <c r="K28" i="18"/>
  <c r="J30" i="18"/>
  <c r="K29" i="19"/>
  <c r="C35" i="20"/>
  <c r="H36" i="20"/>
  <c r="E38" i="20"/>
  <c r="K39" i="20"/>
  <c r="F41" i="20"/>
  <c r="C43" i="20"/>
  <c r="I44" i="20"/>
  <c r="D46" i="20"/>
  <c r="K47" i="20"/>
  <c r="F49" i="20"/>
  <c r="E51" i="20"/>
  <c r="C29" i="21"/>
  <c r="G30" i="21"/>
  <c r="K31" i="21"/>
  <c r="E33" i="21"/>
  <c r="K34" i="21"/>
  <c r="E36" i="21"/>
  <c r="I37" i="21"/>
  <c r="C39" i="21"/>
  <c r="G40" i="21"/>
  <c r="D42" i="21"/>
  <c r="I43" i="21"/>
  <c r="D45" i="21"/>
  <c r="J32" i="22"/>
  <c r="D39" i="22"/>
  <c r="H45" i="22"/>
  <c r="D29" i="24"/>
  <c r="E31" i="24"/>
  <c r="G33" i="24"/>
  <c r="H35" i="24"/>
  <c r="K37" i="24"/>
  <c r="F40" i="24"/>
  <c r="G42" i="24"/>
  <c r="I44" i="24"/>
  <c r="K29" i="25"/>
  <c r="E29" i="26"/>
  <c r="F28" i="28"/>
  <c r="D30" i="28"/>
  <c r="J31" i="28"/>
  <c r="I33" i="28"/>
  <c r="F35" i="28"/>
  <c r="C37" i="28"/>
  <c r="K38" i="28"/>
  <c r="I40" i="28"/>
  <c r="E42" i="28"/>
  <c r="C44" i="28"/>
  <c r="K45" i="28"/>
  <c r="K30" i="30"/>
  <c r="G21" i="32"/>
  <c r="H25" i="33"/>
  <c r="K21" i="10"/>
  <c r="J23" i="10"/>
  <c r="E25" i="10"/>
  <c r="F26" i="12"/>
  <c r="H28" i="12"/>
  <c r="B31" i="13"/>
  <c r="E35" i="13"/>
  <c r="H39" i="13"/>
  <c r="K43" i="13"/>
  <c r="K28" i="16"/>
  <c r="D29" i="18"/>
  <c r="D35" i="20"/>
  <c r="K36" i="20"/>
  <c r="F38" i="20"/>
  <c r="I41" i="20"/>
  <c r="D43" i="20"/>
  <c r="J44" i="20"/>
  <c r="H46" i="20"/>
  <c r="B48" i="20"/>
  <c r="H49" i="20"/>
  <c r="D29" i="21"/>
  <c r="H30" i="21"/>
  <c r="B32" i="21"/>
  <c r="H33" i="21"/>
  <c r="B35" i="21"/>
  <c r="F36" i="21"/>
  <c r="J37" i="21"/>
  <c r="D39" i="21"/>
  <c r="J40" i="21"/>
  <c r="E42" i="21"/>
  <c r="J43" i="21"/>
  <c r="H45" i="21"/>
  <c r="K32" i="22"/>
  <c r="E39" i="22"/>
  <c r="I45" i="22"/>
  <c r="E29" i="24"/>
  <c r="F31" i="24"/>
  <c r="H33" i="24"/>
  <c r="I35" i="24"/>
  <c r="B38" i="24"/>
  <c r="G40" i="24"/>
  <c r="H42" i="24"/>
  <c r="G28" i="28"/>
  <c r="E30" i="28"/>
  <c r="C32" i="28"/>
  <c r="J33" i="28"/>
  <c r="G35" i="28"/>
  <c r="F37" i="28"/>
  <c r="B39" i="28"/>
  <c r="J40" i="28"/>
  <c r="H42" i="28"/>
  <c r="D28" i="30"/>
  <c r="I25" i="33"/>
  <c r="K21" i="9"/>
  <c r="J21" i="9"/>
  <c r="AG9" i="9"/>
  <c r="I21" i="9"/>
  <c r="H21" i="9"/>
  <c r="G21" i="9"/>
  <c r="F21" i="9"/>
  <c r="E21" i="9"/>
  <c r="H39" i="9" s="1"/>
  <c r="J15" i="2" s="1"/>
  <c r="K15" i="2" s="1"/>
  <c r="D21" i="9"/>
  <c r="C21" i="9"/>
  <c r="AN9" i="9"/>
  <c r="BD9" i="9"/>
  <c r="AO7" i="9"/>
  <c r="S48" i="9"/>
  <c r="T48" i="9"/>
  <c r="I44" i="9"/>
  <c r="D44" i="9"/>
  <c r="AG8" i="9"/>
  <c r="W8" i="9" s="1"/>
  <c r="AO12" i="9"/>
  <c r="AP12" i="9" s="1"/>
  <c r="T44" i="9"/>
  <c r="E45" i="9"/>
  <c r="S45" i="9"/>
  <c r="AR6" i="9"/>
  <c r="E46" i="9"/>
  <c r="C47" i="9"/>
  <c r="G47" i="9"/>
  <c r="AA7" i="8"/>
  <c r="D43" i="8"/>
  <c r="AO6" i="8"/>
  <c r="BF6" i="8" s="1"/>
  <c r="I44" i="8"/>
  <c r="G21" i="8"/>
  <c r="T44" i="8"/>
  <c r="BE12" i="8"/>
  <c r="B21" i="8"/>
  <c r="F21" i="8"/>
  <c r="I21" i="8"/>
  <c r="K22" i="8"/>
  <c r="I42" i="8"/>
  <c r="BF12" i="8"/>
  <c r="AP12" i="8"/>
  <c r="BG12" i="8" s="1"/>
  <c r="AG9" i="8"/>
  <c r="J21" i="8"/>
  <c r="E43" i="8"/>
  <c r="I45" i="8"/>
  <c r="E47" i="8"/>
  <c r="K21" i="8"/>
  <c r="F43" i="8"/>
  <c r="O45" i="8"/>
  <c r="F47" i="8"/>
  <c r="B22" i="8"/>
  <c r="O43" i="8"/>
  <c r="S45" i="8"/>
  <c r="S47" i="8"/>
  <c r="C22" i="8"/>
  <c r="S43" i="8"/>
  <c r="T45" i="8"/>
  <c r="T47" i="8"/>
  <c r="J22" i="8"/>
  <c r="D42" i="8"/>
  <c r="D44" i="8"/>
  <c r="B46" i="8"/>
  <c r="E42" i="8"/>
  <c r="E44" i="8"/>
  <c r="C46" i="8"/>
  <c r="F42" i="8"/>
  <c r="F44" i="8"/>
  <c r="D46" i="8"/>
  <c r="G42" i="8"/>
  <c r="G44" i="8"/>
  <c r="I46" i="8"/>
  <c r="AA9" i="8"/>
  <c r="B43" i="8"/>
  <c r="O44" i="8"/>
  <c r="B47" i="8"/>
  <c r="BD7" i="8"/>
  <c r="H21" i="8"/>
  <c r="S44" i="8"/>
  <c r="AG7" i="6"/>
  <c r="D44" i="6"/>
  <c r="AA8" i="6"/>
  <c r="AG8" i="6"/>
  <c r="W8" i="6" s="1"/>
  <c r="J26" i="6"/>
  <c r="G27" i="6"/>
  <c r="F28" i="6"/>
  <c r="G28" i="6"/>
  <c r="J28" i="6"/>
  <c r="AO6" i="6"/>
  <c r="AN8" i="6"/>
  <c r="AO8" i="6" s="1"/>
  <c r="J25" i="6"/>
  <c r="F51" i="5"/>
  <c r="C55" i="5"/>
  <c r="E57" i="5"/>
  <c r="D59" i="5"/>
  <c r="G53" i="5"/>
  <c r="T51" i="5"/>
  <c r="D55" i="5"/>
  <c r="F57" i="5"/>
  <c r="E59" i="5"/>
  <c r="I53" i="5"/>
  <c r="S55" i="5"/>
  <c r="I57" i="5"/>
  <c r="S59" i="5"/>
  <c r="AA10" i="5"/>
  <c r="O53" i="5"/>
  <c r="T55" i="5"/>
  <c r="O57" i="5"/>
  <c r="T59" i="5"/>
  <c r="S53" i="5"/>
  <c r="B56" i="5"/>
  <c r="T57" i="5"/>
  <c r="E60" i="5"/>
  <c r="G52" i="5"/>
  <c r="AB52" i="5" s="1"/>
  <c r="AM52" i="5" s="1"/>
  <c r="B54" i="5"/>
  <c r="D56" i="5"/>
  <c r="I58" i="5"/>
  <c r="G60" i="5"/>
  <c r="B51" i="5"/>
  <c r="O52" i="5"/>
  <c r="G54" i="5"/>
  <c r="E56" i="5"/>
  <c r="O58" i="5"/>
  <c r="I60" i="5"/>
  <c r="G51" i="5"/>
  <c r="AB51" i="5" s="1"/>
  <c r="AM51" i="5" s="1"/>
  <c r="AO6" i="5"/>
  <c r="AP6" i="5" s="1"/>
  <c r="C51" i="5"/>
  <c r="S52" i="5"/>
  <c r="I54" i="5"/>
  <c r="O56" i="5"/>
  <c r="S58" i="5"/>
  <c r="AM10" i="5"/>
  <c r="F30" i="5"/>
  <c r="D51" i="5"/>
  <c r="T52" i="5"/>
  <c r="O54" i="5"/>
  <c r="C57" i="5"/>
  <c r="T58" i="5"/>
  <c r="K29" i="1"/>
  <c r="K51" i="1" s="1"/>
  <c r="E43" i="1"/>
  <c r="E53" i="1" s="1"/>
  <c r="D50" i="2"/>
  <c r="M10" i="1"/>
  <c r="D12" i="1"/>
  <c r="L10" i="1"/>
  <c r="K10" i="1"/>
  <c r="U10" i="1"/>
  <c r="I10" i="1"/>
  <c r="R10" i="1"/>
  <c r="F10" i="1"/>
  <c r="E796" i="3"/>
  <c r="BH13" i="5"/>
  <c r="AR13" i="5"/>
  <c r="G10" i="1"/>
  <c r="O21" i="1"/>
  <c r="O50" i="1" s="1"/>
  <c r="N21" i="1"/>
  <c r="N50" i="1" s="1"/>
  <c r="M21" i="1"/>
  <c r="M50" i="1" s="1"/>
  <c r="K21" i="1"/>
  <c r="K50" i="1" s="1"/>
  <c r="T21" i="1"/>
  <c r="T50" i="1" s="1"/>
  <c r="H21" i="1"/>
  <c r="H50" i="1" s="1"/>
  <c r="D50" i="1"/>
  <c r="H10" i="1"/>
  <c r="E21" i="1"/>
  <c r="E50" i="1" s="1"/>
  <c r="T29" i="1"/>
  <c r="T51" i="1" s="1"/>
  <c r="O43" i="1"/>
  <c r="O53" i="1" s="1"/>
  <c r="D778" i="3"/>
  <c r="E778" i="3" s="1"/>
  <c r="E150" i="3"/>
  <c r="F150" i="3" s="1"/>
  <c r="J10" i="1"/>
  <c r="F21" i="1"/>
  <c r="F50" i="1" s="1"/>
  <c r="P43" i="1"/>
  <c r="P53" i="1" s="1"/>
  <c r="N10" i="1"/>
  <c r="G21" i="1"/>
  <c r="G50" i="1" s="1"/>
  <c r="N29" i="1"/>
  <c r="N51" i="1" s="1"/>
  <c r="M29" i="1"/>
  <c r="M51" i="1" s="1"/>
  <c r="L29" i="1"/>
  <c r="L51" i="1" s="1"/>
  <c r="J29" i="1"/>
  <c r="J51" i="1" s="1"/>
  <c r="S29" i="1"/>
  <c r="S51" i="1" s="1"/>
  <c r="G29" i="1"/>
  <c r="G51" i="1" s="1"/>
  <c r="Q43" i="1"/>
  <c r="Q53" i="1" s="1"/>
  <c r="O10" i="1"/>
  <c r="I21" i="1"/>
  <c r="I50" i="1" s="1"/>
  <c r="E29" i="1"/>
  <c r="E51" i="1" s="1"/>
  <c r="R43" i="1"/>
  <c r="R53" i="1" s="1"/>
  <c r="F195" i="3"/>
  <c r="E785" i="3"/>
  <c r="P10" i="1"/>
  <c r="J21" i="1"/>
  <c r="J50" i="1" s="1"/>
  <c r="F29" i="1"/>
  <c r="F51" i="1" s="1"/>
  <c r="N36" i="1"/>
  <c r="N52" i="1" s="1"/>
  <c r="D52" i="1"/>
  <c r="M36" i="1"/>
  <c r="M52" i="1" s="1"/>
  <c r="L36" i="1"/>
  <c r="L52" i="1" s="1"/>
  <c r="J36" i="1"/>
  <c r="J52" i="1" s="1"/>
  <c r="S36" i="1"/>
  <c r="S52" i="1" s="1"/>
  <c r="G36" i="1"/>
  <c r="G52" i="1" s="1"/>
  <c r="BG13" i="6"/>
  <c r="AQ13" i="6"/>
  <c r="S10" i="1"/>
  <c r="P21" i="1"/>
  <c r="P50" i="1" s="1"/>
  <c r="N43" i="1"/>
  <c r="N53" i="1" s="1"/>
  <c r="M43" i="1"/>
  <c r="M53" i="1" s="1"/>
  <c r="L43" i="1"/>
  <c r="L53" i="1" s="1"/>
  <c r="J43" i="1"/>
  <c r="J53" i="1" s="1"/>
  <c r="S43" i="1"/>
  <c r="S53" i="1" s="1"/>
  <c r="G43" i="1"/>
  <c r="G53" i="1" s="1"/>
  <c r="D48" i="2"/>
  <c r="D53" i="2" s="1"/>
  <c r="E806" i="3"/>
  <c r="F44" i="6"/>
  <c r="S44" i="6"/>
  <c r="O44" i="6"/>
  <c r="I44" i="6"/>
  <c r="T44" i="6"/>
  <c r="G44" i="6"/>
  <c r="E44" i="6"/>
  <c r="B44" i="6"/>
  <c r="AO9" i="9"/>
  <c r="BE9" i="9"/>
  <c r="D790" i="3"/>
  <c r="E790" i="3" s="1"/>
  <c r="K27" i="6"/>
  <c r="W8" i="7"/>
  <c r="AA9" i="10"/>
  <c r="W9" i="10"/>
  <c r="AM9" i="10"/>
  <c r="E25" i="3"/>
  <c r="E267" i="3"/>
  <c r="F267" i="3" s="1"/>
  <c r="D773" i="3"/>
  <c r="BF13" i="6"/>
  <c r="AO7" i="8"/>
  <c r="BE7" i="8"/>
  <c r="G45" i="11"/>
  <c r="E44" i="11"/>
  <c r="F45" i="11"/>
  <c r="D44" i="11"/>
  <c r="E45" i="11"/>
  <c r="C44" i="11"/>
  <c r="T44" i="11"/>
  <c r="O43" i="11"/>
  <c r="B45" i="11"/>
  <c r="S44" i="11"/>
  <c r="O44" i="11"/>
  <c r="S42" i="11"/>
  <c r="S45" i="11"/>
  <c r="T43" i="11"/>
  <c r="I45" i="11"/>
  <c r="I43" i="11"/>
  <c r="G44" i="11"/>
  <c r="F44" i="11"/>
  <c r="B44" i="11"/>
  <c r="S43" i="11"/>
  <c r="T45" i="11"/>
  <c r="O45" i="11"/>
  <c r="I44" i="11"/>
  <c r="G43" i="11"/>
  <c r="D45" i="11"/>
  <c r="C45" i="11"/>
  <c r="D818" i="3"/>
  <c r="E818" i="3" s="1"/>
  <c r="G51" i="29"/>
  <c r="BF6" i="5"/>
  <c r="D820" i="3"/>
  <c r="BF6" i="6"/>
  <c r="AP6" i="6"/>
  <c r="AP12" i="7"/>
  <c r="BF12" i="7"/>
  <c r="E390" i="3"/>
  <c r="F390" i="3" s="1"/>
  <c r="D791" i="3"/>
  <c r="E791" i="3" s="1"/>
  <c r="E815" i="3"/>
  <c r="G25" i="6"/>
  <c r="BG13" i="5"/>
  <c r="H25" i="6"/>
  <c r="AA9" i="9"/>
  <c r="W9" i="9"/>
  <c r="W8" i="10"/>
  <c r="D780" i="3"/>
  <c r="E780" i="3" s="1"/>
  <c r="E486" i="3"/>
  <c r="F486" i="3" s="1"/>
  <c r="E125" i="3"/>
  <c r="F125" i="3" s="1"/>
  <c r="E218" i="3"/>
  <c r="F218" i="3" s="1"/>
  <c r="E459" i="3"/>
  <c r="F459" i="3" s="1"/>
  <c r="D810" i="3"/>
  <c r="C811" i="3"/>
  <c r="AM7" i="5"/>
  <c r="W7" i="5"/>
  <c r="K25" i="6"/>
  <c r="C44" i="6"/>
  <c r="AO6" i="7"/>
  <c r="AN9" i="8"/>
  <c r="E290" i="3"/>
  <c r="F290" i="3" s="1"/>
  <c r="D786" i="3"/>
  <c r="E786" i="3" s="1"/>
  <c r="BD9" i="7"/>
  <c r="AN9" i="7"/>
  <c r="BE12" i="7"/>
  <c r="E17" i="8"/>
  <c r="G14" i="2" s="1"/>
  <c r="H14" i="2" s="1"/>
  <c r="W7" i="9"/>
  <c r="E690" i="3"/>
  <c r="F690" i="3" s="1"/>
  <c r="D769" i="3"/>
  <c r="C802" i="3"/>
  <c r="K26" i="6"/>
  <c r="BF6" i="10"/>
  <c r="AP6" i="10"/>
  <c r="D797" i="3"/>
  <c r="E797" i="3" s="1"/>
  <c r="H28" i="6"/>
  <c r="D26" i="6"/>
  <c r="J27" i="6"/>
  <c r="D25" i="6"/>
  <c r="I27" i="6"/>
  <c r="C25" i="6"/>
  <c r="K28" i="6"/>
  <c r="E26" i="6"/>
  <c r="E28" i="6"/>
  <c r="I26" i="6"/>
  <c r="D28" i="6"/>
  <c r="H26" i="6"/>
  <c r="C28" i="6"/>
  <c r="C26" i="6"/>
  <c r="B28" i="6"/>
  <c r="H40" i="6" s="1"/>
  <c r="J37" i="2" s="1"/>
  <c r="I25" i="6"/>
  <c r="E27" i="6"/>
  <c r="F25" i="6"/>
  <c r="D27" i="6"/>
  <c r="E25" i="6"/>
  <c r="C40" i="6" s="1"/>
  <c r="I37" i="2" s="1"/>
  <c r="I28" i="6"/>
  <c r="C27" i="6"/>
  <c r="W9" i="8"/>
  <c r="BH12" i="10"/>
  <c r="AR12" i="10"/>
  <c r="AM9" i="5"/>
  <c r="W9" i="5"/>
  <c r="O43" i="7"/>
  <c r="I46" i="7"/>
  <c r="B49" i="7"/>
  <c r="S51" i="7"/>
  <c r="C48" i="9"/>
  <c r="T46" i="9"/>
  <c r="O45" i="9"/>
  <c r="G44" i="9"/>
  <c r="E43" i="9"/>
  <c r="B48" i="9"/>
  <c r="S46" i="9"/>
  <c r="I45" i="9"/>
  <c r="F44" i="9"/>
  <c r="D43" i="9"/>
  <c r="T47" i="9"/>
  <c r="O46" i="9"/>
  <c r="G45" i="9"/>
  <c r="E44" i="9"/>
  <c r="C43" i="9"/>
  <c r="G48" i="9"/>
  <c r="B47" i="9"/>
  <c r="D45" i="9"/>
  <c r="O43" i="9"/>
  <c r="F48" i="9"/>
  <c r="I46" i="9"/>
  <c r="C45" i="9"/>
  <c r="I43" i="9"/>
  <c r="E48" i="9"/>
  <c r="G46" i="9"/>
  <c r="B45" i="9"/>
  <c r="G43" i="9"/>
  <c r="I48" i="9"/>
  <c r="D46" i="9"/>
  <c r="C44" i="9"/>
  <c r="D48" i="9"/>
  <c r="C46" i="9"/>
  <c r="B44" i="9"/>
  <c r="S47" i="9"/>
  <c r="B46" i="9"/>
  <c r="T43" i="9"/>
  <c r="O47" i="9"/>
  <c r="T45" i="9"/>
  <c r="S43" i="9"/>
  <c r="D47" i="9"/>
  <c r="S44" i="9"/>
  <c r="O44" i="9"/>
  <c r="O48" i="9"/>
  <c r="BG6" i="11"/>
  <c r="AQ6" i="11"/>
  <c r="W8" i="14"/>
  <c r="AP12" i="13"/>
  <c r="BF12" i="13"/>
  <c r="AM9" i="14"/>
  <c r="AA9" i="14"/>
  <c r="O54" i="7"/>
  <c r="G53" i="7"/>
  <c r="E52" i="7"/>
  <c r="C51" i="7"/>
  <c r="T49" i="7"/>
  <c r="O48" i="7"/>
  <c r="G47" i="7"/>
  <c r="E46" i="7"/>
  <c r="C45" i="7"/>
  <c r="T43" i="7"/>
  <c r="O42" i="7"/>
  <c r="S53" i="7"/>
  <c r="G52" i="7"/>
  <c r="D51" i="7"/>
  <c r="S49" i="7"/>
  <c r="G48" i="7"/>
  <c r="D47" i="7"/>
  <c r="T45" i="7"/>
  <c r="I44" i="7"/>
  <c r="E43" i="7"/>
  <c r="B42" i="7"/>
  <c r="O53" i="7"/>
  <c r="F52" i="7"/>
  <c r="B51" i="7"/>
  <c r="O49" i="7"/>
  <c r="F48" i="7"/>
  <c r="C47" i="7"/>
  <c r="S45" i="7"/>
  <c r="G44" i="7"/>
  <c r="D43" i="7"/>
  <c r="T54" i="7"/>
  <c r="I53" i="7"/>
  <c r="D52" i="7"/>
  <c r="T50" i="7"/>
  <c r="I49" i="7"/>
  <c r="E48" i="7"/>
  <c r="B47" i="7"/>
  <c r="O45" i="7"/>
  <c r="F44" i="7"/>
  <c r="C43" i="7"/>
  <c r="E53" i="7"/>
  <c r="O51" i="7"/>
  <c r="C50" i="7"/>
  <c r="C48" i="7"/>
  <c r="G46" i="7"/>
  <c r="S44" i="7"/>
  <c r="T42" i="7"/>
  <c r="D53" i="7"/>
  <c r="I51" i="7"/>
  <c r="B50" i="7"/>
  <c r="B48" i="7"/>
  <c r="F46" i="7"/>
  <c r="O44" i="7"/>
  <c r="S42" i="7"/>
  <c r="S54" i="7"/>
  <c r="C53" i="7"/>
  <c r="G51" i="7"/>
  <c r="G49" i="7"/>
  <c r="T47" i="7"/>
  <c r="D46" i="7"/>
  <c r="E44" i="7"/>
  <c r="I42" i="7"/>
  <c r="I54" i="7"/>
  <c r="B53" i="7"/>
  <c r="F51" i="7"/>
  <c r="F49" i="7"/>
  <c r="S47" i="7"/>
  <c r="C46" i="7"/>
  <c r="D44" i="7"/>
  <c r="G42" i="7"/>
  <c r="C44" i="7"/>
  <c r="T46" i="7"/>
  <c r="E49" i="7"/>
  <c r="C52" i="7"/>
  <c r="G54" i="7"/>
  <c r="F45" i="9"/>
  <c r="W8" i="11"/>
  <c r="AM8" i="11"/>
  <c r="AA8" i="11"/>
  <c r="AN9" i="16"/>
  <c r="BD9" i="16"/>
  <c r="W7" i="17"/>
  <c r="D42" i="7"/>
  <c r="B45" i="7"/>
  <c r="F47" i="7"/>
  <c r="E50" i="7"/>
  <c r="O52" i="7"/>
  <c r="AM7" i="6"/>
  <c r="W7" i="6"/>
  <c r="BE8" i="7"/>
  <c r="AO8" i="7"/>
  <c r="E42" i="7"/>
  <c r="D45" i="7"/>
  <c r="I47" i="7"/>
  <c r="F50" i="7"/>
  <c r="S52" i="7"/>
  <c r="F46" i="9"/>
  <c r="BD8" i="10"/>
  <c r="AN8" i="10"/>
  <c r="BE7" i="11"/>
  <c r="AO7" i="11"/>
  <c r="AM8" i="13"/>
  <c r="W8" i="13"/>
  <c r="AP6" i="17"/>
  <c r="BF6" i="17"/>
  <c r="W9" i="17"/>
  <c r="AM8" i="9"/>
  <c r="AA8" i="9"/>
  <c r="B43" i="9"/>
  <c r="E47" i="9"/>
  <c r="AG10" i="5"/>
  <c r="F43" i="7"/>
  <c r="G45" i="7"/>
  <c r="I48" i="7"/>
  <c r="O50" i="7"/>
  <c r="T53" i="7"/>
  <c r="BF7" i="9"/>
  <c r="AP7" i="9"/>
  <c r="F43" i="9"/>
  <c r="F47" i="9"/>
  <c r="E17" i="10"/>
  <c r="G23" i="2" s="1"/>
  <c r="H23" i="2" s="1"/>
  <c r="W7" i="7"/>
  <c r="AM7" i="7"/>
  <c r="J29" i="14"/>
  <c r="H28" i="14"/>
  <c r="C30" i="14"/>
  <c r="J28" i="14"/>
  <c r="K29" i="14"/>
  <c r="G28" i="14"/>
  <c r="I30" i="14"/>
  <c r="F29" i="14"/>
  <c r="C28" i="14"/>
  <c r="H29" i="14"/>
  <c r="G29" i="14"/>
  <c r="E29" i="14"/>
  <c r="G30" i="14"/>
  <c r="K28" i="14"/>
  <c r="H30" i="14"/>
  <c r="D28" i="14"/>
  <c r="F30" i="14"/>
  <c r="B28" i="14"/>
  <c r="E30" i="14"/>
  <c r="D30" i="14"/>
  <c r="D29" i="14"/>
  <c r="C29" i="14"/>
  <c r="I28" i="14"/>
  <c r="K30" i="14"/>
  <c r="J30" i="14"/>
  <c r="B30" i="14"/>
  <c r="I29" i="14"/>
  <c r="B29" i="14"/>
  <c r="F28" i="14"/>
  <c r="E28" i="14"/>
  <c r="T51" i="15"/>
  <c r="AA9" i="11"/>
  <c r="E50" i="12"/>
  <c r="T53" i="12"/>
  <c r="D58" i="12"/>
  <c r="D38" i="14"/>
  <c r="B37" i="14"/>
  <c r="S35" i="14"/>
  <c r="T38" i="14"/>
  <c r="I37" i="14"/>
  <c r="E36" i="14"/>
  <c r="B35" i="14"/>
  <c r="O38" i="14"/>
  <c r="F37" i="14"/>
  <c r="C36" i="14"/>
  <c r="E38" i="14"/>
  <c r="T36" i="14"/>
  <c r="I35" i="14"/>
  <c r="F38" i="14"/>
  <c r="I36" i="14"/>
  <c r="C38" i="14"/>
  <c r="G36" i="14"/>
  <c r="B38" i="14"/>
  <c r="F36" i="14"/>
  <c r="G37" i="14"/>
  <c r="O35" i="14"/>
  <c r="S38" i="14"/>
  <c r="B36" i="14"/>
  <c r="I38" i="14"/>
  <c r="T35" i="14"/>
  <c r="G38" i="14"/>
  <c r="G35" i="14"/>
  <c r="T37" i="14"/>
  <c r="F35" i="14"/>
  <c r="E37" i="14"/>
  <c r="C35" i="14"/>
  <c r="D37" i="14"/>
  <c r="S36" i="14"/>
  <c r="E35" i="14"/>
  <c r="F56" i="15"/>
  <c r="D55" i="15"/>
  <c r="B54" i="15"/>
  <c r="S52" i="15"/>
  <c r="I51" i="15"/>
  <c r="F50" i="15"/>
  <c r="D49" i="15"/>
  <c r="E56" i="15"/>
  <c r="B55" i="15"/>
  <c r="O53" i="15"/>
  <c r="F52" i="15"/>
  <c r="C51" i="15"/>
  <c r="S49" i="15"/>
  <c r="D56" i="15"/>
  <c r="T54" i="15"/>
  <c r="I53" i="15"/>
  <c r="E52" i="15"/>
  <c r="B51" i="15"/>
  <c r="O49" i="15"/>
  <c r="C56" i="15"/>
  <c r="S54" i="15"/>
  <c r="G53" i="15"/>
  <c r="D52" i="15"/>
  <c r="T50" i="15"/>
  <c r="I49" i="15"/>
  <c r="O55" i="15"/>
  <c r="F54" i="15"/>
  <c r="C53" i="15"/>
  <c r="S51" i="15"/>
  <c r="G50" i="15"/>
  <c r="C49" i="15"/>
  <c r="O56" i="15"/>
  <c r="I54" i="15"/>
  <c r="O52" i="15"/>
  <c r="O50" i="15"/>
  <c r="I56" i="15"/>
  <c r="G54" i="15"/>
  <c r="I52" i="15"/>
  <c r="I50" i="15"/>
  <c r="G56" i="15"/>
  <c r="E54" i="15"/>
  <c r="G52" i="15"/>
  <c r="E50" i="15"/>
  <c r="I55" i="15"/>
  <c r="S53" i="15"/>
  <c r="O51" i="15"/>
  <c r="T49" i="15"/>
  <c r="S55" i="15"/>
  <c r="B53" i="15"/>
  <c r="B50" i="15"/>
  <c r="G55" i="15"/>
  <c r="T52" i="15"/>
  <c r="G49" i="15"/>
  <c r="F55" i="15"/>
  <c r="C52" i="15"/>
  <c r="F49" i="15"/>
  <c r="E55" i="15"/>
  <c r="B52" i="15"/>
  <c r="E49" i="15"/>
  <c r="D54" i="15"/>
  <c r="F51" i="15"/>
  <c r="C54" i="15"/>
  <c r="E51" i="15"/>
  <c r="S56" i="15"/>
  <c r="F53" i="15"/>
  <c r="S50" i="15"/>
  <c r="T53" i="15"/>
  <c r="B47" i="12"/>
  <c r="I50" i="12"/>
  <c r="D54" i="12"/>
  <c r="S58" i="12"/>
  <c r="AA8" i="16"/>
  <c r="W8" i="16"/>
  <c r="AM8" i="16"/>
  <c r="AP6" i="13"/>
  <c r="O36" i="14"/>
  <c r="C55" i="15"/>
  <c r="AG9" i="11"/>
  <c r="I47" i="12"/>
  <c r="D51" i="12"/>
  <c r="S54" i="12"/>
  <c r="AA7" i="14"/>
  <c r="AM7" i="14"/>
  <c r="W7" i="14"/>
  <c r="C37" i="14"/>
  <c r="T55" i="15"/>
  <c r="G57" i="12"/>
  <c r="AB57" i="12" s="1"/>
  <c r="T55" i="12"/>
  <c r="O54" i="12"/>
  <c r="G53" i="12"/>
  <c r="E52" i="12"/>
  <c r="C51" i="12"/>
  <c r="T49" i="12"/>
  <c r="O48" i="12"/>
  <c r="G47" i="12"/>
  <c r="F57" i="12"/>
  <c r="S55" i="12"/>
  <c r="I54" i="12"/>
  <c r="F53" i="12"/>
  <c r="D52" i="12"/>
  <c r="B51" i="12"/>
  <c r="S49" i="12"/>
  <c r="I48" i="12"/>
  <c r="F47" i="12"/>
  <c r="T58" i="12"/>
  <c r="E57" i="12"/>
  <c r="T56" i="12"/>
  <c r="O55" i="12"/>
  <c r="G54" i="12"/>
  <c r="E53" i="12"/>
  <c r="C52" i="12"/>
  <c r="T50" i="12"/>
  <c r="O49" i="12"/>
  <c r="G48" i="12"/>
  <c r="E47" i="12"/>
  <c r="G58" i="12"/>
  <c r="AB58" i="12" s="1"/>
  <c r="G56" i="12"/>
  <c r="AB56" i="12" s="1"/>
  <c r="E55" i="12"/>
  <c r="C54" i="12"/>
  <c r="T52" i="12"/>
  <c r="O51" i="12"/>
  <c r="G50" i="12"/>
  <c r="E49" i="12"/>
  <c r="C48" i="12"/>
  <c r="O58" i="12"/>
  <c r="F55" i="12"/>
  <c r="O53" i="12"/>
  <c r="S51" i="12"/>
  <c r="C50" i="12"/>
  <c r="D48" i="12"/>
  <c r="I58" i="12"/>
  <c r="AE58" i="12" s="1"/>
  <c r="AG58" i="12" s="1"/>
  <c r="T57" i="12"/>
  <c r="D55" i="12"/>
  <c r="I53" i="12"/>
  <c r="I51" i="12"/>
  <c r="B50" i="12"/>
  <c r="B48" i="12"/>
  <c r="S57" i="12"/>
  <c r="S56" i="12"/>
  <c r="D53" i="12"/>
  <c r="G51" i="12"/>
  <c r="I49" i="12"/>
  <c r="T47" i="12"/>
  <c r="E58" i="12"/>
  <c r="O57" i="12"/>
  <c r="O56" i="12"/>
  <c r="B55" i="12"/>
  <c r="C53" i="12"/>
  <c r="F51" i="12"/>
  <c r="G49" i="12"/>
  <c r="S47" i="12"/>
  <c r="B57" i="12"/>
  <c r="D56" i="12"/>
  <c r="E54" i="12"/>
  <c r="I52" i="12"/>
  <c r="O50" i="12"/>
  <c r="B49" i="12"/>
  <c r="C47" i="12"/>
  <c r="B56" i="12"/>
  <c r="B54" i="12"/>
  <c r="F52" i="12"/>
  <c r="F50" i="12"/>
  <c r="S48" i="12"/>
  <c r="W7" i="12"/>
  <c r="O47" i="12"/>
  <c r="E51" i="12"/>
  <c r="T54" i="12"/>
  <c r="D57" i="12"/>
  <c r="B49" i="15"/>
  <c r="B56" i="15"/>
  <c r="BF12" i="16"/>
  <c r="AP12" i="16"/>
  <c r="BD8" i="7"/>
  <c r="F25" i="7"/>
  <c r="E48" i="12"/>
  <c r="T51" i="12"/>
  <c r="G55" i="12"/>
  <c r="I57" i="12"/>
  <c r="AE57" i="12" s="1"/>
  <c r="AG57" i="12" s="1"/>
  <c r="AP6" i="14"/>
  <c r="S37" i="14"/>
  <c r="AA8" i="15"/>
  <c r="W8" i="15"/>
  <c r="AM8" i="15"/>
  <c r="C50" i="15"/>
  <c r="T56" i="15"/>
  <c r="G51" i="27"/>
  <c r="D30" i="5"/>
  <c r="B30" i="5"/>
  <c r="D29" i="5"/>
  <c r="I30" i="5"/>
  <c r="E52" i="5"/>
  <c r="D53" i="5"/>
  <c r="S54" i="5"/>
  <c r="F56" i="5"/>
  <c r="F58" i="5"/>
  <c r="G25" i="7"/>
  <c r="BD7" i="12"/>
  <c r="AN7" i="12"/>
  <c r="AO10" i="12"/>
  <c r="F48" i="12"/>
  <c r="B52" i="12"/>
  <c r="I55" i="12"/>
  <c r="W7" i="15"/>
  <c r="D50" i="15"/>
  <c r="AO6" i="16"/>
  <c r="BE6" i="16"/>
  <c r="W8" i="18"/>
  <c r="D60" i="5"/>
  <c r="B59" i="5"/>
  <c r="S57" i="5"/>
  <c r="I56" i="5"/>
  <c r="F55" i="5"/>
  <c r="D54" i="5"/>
  <c r="B53" i="5"/>
  <c r="I52" i="5"/>
  <c r="AE52" i="5" s="1"/>
  <c r="AG52" i="5" s="1"/>
  <c r="T60" i="5"/>
  <c r="I59" i="5"/>
  <c r="E58" i="5"/>
  <c r="B57" i="5"/>
  <c r="O55" i="5"/>
  <c r="F54" i="5"/>
  <c r="C53" i="5"/>
  <c r="D52" i="5"/>
  <c r="S51" i="5"/>
  <c r="S60" i="5"/>
  <c r="G59" i="5"/>
  <c r="D58" i="5"/>
  <c r="T56" i="5"/>
  <c r="I55" i="5"/>
  <c r="E54" i="5"/>
  <c r="C52" i="5"/>
  <c r="O51" i="5"/>
  <c r="O60" i="5"/>
  <c r="F59" i="5"/>
  <c r="C58" i="5"/>
  <c r="S56" i="5"/>
  <c r="G55" i="5"/>
  <c r="C54" i="5"/>
  <c r="B52" i="5"/>
  <c r="I51" i="5"/>
  <c r="AE51" i="5" s="1"/>
  <c r="AG51" i="5" s="1"/>
  <c r="F52" i="5"/>
  <c r="E53" i="5"/>
  <c r="T54" i="5"/>
  <c r="G56" i="5"/>
  <c r="G58" i="5"/>
  <c r="C60" i="5"/>
  <c r="E20" i="7"/>
  <c r="G22" i="2" s="1"/>
  <c r="H25" i="7"/>
  <c r="T48" i="12"/>
  <c r="G52" i="12"/>
  <c r="C56" i="12"/>
  <c r="BE6" i="13"/>
  <c r="W7" i="13"/>
  <c r="D51" i="15"/>
  <c r="K25" i="7"/>
  <c r="E25" i="7"/>
  <c r="D25" i="7"/>
  <c r="C25" i="7"/>
  <c r="I25" i="7"/>
  <c r="BE12" i="11"/>
  <c r="AO12" i="11"/>
  <c r="AM11" i="12"/>
  <c r="AA11" i="12"/>
  <c r="C49" i="12"/>
  <c r="O52" i="12"/>
  <c r="E56" i="12"/>
  <c r="BF7" i="15"/>
  <c r="AP7" i="15"/>
  <c r="AG8" i="15"/>
  <c r="G51" i="15"/>
  <c r="BH12" i="17"/>
  <c r="AR12" i="17"/>
  <c r="F29" i="13"/>
  <c r="E31" i="13"/>
  <c r="H33" i="13"/>
  <c r="I35" i="13"/>
  <c r="K37" i="13"/>
  <c r="B40" i="13"/>
  <c r="E42" i="13"/>
  <c r="D44" i="13"/>
  <c r="BG12" i="17"/>
  <c r="BF6" i="18"/>
  <c r="AP6" i="18"/>
  <c r="BE12" i="19"/>
  <c r="AO12" i="19"/>
  <c r="H29" i="13"/>
  <c r="B32" i="13"/>
  <c r="K33" i="13"/>
  <c r="E36" i="13"/>
  <c r="D38" i="13"/>
  <c r="G40" i="13"/>
  <c r="G42" i="13"/>
  <c r="BD8" i="14"/>
  <c r="AN8" i="14"/>
  <c r="W9" i="16"/>
  <c r="F50" i="18"/>
  <c r="AM9" i="18"/>
  <c r="W9" i="18"/>
  <c r="AA9" i="18"/>
  <c r="AO6" i="22"/>
  <c r="BE6" i="22"/>
  <c r="BH8" i="18"/>
  <c r="AR8" i="18"/>
  <c r="AN8" i="19"/>
  <c r="J45" i="13"/>
  <c r="H44" i="13"/>
  <c r="F43" i="13"/>
  <c r="D42" i="13"/>
  <c r="B41" i="13"/>
  <c r="J39" i="13"/>
  <c r="H38" i="13"/>
  <c r="F37" i="13"/>
  <c r="D36" i="13"/>
  <c r="B35" i="13"/>
  <c r="J33" i="13"/>
  <c r="H32" i="13"/>
  <c r="F31" i="13"/>
  <c r="D30" i="13"/>
  <c r="B29" i="13"/>
  <c r="I44" i="13"/>
  <c r="E43" i="13"/>
  <c r="B42" i="13"/>
  <c r="I40" i="13"/>
  <c r="F39" i="13"/>
  <c r="C38" i="13"/>
  <c r="J36" i="13"/>
  <c r="G35" i="13"/>
  <c r="D34" i="13"/>
  <c r="K32" i="13"/>
  <c r="H31" i="13"/>
  <c r="E30" i="13"/>
  <c r="K28" i="13"/>
  <c r="J44" i="13"/>
  <c r="D43" i="13"/>
  <c r="J41" i="13"/>
  <c r="F40" i="13"/>
  <c r="B39" i="13"/>
  <c r="H37" i="13"/>
  <c r="C36" i="13"/>
  <c r="I34" i="13"/>
  <c r="E33" i="13"/>
  <c r="K31" i="13"/>
  <c r="G30" i="13"/>
  <c r="C29" i="13"/>
  <c r="G44" i="13"/>
  <c r="C43" i="13"/>
  <c r="I41" i="13"/>
  <c r="E40" i="13"/>
  <c r="K38" i="13"/>
  <c r="G37" i="13"/>
  <c r="B36" i="13"/>
  <c r="H34" i="13"/>
  <c r="D33" i="13"/>
  <c r="J31" i="13"/>
  <c r="F30" i="13"/>
  <c r="J28" i="13"/>
  <c r="K45" i="13"/>
  <c r="F44" i="13"/>
  <c r="B43" i="13"/>
  <c r="H41" i="13"/>
  <c r="D40" i="13"/>
  <c r="J38" i="13"/>
  <c r="E37" i="13"/>
  <c r="K35" i="13"/>
  <c r="G34" i="13"/>
  <c r="C33" i="13"/>
  <c r="I31" i="13"/>
  <c r="C30" i="13"/>
  <c r="I28" i="13"/>
  <c r="F45" i="13"/>
  <c r="B44" i="13"/>
  <c r="H42" i="13"/>
  <c r="D41" i="13"/>
  <c r="I39" i="13"/>
  <c r="E38" i="13"/>
  <c r="K36" i="13"/>
  <c r="F35" i="13"/>
  <c r="B34" i="13"/>
  <c r="G32" i="13"/>
  <c r="C31" i="13"/>
  <c r="I29" i="13"/>
  <c r="E28" i="13"/>
  <c r="D28" i="13"/>
  <c r="H30" i="13"/>
  <c r="F32" i="13"/>
  <c r="J34" i="13"/>
  <c r="I36" i="13"/>
  <c r="C39" i="13"/>
  <c r="C41" i="13"/>
  <c r="G43" i="13"/>
  <c r="E45" i="13"/>
  <c r="AO9" i="17"/>
  <c r="B53" i="18"/>
  <c r="S51" i="18"/>
  <c r="I50" i="18"/>
  <c r="T52" i="18"/>
  <c r="I51" i="18"/>
  <c r="E50" i="18"/>
  <c r="I53" i="18"/>
  <c r="E52" i="18"/>
  <c r="B51" i="18"/>
  <c r="S52" i="18"/>
  <c r="E51" i="18"/>
  <c r="O52" i="18"/>
  <c r="D51" i="18"/>
  <c r="I52" i="18"/>
  <c r="C51" i="18"/>
  <c r="D52" i="18"/>
  <c r="D50" i="18"/>
  <c r="C52" i="18"/>
  <c r="C50" i="18"/>
  <c r="T53" i="18"/>
  <c r="B52" i="18"/>
  <c r="B50" i="18"/>
  <c r="F53" i="18"/>
  <c r="F51" i="18"/>
  <c r="G51" i="18"/>
  <c r="T50" i="18"/>
  <c r="S53" i="18"/>
  <c r="S50" i="18"/>
  <c r="O53" i="18"/>
  <c r="O50" i="18"/>
  <c r="D53" i="18"/>
  <c r="AR12" i="18"/>
  <c r="F52" i="18"/>
  <c r="G22" i="8"/>
  <c r="E21" i="8"/>
  <c r="F22" i="8"/>
  <c r="D21" i="8"/>
  <c r="E22" i="8"/>
  <c r="D22" i="8"/>
  <c r="I56" i="13"/>
  <c r="F55" i="13"/>
  <c r="D54" i="13"/>
  <c r="B53" i="13"/>
  <c r="S51" i="13"/>
  <c r="I50" i="13"/>
  <c r="C56" i="13"/>
  <c r="S54" i="13"/>
  <c r="G53" i="13"/>
  <c r="D52" i="13"/>
  <c r="T50" i="13"/>
  <c r="T56" i="13"/>
  <c r="G55" i="13"/>
  <c r="B54" i="13"/>
  <c r="I52" i="13"/>
  <c r="D51" i="13"/>
  <c r="S56" i="13"/>
  <c r="E55" i="13"/>
  <c r="T53" i="13"/>
  <c r="G52" i="13"/>
  <c r="C51" i="13"/>
  <c r="O56" i="13"/>
  <c r="D55" i="13"/>
  <c r="S53" i="13"/>
  <c r="F52" i="13"/>
  <c r="B51" i="13"/>
  <c r="D56" i="13"/>
  <c r="O54" i="13"/>
  <c r="E53" i="13"/>
  <c r="T51" i="13"/>
  <c r="F50" i="13"/>
  <c r="F28" i="13"/>
  <c r="I30" i="13"/>
  <c r="I32" i="13"/>
  <c r="K34" i="13"/>
  <c r="B37" i="13"/>
  <c r="D39" i="13"/>
  <c r="E41" i="13"/>
  <c r="H43" i="13"/>
  <c r="G45" i="13"/>
  <c r="S50" i="13"/>
  <c r="C53" i="13"/>
  <c r="C55" i="13"/>
  <c r="G52" i="18"/>
  <c r="BG6" i="21"/>
  <c r="AQ6" i="21"/>
  <c r="O47" i="8"/>
  <c r="G46" i="8"/>
  <c r="E45" i="8"/>
  <c r="C44" i="8"/>
  <c r="T42" i="8"/>
  <c r="I47" i="8"/>
  <c r="F46" i="8"/>
  <c r="D45" i="8"/>
  <c r="B44" i="8"/>
  <c r="S42" i="8"/>
  <c r="G47" i="8"/>
  <c r="E46" i="8"/>
  <c r="C45" i="8"/>
  <c r="T43" i="8"/>
  <c r="O42" i="8"/>
  <c r="H22" i="8"/>
  <c r="B42" i="8"/>
  <c r="G43" i="8"/>
  <c r="B45" i="8"/>
  <c r="S46" i="8"/>
  <c r="AM7" i="10"/>
  <c r="W7" i="10"/>
  <c r="AO14" i="12"/>
  <c r="AP7" i="13"/>
  <c r="G28" i="13"/>
  <c r="J30" i="13"/>
  <c r="J32" i="13"/>
  <c r="C35" i="13"/>
  <c r="C37" i="13"/>
  <c r="E39" i="13"/>
  <c r="F41" i="13"/>
  <c r="I43" i="13"/>
  <c r="H45" i="13"/>
  <c r="E51" i="13"/>
  <c r="D53" i="13"/>
  <c r="I55" i="13"/>
  <c r="AP12" i="15"/>
  <c r="G31" i="17"/>
  <c r="E30" i="17"/>
  <c r="C29" i="17"/>
  <c r="F31" i="17"/>
  <c r="D30" i="17"/>
  <c r="B29" i="17"/>
  <c r="E31" i="17"/>
  <c r="C30" i="17"/>
  <c r="K28" i="17"/>
  <c r="H30" i="17"/>
  <c r="J28" i="17"/>
  <c r="G30" i="17"/>
  <c r="I28" i="17"/>
  <c r="K31" i="17"/>
  <c r="F30" i="17"/>
  <c r="H28" i="17"/>
  <c r="D31" i="17"/>
  <c r="I29" i="17"/>
  <c r="D28" i="17"/>
  <c r="J31" i="17"/>
  <c r="G29" i="17"/>
  <c r="I31" i="17"/>
  <c r="F29" i="17"/>
  <c r="H31" i="17"/>
  <c r="E29" i="17"/>
  <c r="J30" i="17"/>
  <c r="E28" i="17"/>
  <c r="D29" i="17"/>
  <c r="D50" i="17"/>
  <c r="I53" i="17"/>
  <c r="BF8" i="18"/>
  <c r="C53" i="18"/>
  <c r="AM8" i="8"/>
  <c r="W8" i="8"/>
  <c r="I22" i="8"/>
  <c r="C42" i="8"/>
  <c r="I43" i="8"/>
  <c r="F45" i="8"/>
  <c r="T46" i="8"/>
  <c r="BF6" i="9"/>
  <c r="AM9" i="11"/>
  <c r="W9" i="11"/>
  <c r="AA9" i="13"/>
  <c r="AM9" i="13"/>
  <c r="H28" i="13"/>
  <c r="K30" i="13"/>
  <c r="B33" i="13"/>
  <c r="D35" i="13"/>
  <c r="D37" i="13"/>
  <c r="G39" i="13"/>
  <c r="G41" i="13"/>
  <c r="J43" i="13"/>
  <c r="I45" i="13"/>
  <c r="F51" i="13"/>
  <c r="F53" i="13"/>
  <c r="O55" i="13"/>
  <c r="C59" i="17"/>
  <c r="T57" i="17"/>
  <c r="O56" i="17"/>
  <c r="G55" i="17"/>
  <c r="E54" i="17"/>
  <c r="C53" i="17"/>
  <c r="T51" i="17"/>
  <c r="O50" i="17"/>
  <c r="B59" i="17"/>
  <c r="S57" i="17"/>
  <c r="I56" i="17"/>
  <c r="F55" i="17"/>
  <c r="D54" i="17"/>
  <c r="B53" i="17"/>
  <c r="S51" i="17"/>
  <c r="I50" i="17"/>
  <c r="T58" i="17"/>
  <c r="O57" i="17"/>
  <c r="G56" i="17"/>
  <c r="E55" i="17"/>
  <c r="C54" i="17"/>
  <c r="T52" i="17"/>
  <c r="O51" i="17"/>
  <c r="G50" i="17"/>
  <c r="O59" i="17"/>
  <c r="D58" i="17"/>
  <c r="F56" i="17"/>
  <c r="T54" i="17"/>
  <c r="F53" i="17"/>
  <c r="I51" i="17"/>
  <c r="C50" i="17"/>
  <c r="I59" i="17"/>
  <c r="AE59" i="17" s="1"/>
  <c r="AG59" i="17" s="1"/>
  <c r="C58" i="17"/>
  <c r="E56" i="17"/>
  <c r="S54" i="17"/>
  <c r="E53" i="17"/>
  <c r="G51" i="17"/>
  <c r="B50" i="17"/>
  <c r="G59" i="17"/>
  <c r="AB59" i="17" s="1"/>
  <c r="B58" i="17"/>
  <c r="D56" i="17"/>
  <c r="O54" i="17"/>
  <c r="D53" i="17"/>
  <c r="F51" i="17"/>
  <c r="S58" i="17"/>
  <c r="E57" i="17"/>
  <c r="S55" i="17"/>
  <c r="B54" i="17"/>
  <c r="G52" i="17"/>
  <c r="B51" i="17"/>
  <c r="E59" i="17"/>
  <c r="AH59" i="17" s="1"/>
  <c r="B57" i="17"/>
  <c r="G54" i="17"/>
  <c r="D52" i="17"/>
  <c r="D59" i="17"/>
  <c r="T56" i="17"/>
  <c r="F54" i="17"/>
  <c r="C52" i="17"/>
  <c r="O58" i="17"/>
  <c r="S56" i="17"/>
  <c r="T53" i="17"/>
  <c r="B52" i="17"/>
  <c r="E58" i="17"/>
  <c r="O55" i="17"/>
  <c r="G53" i="17"/>
  <c r="T50" i="17"/>
  <c r="H29" i="17"/>
  <c r="E50" i="17"/>
  <c r="O53" i="17"/>
  <c r="F57" i="17"/>
  <c r="BF12" i="18"/>
  <c r="E53" i="18"/>
  <c r="S51" i="21"/>
  <c r="E61" i="21"/>
  <c r="O69" i="21"/>
  <c r="G72" i="21"/>
  <c r="AB72" i="21" s="1"/>
  <c r="E25" i="12"/>
  <c r="G26" i="12"/>
  <c r="I27" i="12"/>
  <c r="K28" i="12"/>
  <c r="C30" i="12"/>
  <c r="AG9" i="14"/>
  <c r="W9" i="14" s="1"/>
  <c r="BF6" i="15"/>
  <c r="AP6" i="15"/>
  <c r="AM7" i="16"/>
  <c r="W7" i="16"/>
  <c r="AA7" i="16"/>
  <c r="BE7" i="21"/>
  <c r="AO7" i="21"/>
  <c r="AQ12" i="21"/>
  <c r="T51" i="21"/>
  <c r="F61" i="21"/>
  <c r="T73" i="21"/>
  <c r="E72" i="21"/>
  <c r="T71" i="21"/>
  <c r="O70" i="21"/>
  <c r="G69" i="21"/>
  <c r="E68" i="21"/>
  <c r="C67" i="21"/>
  <c r="T65" i="21"/>
  <c r="O64" i="21"/>
  <c r="G63" i="21"/>
  <c r="E62" i="21"/>
  <c r="C61" i="21"/>
  <c r="T59" i="21"/>
  <c r="O58" i="21"/>
  <c r="G57" i="21"/>
  <c r="E56" i="21"/>
  <c r="C55" i="21"/>
  <c r="T53" i="21"/>
  <c r="O52" i="21"/>
  <c r="G51" i="21"/>
  <c r="E50" i="21"/>
  <c r="S73" i="21"/>
  <c r="D72" i="21"/>
  <c r="S71" i="21"/>
  <c r="I70" i="21"/>
  <c r="F69" i="21"/>
  <c r="D68" i="21"/>
  <c r="B67" i="21"/>
  <c r="S65" i="21"/>
  <c r="I64" i="21"/>
  <c r="F63" i="21"/>
  <c r="D62" i="21"/>
  <c r="B61" i="21"/>
  <c r="S59" i="21"/>
  <c r="I58" i="21"/>
  <c r="F57" i="21"/>
  <c r="D56" i="21"/>
  <c r="B55" i="21"/>
  <c r="S53" i="21"/>
  <c r="I52" i="21"/>
  <c r="F51" i="21"/>
  <c r="D50" i="21"/>
  <c r="O73" i="21"/>
  <c r="C72" i="21"/>
  <c r="O71" i="21"/>
  <c r="G70" i="21"/>
  <c r="E69" i="21"/>
  <c r="C68" i="21"/>
  <c r="T66" i="21"/>
  <c r="O65" i="21"/>
  <c r="G64" i="21"/>
  <c r="E63" i="21"/>
  <c r="C62" i="21"/>
  <c r="T60" i="21"/>
  <c r="O59" i="21"/>
  <c r="G58" i="21"/>
  <c r="E57" i="21"/>
  <c r="C56" i="21"/>
  <c r="T54" i="21"/>
  <c r="O53" i="21"/>
  <c r="G52" i="21"/>
  <c r="E51" i="21"/>
  <c r="C50" i="21"/>
  <c r="B73" i="21"/>
  <c r="I72" i="21"/>
  <c r="AE72" i="21" s="1"/>
  <c r="AG72" i="21" s="1"/>
  <c r="S70" i="21"/>
  <c r="B69" i="21"/>
  <c r="G67" i="21"/>
  <c r="B66" i="21"/>
  <c r="D64" i="21"/>
  <c r="O62" i="21"/>
  <c r="G73" i="21"/>
  <c r="AB73" i="21" s="1"/>
  <c r="S72" i="21"/>
  <c r="D70" i="21"/>
  <c r="I68" i="21"/>
  <c r="O66" i="21"/>
  <c r="C65" i="21"/>
  <c r="D63" i="21"/>
  <c r="I61" i="21"/>
  <c r="C60" i="21"/>
  <c r="E58" i="21"/>
  <c r="S56" i="21"/>
  <c r="E55" i="21"/>
  <c r="G53" i="21"/>
  <c r="B52" i="21"/>
  <c r="G50" i="21"/>
  <c r="D71" i="21"/>
  <c r="I69" i="21"/>
  <c r="O67" i="21"/>
  <c r="C66" i="21"/>
  <c r="C64" i="21"/>
  <c r="G62" i="21"/>
  <c r="O60" i="21"/>
  <c r="D59" i="21"/>
  <c r="O57" i="21"/>
  <c r="T55" i="21"/>
  <c r="F54" i="21"/>
  <c r="T52" i="21"/>
  <c r="C51" i="21"/>
  <c r="C71" i="21"/>
  <c r="D69" i="21"/>
  <c r="I67" i="21"/>
  <c r="I65" i="21"/>
  <c r="B64" i="21"/>
  <c r="F62" i="21"/>
  <c r="I60" i="21"/>
  <c r="C59" i="21"/>
  <c r="I57" i="21"/>
  <c r="S55" i="21"/>
  <c r="E54" i="21"/>
  <c r="S52" i="21"/>
  <c r="B51" i="21"/>
  <c r="B71" i="21"/>
  <c r="C69" i="21"/>
  <c r="F67" i="21"/>
  <c r="G65" i="21"/>
  <c r="T63" i="21"/>
  <c r="B62" i="21"/>
  <c r="G60" i="21"/>
  <c r="B59" i="21"/>
  <c r="D57" i="21"/>
  <c r="O55" i="21"/>
  <c r="D54" i="21"/>
  <c r="F52" i="21"/>
  <c r="T50" i="21"/>
  <c r="F70" i="21"/>
  <c r="B68" i="21"/>
  <c r="E65" i="21"/>
  <c r="T62" i="21"/>
  <c r="E60" i="21"/>
  <c r="B58" i="21"/>
  <c r="G55" i="21"/>
  <c r="D53" i="21"/>
  <c r="O50" i="21"/>
  <c r="I73" i="21"/>
  <c r="AE73" i="21" s="1"/>
  <c r="AG73" i="21" s="1"/>
  <c r="E70" i="21"/>
  <c r="T67" i="21"/>
  <c r="D65" i="21"/>
  <c r="S62" i="21"/>
  <c r="D60" i="21"/>
  <c r="T57" i="21"/>
  <c r="F55" i="21"/>
  <c r="C53" i="21"/>
  <c r="I50" i="21"/>
  <c r="F73" i="21"/>
  <c r="C70" i="21"/>
  <c r="S67" i="21"/>
  <c r="B65" i="21"/>
  <c r="I62" i="21"/>
  <c r="B60" i="21"/>
  <c r="S57" i="21"/>
  <c r="D55" i="21"/>
  <c r="B53" i="21"/>
  <c r="F50" i="21"/>
  <c r="E73" i="21"/>
  <c r="AH73" i="21" s="1"/>
  <c r="T72" i="21"/>
  <c r="B70" i="21"/>
  <c r="E67" i="21"/>
  <c r="T64" i="21"/>
  <c r="T61" i="21"/>
  <c r="I59" i="21"/>
  <c r="C57" i="21"/>
  <c r="S54" i="21"/>
  <c r="E52" i="21"/>
  <c r="B50" i="21"/>
  <c r="D73" i="21"/>
  <c r="O72" i="21"/>
  <c r="T69" i="21"/>
  <c r="D67" i="21"/>
  <c r="S64" i="21"/>
  <c r="S61" i="21"/>
  <c r="G59" i="21"/>
  <c r="B57" i="21"/>
  <c r="O54" i="21"/>
  <c r="D52" i="21"/>
  <c r="F71" i="21"/>
  <c r="O68" i="21"/>
  <c r="E66" i="21"/>
  <c r="I63" i="21"/>
  <c r="D61" i="21"/>
  <c r="F58" i="21"/>
  <c r="F56" i="21"/>
  <c r="I53" i="21"/>
  <c r="I51" i="21"/>
  <c r="E71" i="21"/>
  <c r="G68" i="21"/>
  <c r="D66" i="21"/>
  <c r="C63" i="21"/>
  <c r="S60" i="21"/>
  <c r="D58" i="21"/>
  <c r="B56" i="21"/>
  <c r="F53" i="21"/>
  <c r="D51" i="21"/>
  <c r="I71" i="21"/>
  <c r="AE71" i="21" s="1"/>
  <c r="AG71" i="21" s="1"/>
  <c r="F65" i="21"/>
  <c r="E59" i="21"/>
  <c r="B54" i="21"/>
  <c r="G71" i="21"/>
  <c r="AB71" i="21" s="1"/>
  <c r="F64" i="21"/>
  <c r="T58" i="21"/>
  <c r="E53" i="21"/>
  <c r="T70" i="21"/>
  <c r="E64" i="21"/>
  <c r="S58" i="21"/>
  <c r="C52" i="21"/>
  <c r="S68" i="21"/>
  <c r="O61" i="21"/>
  <c r="I56" i="21"/>
  <c r="S50" i="21"/>
  <c r="AN8" i="21"/>
  <c r="BD8" i="21"/>
  <c r="W9" i="21"/>
  <c r="C54" i="21"/>
  <c r="G61" i="21"/>
  <c r="G54" i="21"/>
  <c r="B63" i="21"/>
  <c r="AA8" i="19"/>
  <c r="W8" i="19"/>
  <c r="I54" i="21"/>
  <c r="O63" i="21"/>
  <c r="C22" i="10"/>
  <c r="E23" i="10"/>
  <c r="G24" i="10"/>
  <c r="I25" i="10"/>
  <c r="K26" i="10"/>
  <c r="E21" i="11"/>
  <c r="I25" i="12"/>
  <c r="K26" i="12"/>
  <c r="C28" i="12"/>
  <c r="E29" i="12"/>
  <c r="G30" i="12"/>
  <c r="BE9" i="21"/>
  <c r="AO9" i="21"/>
  <c r="I55" i="21"/>
  <c r="S63" i="21"/>
  <c r="B21" i="10"/>
  <c r="D22" i="10"/>
  <c r="F23" i="10"/>
  <c r="H24" i="10"/>
  <c r="J25" i="10"/>
  <c r="B27" i="10"/>
  <c r="S43" i="10"/>
  <c r="B45" i="10"/>
  <c r="D46" i="10"/>
  <c r="F47" i="10"/>
  <c r="I48" i="10"/>
  <c r="S49" i="10"/>
  <c r="B51" i="10"/>
  <c r="D52" i="10"/>
  <c r="F53" i="10"/>
  <c r="I54" i="10"/>
  <c r="S55" i="10"/>
  <c r="B57" i="10"/>
  <c r="D58" i="10"/>
  <c r="F21" i="11"/>
  <c r="J25" i="12"/>
  <c r="D28" i="12"/>
  <c r="F29" i="12"/>
  <c r="H30" i="12"/>
  <c r="AO12" i="14"/>
  <c r="W9" i="15"/>
  <c r="AM9" i="15"/>
  <c r="AM7" i="18"/>
  <c r="W7" i="18"/>
  <c r="AO6" i="19"/>
  <c r="BE6" i="19"/>
  <c r="G56" i="21"/>
  <c r="F66" i="21"/>
  <c r="C21" i="10"/>
  <c r="G23" i="10"/>
  <c r="I24" i="10"/>
  <c r="K25" i="10"/>
  <c r="C27" i="10"/>
  <c r="T43" i="10"/>
  <c r="C45" i="10"/>
  <c r="E46" i="10"/>
  <c r="G47" i="10"/>
  <c r="O48" i="10"/>
  <c r="T49" i="10"/>
  <c r="C51" i="10"/>
  <c r="E52" i="10"/>
  <c r="G53" i="10"/>
  <c r="O54" i="10"/>
  <c r="T55" i="10"/>
  <c r="C57" i="10"/>
  <c r="E58" i="10"/>
  <c r="G21" i="11"/>
  <c r="K25" i="12"/>
  <c r="C27" i="12"/>
  <c r="E28" i="12"/>
  <c r="G29" i="12"/>
  <c r="I30" i="12"/>
  <c r="D31" i="15"/>
  <c r="B30" i="15"/>
  <c r="J28" i="15"/>
  <c r="J31" i="15"/>
  <c r="G30" i="15"/>
  <c r="D29" i="15"/>
  <c r="I31" i="15"/>
  <c r="F30" i="15"/>
  <c r="C29" i="15"/>
  <c r="H31" i="15"/>
  <c r="E30" i="15"/>
  <c r="E45" i="15" s="1"/>
  <c r="B29" i="15"/>
  <c r="C31" i="15"/>
  <c r="J29" i="15"/>
  <c r="G28" i="15"/>
  <c r="G29" i="15"/>
  <c r="F31" i="15"/>
  <c r="O56" i="21"/>
  <c r="G66" i="21"/>
  <c r="C73" i="21"/>
  <c r="AA9" i="20"/>
  <c r="AM9" i="20"/>
  <c r="E24" i="16"/>
  <c r="G38" i="2" s="1"/>
  <c r="H38" i="2" s="1"/>
  <c r="W8" i="23"/>
  <c r="AM8" i="17"/>
  <c r="W8" i="17"/>
  <c r="AA7" i="19"/>
  <c r="AM7" i="19"/>
  <c r="W8" i="21"/>
  <c r="AA9" i="17"/>
  <c r="AG7" i="18"/>
  <c r="BD8" i="23"/>
  <c r="AN8" i="23"/>
  <c r="AM8" i="22"/>
  <c r="K28" i="22"/>
  <c r="G32" i="22"/>
  <c r="D35" i="22"/>
  <c r="G38" i="22"/>
  <c r="D41" i="22"/>
  <c r="J44" i="22"/>
  <c r="Y73" i="21"/>
  <c r="K14" i="23"/>
  <c r="D28" i="23"/>
  <c r="C28" i="23"/>
  <c r="B28" i="23"/>
  <c r="H28" i="23"/>
  <c r="G28" i="23"/>
  <c r="F28" i="23"/>
  <c r="E28" i="23"/>
  <c r="E46" i="23" s="1"/>
  <c r="F7" i="2" s="1"/>
  <c r="E7" i="2" s="1"/>
  <c r="K28" i="23"/>
  <c r="AA9" i="24"/>
  <c r="D29" i="22"/>
  <c r="I32" i="22"/>
  <c r="H35" i="22"/>
  <c r="B39" i="22"/>
  <c r="B42" i="22"/>
  <c r="I28" i="23"/>
  <c r="AN9" i="28"/>
  <c r="BD9" i="28"/>
  <c r="BE12" i="22"/>
  <c r="AO12" i="22"/>
  <c r="J28" i="23"/>
  <c r="BH12" i="24"/>
  <c r="AR12" i="24"/>
  <c r="G29" i="25"/>
  <c r="B55" i="28"/>
  <c r="S53" i="28"/>
  <c r="I52" i="28"/>
  <c r="F51" i="28"/>
  <c r="D50" i="28"/>
  <c r="E55" i="28"/>
  <c r="B54" i="28"/>
  <c r="O52" i="28"/>
  <c r="E51" i="28"/>
  <c r="B50" i="28"/>
  <c r="D55" i="28"/>
  <c r="G52" i="28"/>
  <c r="D51" i="28"/>
  <c r="C55" i="28"/>
  <c r="S55" i="28"/>
  <c r="G54" i="28"/>
  <c r="D53" i="28"/>
  <c r="T51" i="28"/>
  <c r="I50" i="28"/>
  <c r="I55" i="28"/>
  <c r="I53" i="28"/>
  <c r="B52" i="28"/>
  <c r="E50" i="28"/>
  <c r="G55" i="28"/>
  <c r="G53" i="28"/>
  <c r="S51" i="28"/>
  <c r="C50" i="28"/>
  <c r="F55" i="28"/>
  <c r="F53" i="28"/>
  <c r="O51" i="28"/>
  <c r="F54" i="28"/>
  <c r="S52" i="28"/>
  <c r="T50" i="28"/>
  <c r="C53" i="28"/>
  <c r="O50" i="28"/>
  <c r="T55" i="28"/>
  <c r="B53" i="28"/>
  <c r="G50" i="28"/>
  <c r="O55" i="28"/>
  <c r="T52" i="28"/>
  <c r="F50" i="28"/>
  <c r="E54" i="28"/>
  <c r="I51" i="28"/>
  <c r="F52" i="28"/>
  <c r="E52" i="28"/>
  <c r="D52" i="28"/>
  <c r="O54" i="28"/>
  <c r="B51" i="28"/>
  <c r="I54" i="28"/>
  <c r="D54" i="28"/>
  <c r="C54" i="28"/>
  <c r="C52" i="28"/>
  <c r="G51" i="28"/>
  <c r="C51" i="28"/>
  <c r="S50" i="28"/>
  <c r="T54" i="28"/>
  <c r="S54" i="28"/>
  <c r="O53" i="28"/>
  <c r="BI12" i="29"/>
  <c r="AS12" i="29"/>
  <c r="G45" i="22"/>
  <c r="E44" i="22"/>
  <c r="C43" i="22"/>
  <c r="K41" i="22"/>
  <c r="I40" i="22"/>
  <c r="G39" i="22"/>
  <c r="E38" i="22"/>
  <c r="C37" i="22"/>
  <c r="K35" i="22"/>
  <c r="I34" i="22"/>
  <c r="G33" i="22"/>
  <c r="E32" i="22"/>
  <c r="C31" i="22"/>
  <c r="K29" i="22"/>
  <c r="I28" i="22"/>
  <c r="F45" i="22"/>
  <c r="C44" i="22"/>
  <c r="J42" i="22"/>
  <c r="G41" i="22"/>
  <c r="D40" i="22"/>
  <c r="K38" i="22"/>
  <c r="H37" i="22"/>
  <c r="E36" i="22"/>
  <c r="B35" i="22"/>
  <c r="I33" i="22"/>
  <c r="F32" i="22"/>
  <c r="B31" i="22"/>
  <c r="I29" i="22"/>
  <c r="F28" i="22"/>
  <c r="E45" i="22"/>
  <c r="B44" i="22"/>
  <c r="I42" i="22"/>
  <c r="F41" i="22"/>
  <c r="C40" i="22"/>
  <c r="J38" i="22"/>
  <c r="G37" i="22"/>
  <c r="D36" i="22"/>
  <c r="K34" i="22"/>
  <c r="H33" i="22"/>
  <c r="D32" i="22"/>
  <c r="K30" i="22"/>
  <c r="H29" i="22"/>
  <c r="E28" i="22"/>
  <c r="D45" i="22"/>
  <c r="K43" i="22"/>
  <c r="H42" i="22"/>
  <c r="E41" i="22"/>
  <c r="B40" i="22"/>
  <c r="I38" i="22"/>
  <c r="F37" i="22"/>
  <c r="C36" i="22"/>
  <c r="J34" i="22"/>
  <c r="F33" i="22"/>
  <c r="C32" i="22"/>
  <c r="J30" i="22"/>
  <c r="G29" i="22"/>
  <c r="D28" i="22"/>
  <c r="F44" i="22"/>
  <c r="F42" i="22"/>
  <c r="J40" i="22"/>
  <c r="C39" i="22"/>
  <c r="D37" i="22"/>
  <c r="G35" i="22"/>
  <c r="K33" i="22"/>
  <c r="K31" i="22"/>
  <c r="E30" i="22"/>
  <c r="C45" i="22"/>
  <c r="G43" i="22"/>
  <c r="J41" i="22"/>
  <c r="K39" i="22"/>
  <c r="D38" i="22"/>
  <c r="H36" i="22"/>
  <c r="H34" i="22"/>
  <c r="B33" i="22"/>
  <c r="F31" i="22"/>
  <c r="F29" i="22"/>
  <c r="J45" i="22"/>
  <c r="H43" i="22"/>
  <c r="H41" i="22"/>
  <c r="F39" i="22"/>
  <c r="E37" i="22"/>
  <c r="E35" i="22"/>
  <c r="C33" i="22"/>
  <c r="D31" i="22"/>
  <c r="B29" i="22"/>
  <c r="I44" i="22"/>
  <c r="G42" i="22"/>
  <c r="G40" i="22"/>
  <c r="F38" i="22"/>
  <c r="F36" i="22"/>
  <c r="D34" i="22"/>
  <c r="B32" i="22"/>
  <c r="C30" i="22"/>
  <c r="H44" i="22"/>
  <c r="E42" i="22"/>
  <c r="F40" i="22"/>
  <c r="C38" i="22"/>
  <c r="B36" i="22"/>
  <c r="C34" i="22"/>
  <c r="J31" i="22"/>
  <c r="B30" i="22"/>
  <c r="G44" i="22"/>
  <c r="D42" i="22"/>
  <c r="E40" i="22"/>
  <c r="B38" i="22"/>
  <c r="J35" i="22"/>
  <c r="B34" i="22"/>
  <c r="I31" i="22"/>
  <c r="J29" i="22"/>
  <c r="G30" i="22"/>
  <c r="E33" i="22"/>
  <c r="J36" i="22"/>
  <c r="I39" i="22"/>
  <c r="D43" i="22"/>
  <c r="AM7" i="25"/>
  <c r="W7" i="25"/>
  <c r="AA7" i="25"/>
  <c r="E53" i="28"/>
  <c r="E50" i="22"/>
  <c r="F50" i="22"/>
  <c r="D50" i="22"/>
  <c r="C50" i="22"/>
  <c r="O50" i="22"/>
  <c r="G50" i="22"/>
  <c r="AB50" i="22" s="1"/>
  <c r="B50" i="22"/>
  <c r="W9" i="22"/>
  <c r="AA7" i="26"/>
  <c r="W7" i="26"/>
  <c r="AM7" i="26"/>
  <c r="W9" i="28"/>
  <c r="AA9" i="28"/>
  <c r="C28" i="16"/>
  <c r="E29" i="16"/>
  <c r="G30" i="16"/>
  <c r="I31" i="16"/>
  <c r="E24" i="19"/>
  <c r="G25" i="2" s="1"/>
  <c r="H25" i="2" s="1"/>
  <c r="AM9" i="19"/>
  <c r="W9" i="19"/>
  <c r="B28" i="22"/>
  <c r="I30" i="22"/>
  <c r="E34" i="22"/>
  <c r="B37" i="22"/>
  <c r="H40" i="22"/>
  <c r="F43" i="22"/>
  <c r="AS6" i="23"/>
  <c r="AO8" i="24"/>
  <c r="AN9" i="24"/>
  <c r="J31" i="25"/>
  <c r="H30" i="25"/>
  <c r="F29" i="25"/>
  <c r="D28" i="25"/>
  <c r="K32" i="25"/>
  <c r="H31" i="25"/>
  <c r="E30" i="25"/>
  <c r="B29" i="25"/>
  <c r="J32" i="25"/>
  <c r="G31" i="25"/>
  <c r="D30" i="25"/>
  <c r="K28" i="25"/>
  <c r="I32" i="25"/>
  <c r="F31" i="25"/>
  <c r="C30" i="25"/>
  <c r="J28" i="25"/>
  <c r="D32" i="25"/>
  <c r="K30" i="25"/>
  <c r="H29" i="25"/>
  <c r="E28" i="25"/>
  <c r="K31" i="25"/>
  <c r="J29" i="25"/>
  <c r="C31" i="25"/>
  <c r="C29" i="25"/>
  <c r="B31" i="25"/>
  <c r="I28" i="25"/>
  <c r="J30" i="25"/>
  <c r="H28" i="25"/>
  <c r="B32" i="25"/>
  <c r="I29" i="25"/>
  <c r="F32" i="25"/>
  <c r="E29" i="25"/>
  <c r="E32" i="25"/>
  <c r="D29" i="25"/>
  <c r="C32" i="25"/>
  <c r="G28" i="25"/>
  <c r="I30" i="25"/>
  <c r="F28" i="25"/>
  <c r="C28" i="25"/>
  <c r="G32" i="25"/>
  <c r="G30" i="25"/>
  <c r="F30" i="25"/>
  <c r="B30" i="25"/>
  <c r="H32" i="25"/>
  <c r="D28" i="16"/>
  <c r="F29" i="16"/>
  <c r="H30" i="16"/>
  <c r="J31" i="16"/>
  <c r="B51" i="16"/>
  <c r="D52" i="16"/>
  <c r="F53" i="16"/>
  <c r="I54" i="16"/>
  <c r="S55" i="16"/>
  <c r="C28" i="22"/>
  <c r="E31" i="22"/>
  <c r="F34" i="22"/>
  <c r="I37" i="22"/>
  <c r="K40" i="22"/>
  <c r="I43" i="22"/>
  <c r="I50" i="22"/>
  <c r="AE50" i="22" s="1"/>
  <c r="AG50" i="22" s="1"/>
  <c r="AM7" i="23"/>
  <c r="W7" i="23"/>
  <c r="AA7" i="23"/>
  <c r="AT6" i="24"/>
  <c r="F57" i="19"/>
  <c r="D56" i="19"/>
  <c r="B55" i="19"/>
  <c r="S53" i="19"/>
  <c r="I52" i="19"/>
  <c r="F51" i="19"/>
  <c r="D50" i="19"/>
  <c r="E57" i="19"/>
  <c r="C56" i="19"/>
  <c r="T54" i="19"/>
  <c r="O53" i="19"/>
  <c r="G52" i="19"/>
  <c r="E51" i="19"/>
  <c r="C50" i="19"/>
  <c r="D57" i="19"/>
  <c r="B56" i="19"/>
  <c r="S54" i="19"/>
  <c r="I53" i="19"/>
  <c r="F52" i="19"/>
  <c r="D51" i="19"/>
  <c r="B50" i="19"/>
  <c r="B57" i="19"/>
  <c r="G55" i="19"/>
  <c r="B54" i="19"/>
  <c r="D52" i="19"/>
  <c r="O50" i="19"/>
  <c r="T57" i="19"/>
  <c r="F56" i="19"/>
  <c r="I54" i="19"/>
  <c r="C53" i="19"/>
  <c r="I51" i="19"/>
  <c r="G51" i="19"/>
  <c r="E53" i="19"/>
  <c r="E55" i="19"/>
  <c r="C57" i="19"/>
  <c r="AA8" i="21"/>
  <c r="AO7" i="22"/>
  <c r="G28" i="22"/>
  <c r="G31" i="22"/>
  <c r="G34" i="22"/>
  <c r="J37" i="22"/>
  <c r="B41" i="22"/>
  <c r="J43" i="22"/>
  <c r="S50" i="22"/>
  <c r="AG7" i="24"/>
  <c r="AP12" i="23"/>
  <c r="BE12" i="27"/>
  <c r="AO12" i="27"/>
  <c r="C29" i="18"/>
  <c r="F30" i="18"/>
  <c r="J28" i="19"/>
  <c r="E46" i="19"/>
  <c r="AN7" i="27"/>
  <c r="BD7" i="27"/>
  <c r="D30" i="18"/>
  <c r="B29" i="18"/>
  <c r="F28" i="18"/>
  <c r="I29" i="18"/>
  <c r="E46" i="18"/>
  <c r="J29" i="19"/>
  <c r="H28" i="19"/>
  <c r="K30" i="19"/>
  <c r="I29" i="19"/>
  <c r="G28" i="19"/>
  <c r="J30" i="19"/>
  <c r="H29" i="19"/>
  <c r="B28" i="19"/>
  <c r="F29" i="19"/>
  <c r="AM7" i="20"/>
  <c r="W7" i="20"/>
  <c r="BE7" i="24"/>
  <c r="AO7" i="24"/>
  <c r="AG8" i="22"/>
  <c r="AM9" i="22"/>
  <c r="AM9" i="23"/>
  <c r="W9" i="23"/>
  <c r="BE6" i="25"/>
  <c r="AO6" i="25"/>
  <c r="AQ6" i="26"/>
  <c r="BG6" i="26"/>
  <c r="BG6" i="28"/>
  <c r="AQ6" i="28"/>
  <c r="AO7" i="30"/>
  <c r="BE7" i="30"/>
  <c r="AO8" i="25"/>
  <c r="AG8" i="27"/>
  <c r="AA8" i="24"/>
  <c r="AS12" i="25"/>
  <c r="AG9" i="24"/>
  <c r="BI12" i="26"/>
  <c r="AS12" i="26"/>
  <c r="S50" i="27"/>
  <c r="T51" i="27"/>
  <c r="O50" i="27"/>
  <c r="E51" i="27"/>
  <c r="C50" i="27"/>
  <c r="F50" i="27"/>
  <c r="S51" i="27"/>
  <c r="E50" i="27"/>
  <c r="O51" i="27"/>
  <c r="D50" i="27"/>
  <c r="C51" i="27"/>
  <c r="G50" i="27"/>
  <c r="B50" i="27"/>
  <c r="F51" i="27"/>
  <c r="I50" i="27"/>
  <c r="D51" i="27"/>
  <c r="AA8" i="29"/>
  <c r="W8" i="29"/>
  <c r="AM8" i="29"/>
  <c r="BE6" i="33"/>
  <c r="AO6" i="33"/>
  <c r="AA9" i="26"/>
  <c r="AM9" i="26"/>
  <c r="W8" i="28"/>
  <c r="AM8" i="28"/>
  <c r="AA8" i="28"/>
  <c r="B51" i="20"/>
  <c r="B60" i="20"/>
  <c r="D61" i="20"/>
  <c r="F62" i="20"/>
  <c r="I63" i="20"/>
  <c r="S64" i="20"/>
  <c r="B66" i="20"/>
  <c r="D67" i="20"/>
  <c r="F68" i="20"/>
  <c r="I69" i="20"/>
  <c r="S70" i="20"/>
  <c r="B72" i="20"/>
  <c r="D73" i="20"/>
  <c r="F74" i="20"/>
  <c r="I75" i="20"/>
  <c r="S76" i="20"/>
  <c r="B78" i="20"/>
  <c r="D79" i="20"/>
  <c r="F80" i="20"/>
  <c r="I81" i="20"/>
  <c r="S82" i="20"/>
  <c r="I41" i="21"/>
  <c r="K42" i="21"/>
  <c r="C44" i="21"/>
  <c r="E45" i="21"/>
  <c r="F45" i="24"/>
  <c r="D44" i="24"/>
  <c r="B43" i="24"/>
  <c r="J41" i="24"/>
  <c r="H40" i="24"/>
  <c r="F39" i="24"/>
  <c r="D38" i="24"/>
  <c r="B37" i="24"/>
  <c r="J35" i="24"/>
  <c r="H34" i="24"/>
  <c r="F33" i="24"/>
  <c r="D32" i="24"/>
  <c r="B31" i="24"/>
  <c r="J29" i="24"/>
  <c r="H28" i="24"/>
  <c r="H45" i="24"/>
  <c r="E44" i="24"/>
  <c r="K42" i="24"/>
  <c r="H41" i="24"/>
  <c r="E40" i="24"/>
  <c r="B39" i="24"/>
  <c r="I37" i="24"/>
  <c r="F36" i="24"/>
  <c r="C35" i="24"/>
  <c r="J33" i="24"/>
  <c r="G32" i="24"/>
  <c r="D31" i="24"/>
  <c r="K29" i="24"/>
  <c r="G28" i="24"/>
  <c r="G45" i="24"/>
  <c r="C44" i="24"/>
  <c r="J42" i="24"/>
  <c r="G41" i="24"/>
  <c r="D40" i="24"/>
  <c r="K38" i="24"/>
  <c r="H37" i="24"/>
  <c r="E36" i="24"/>
  <c r="B35" i="24"/>
  <c r="I33" i="24"/>
  <c r="F32" i="24"/>
  <c r="C31" i="24"/>
  <c r="I29" i="24"/>
  <c r="F28" i="24"/>
  <c r="E45" i="24"/>
  <c r="J43" i="24"/>
  <c r="E42" i="24"/>
  <c r="J40" i="24"/>
  <c r="D39" i="24"/>
  <c r="G37" i="24"/>
  <c r="B36" i="24"/>
  <c r="F34" i="24"/>
  <c r="D28" i="24"/>
  <c r="B30" i="24"/>
  <c r="G31" i="24"/>
  <c r="B33" i="24"/>
  <c r="I34" i="24"/>
  <c r="G36" i="24"/>
  <c r="C38" i="24"/>
  <c r="J39" i="24"/>
  <c r="F41" i="24"/>
  <c r="E43" i="24"/>
  <c r="K44" i="24"/>
  <c r="C50" i="24"/>
  <c r="B52" i="24"/>
  <c r="I53" i="24"/>
  <c r="AM9" i="25"/>
  <c r="W9" i="25"/>
  <c r="AO6" i="27"/>
  <c r="BF12" i="28"/>
  <c r="AP12" i="28"/>
  <c r="BE6" i="29"/>
  <c r="AO6" i="29"/>
  <c r="E34" i="20"/>
  <c r="I36" i="20"/>
  <c r="K37" i="20"/>
  <c r="C39" i="20"/>
  <c r="E40" i="20"/>
  <c r="G41" i="20"/>
  <c r="I42" i="20"/>
  <c r="K43" i="20"/>
  <c r="C45" i="20"/>
  <c r="E46" i="20"/>
  <c r="G47" i="20"/>
  <c r="I48" i="20"/>
  <c r="K49" i="20"/>
  <c r="C51" i="20"/>
  <c r="C60" i="20"/>
  <c r="E61" i="20"/>
  <c r="G62" i="20"/>
  <c r="O63" i="20"/>
  <c r="T64" i="20"/>
  <c r="C66" i="20"/>
  <c r="E67" i="20"/>
  <c r="G68" i="20"/>
  <c r="O69" i="20"/>
  <c r="T70" i="20"/>
  <c r="C72" i="20"/>
  <c r="E73" i="20"/>
  <c r="G74" i="20"/>
  <c r="O75" i="20"/>
  <c r="T76" i="20"/>
  <c r="C78" i="20"/>
  <c r="E79" i="20"/>
  <c r="G80" i="20"/>
  <c r="O81" i="20"/>
  <c r="T82" i="20"/>
  <c r="H28" i="21"/>
  <c r="J29" i="21"/>
  <c r="B31" i="21"/>
  <c r="D32" i="21"/>
  <c r="F33" i="21"/>
  <c r="H34" i="21"/>
  <c r="J35" i="21"/>
  <c r="B37" i="21"/>
  <c r="D38" i="21"/>
  <c r="F39" i="21"/>
  <c r="H40" i="21"/>
  <c r="J41" i="21"/>
  <c r="B43" i="21"/>
  <c r="D44" i="21"/>
  <c r="F45" i="21"/>
  <c r="B55" i="24"/>
  <c r="S53" i="24"/>
  <c r="I52" i="24"/>
  <c r="F51" i="24"/>
  <c r="D50" i="24"/>
  <c r="S55" i="24"/>
  <c r="O55" i="24"/>
  <c r="F54" i="24"/>
  <c r="C53" i="24"/>
  <c r="S51" i="24"/>
  <c r="G50" i="24"/>
  <c r="I55" i="24"/>
  <c r="E54" i="24"/>
  <c r="B53" i="24"/>
  <c r="O51" i="24"/>
  <c r="F50" i="24"/>
  <c r="C55" i="24"/>
  <c r="F55" i="24"/>
  <c r="O53" i="24"/>
  <c r="D52" i="24"/>
  <c r="O50" i="24"/>
  <c r="E28" i="24"/>
  <c r="C30" i="24"/>
  <c r="H31" i="24"/>
  <c r="C33" i="24"/>
  <c r="J34" i="24"/>
  <c r="H36" i="24"/>
  <c r="E38" i="24"/>
  <c r="K39" i="24"/>
  <c r="I41" i="24"/>
  <c r="F43" i="24"/>
  <c r="B45" i="24"/>
  <c r="E50" i="24"/>
  <c r="C52" i="24"/>
  <c r="T53" i="24"/>
  <c r="T55" i="24"/>
  <c r="F34" i="20"/>
  <c r="H35" i="20"/>
  <c r="J36" i="20"/>
  <c r="D39" i="20"/>
  <c r="F40" i="20"/>
  <c r="H41" i="20"/>
  <c r="J42" i="20"/>
  <c r="B44" i="20"/>
  <c r="D45" i="20"/>
  <c r="F46" i="20"/>
  <c r="H47" i="20"/>
  <c r="J48" i="20"/>
  <c r="D51" i="20"/>
  <c r="D60" i="20"/>
  <c r="F61" i="20"/>
  <c r="I62" i="20"/>
  <c r="S63" i="20"/>
  <c r="B65" i="20"/>
  <c r="D66" i="20"/>
  <c r="F67" i="20"/>
  <c r="I68" i="20"/>
  <c r="S69" i="20"/>
  <c r="B71" i="20"/>
  <c r="D72" i="20"/>
  <c r="F73" i="20"/>
  <c r="I74" i="20"/>
  <c r="S75" i="20"/>
  <c r="B77" i="20"/>
  <c r="D78" i="20"/>
  <c r="I80" i="20"/>
  <c r="I28" i="21"/>
  <c r="K29" i="21"/>
  <c r="C31" i="21"/>
  <c r="E32" i="21"/>
  <c r="G33" i="21"/>
  <c r="I34" i="21"/>
  <c r="K35" i="21"/>
  <c r="C37" i="21"/>
  <c r="E38" i="21"/>
  <c r="G39" i="21"/>
  <c r="I40" i="21"/>
  <c r="K41" i="21"/>
  <c r="C43" i="21"/>
  <c r="E44" i="21"/>
  <c r="AA8" i="23"/>
  <c r="I28" i="24"/>
  <c r="D30" i="24"/>
  <c r="I31" i="24"/>
  <c r="D33" i="24"/>
  <c r="K34" i="24"/>
  <c r="I36" i="24"/>
  <c r="F38" i="24"/>
  <c r="B40" i="24"/>
  <c r="K41" i="24"/>
  <c r="G43" i="24"/>
  <c r="C45" i="24"/>
  <c r="I50" i="24"/>
  <c r="E52" i="24"/>
  <c r="B54" i="24"/>
  <c r="T50" i="27"/>
  <c r="E35" i="26"/>
  <c r="I44" i="32"/>
  <c r="F43" i="32"/>
  <c r="G44" i="32"/>
  <c r="E43" i="32"/>
  <c r="C44" i="32"/>
  <c r="O44" i="32"/>
  <c r="B43" i="32"/>
  <c r="B44" i="32"/>
  <c r="S43" i="32"/>
  <c r="T44" i="32"/>
  <c r="C43" i="32"/>
  <c r="D44" i="32"/>
  <c r="G43" i="32"/>
  <c r="D43" i="32"/>
  <c r="F44" i="32"/>
  <c r="E44" i="32"/>
  <c r="T43" i="32"/>
  <c r="O43" i="32"/>
  <c r="I43" i="32"/>
  <c r="S44" i="32"/>
  <c r="W8" i="33"/>
  <c r="BF12" i="32"/>
  <c r="AP12" i="32"/>
  <c r="D36" i="26"/>
  <c r="B35" i="26"/>
  <c r="C36" i="26"/>
  <c r="O36" i="26"/>
  <c r="G35" i="26"/>
  <c r="G36" i="26"/>
  <c r="F36" i="26"/>
  <c r="I35" i="26"/>
  <c r="E36" i="26"/>
  <c r="B36" i="26"/>
  <c r="T35" i="26"/>
  <c r="D35" i="26"/>
  <c r="F28" i="27"/>
  <c r="F29" i="29"/>
  <c r="D28" i="29"/>
  <c r="J29" i="29"/>
  <c r="G28" i="29"/>
  <c r="I29" i="29"/>
  <c r="F28" i="29"/>
  <c r="H29" i="29"/>
  <c r="E28" i="29"/>
  <c r="B29" i="29"/>
  <c r="D29" i="29"/>
  <c r="C29" i="29"/>
  <c r="K28" i="29"/>
  <c r="B28" i="29"/>
  <c r="J28" i="29"/>
  <c r="I28" i="29"/>
  <c r="H28" i="29"/>
  <c r="K29" i="29"/>
  <c r="I28" i="27"/>
  <c r="AO7" i="28"/>
  <c r="AA9" i="29"/>
  <c r="AM9" i="29"/>
  <c r="D29" i="27"/>
  <c r="B28" i="27"/>
  <c r="C29" i="27"/>
  <c r="I29" i="27"/>
  <c r="G28" i="27"/>
  <c r="E29" i="27"/>
  <c r="B29" i="27"/>
  <c r="K28" i="27"/>
  <c r="K29" i="27"/>
  <c r="E28" i="27"/>
  <c r="J29" i="27"/>
  <c r="H29" i="27"/>
  <c r="H28" i="27"/>
  <c r="J28" i="27"/>
  <c r="AA7" i="30"/>
  <c r="W7" i="30"/>
  <c r="D30" i="26"/>
  <c r="B29" i="26"/>
  <c r="C30" i="26"/>
  <c r="K28" i="26"/>
  <c r="I30" i="26"/>
  <c r="G29" i="26"/>
  <c r="E28" i="26"/>
  <c r="E31" i="26" s="1"/>
  <c r="J29" i="26"/>
  <c r="D28" i="26"/>
  <c r="I29" i="26"/>
  <c r="C28" i="26"/>
  <c r="G30" i="26"/>
  <c r="J28" i="26"/>
  <c r="K29" i="26"/>
  <c r="W8" i="27"/>
  <c r="AM8" i="27"/>
  <c r="BE6" i="30"/>
  <c r="AO6" i="30"/>
  <c r="AP6" i="32"/>
  <c r="BF6" i="32"/>
  <c r="AQ6" i="31"/>
  <c r="BG6" i="31"/>
  <c r="W7" i="31"/>
  <c r="AM8" i="31"/>
  <c r="W8" i="31"/>
  <c r="AA8" i="31"/>
  <c r="H28" i="26"/>
  <c r="J30" i="26"/>
  <c r="O50" i="23"/>
  <c r="T51" i="23"/>
  <c r="AM8" i="26"/>
  <c r="W8" i="26"/>
  <c r="AA8" i="26"/>
  <c r="BE12" i="26"/>
  <c r="I28" i="26"/>
  <c r="K30" i="26"/>
  <c r="BF12" i="26"/>
  <c r="C29" i="26"/>
  <c r="BD9" i="27"/>
  <c r="AN9" i="27"/>
  <c r="BE7" i="31"/>
  <c r="AO7" i="31"/>
  <c r="W7" i="32"/>
  <c r="AG8" i="32"/>
  <c r="AS12" i="33"/>
  <c r="BE7" i="32"/>
  <c r="AO7" i="32"/>
  <c r="W7" i="33"/>
  <c r="BD9" i="32"/>
  <c r="AN9" i="32"/>
  <c r="F45" i="28"/>
  <c r="D44" i="28"/>
  <c r="B43" i="28"/>
  <c r="J41" i="28"/>
  <c r="H40" i="28"/>
  <c r="F39" i="28"/>
  <c r="D38" i="28"/>
  <c r="B37" i="28"/>
  <c r="J35" i="28"/>
  <c r="H34" i="28"/>
  <c r="F33" i="28"/>
  <c r="D32" i="28"/>
  <c r="B31" i="28"/>
  <c r="J29" i="28"/>
  <c r="H28" i="28"/>
  <c r="I28" i="28"/>
  <c r="B30" i="28"/>
  <c r="E31" i="28"/>
  <c r="H32" i="28"/>
  <c r="K33" i="28"/>
  <c r="D35" i="28"/>
  <c r="G36" i="28"/>
  <c r="J37" i="28"/>
  <c r="C39" i="28"/>
  <c r="F40" i="28"/>
  <c r="I41" i="28"/>
  <c r="C43" i="28"/>
  <c r="F44" i="28"/>
  <c r="I45" i="28"/>
  <c r="AM9" i="30"/>
  <c r="W9" i="30"/>
  <c r="B29" i="30"/>
  <c r="H30" i="30"/>
  <c r="AA9" i="31"/>
  <c r="W9" i="31"/>
  <c r="AM9" i="31"/>
  <c r="S51" i="31"/>
  <c r="F54" i="31"/>
  <c r="AN7" i="33"/>
  <c r="BD7" i="33"/>
  <c r="E24" i="30"/>
  <c r="G10" i="2" s="1"/>
  <c r="H10" i="2" s="1"/>
  <c r="B50" i="31"/>
  <c r="E53" i="31"/>
  <c r="B28" i="28"/>
  <c r="E29" i="28"/>
  <c r="H30" i="28"/>
  <c r="K31" i="28"/>
  <c r="D33" i="28"/>
  <c r="G34" i="28"/>
  <c r="K35" i="28"/>
  <c r="D37" i="28"/>
  <c r="G38" i="28"/>
  <c r="J39" i="28"/>
  <c r="C41" i="28"/>
  <c r="F42" i="28"/>
  <c r="I43" i="28"/>
  <c r="B45" i="28"/>
  <c r="AM7" i="29"/>
  <c r="W7" i="29"/>
  <c r="I30" i="30"/>
  <c r="G29" i="30"/>
  <c r="E28" i="30"/>
  <c r="D30" i="30"/>
  <c r="K28" i="30"/>
  <c r="C30" i="30"/>
  <c r="J28" i="30"/>
  <c r="B30" i="30"/>
  <c r="I28" i="30"/>
  <c r="B28" i="30"/>
  <c r="C32" i="30" s="1"/>
  <c r="I10" i="2" s="1"/>
  <c r="I29" i="30"/>
  <c r="I54" i="31"/>
  <c r="F53" i="31"/>
  <c r="D52" i="31"/>
  <c r="B51" i="31"/>
  <c r="G54" i="31"/>
  <c r="D53" i="31"/>
  <c r="T51" i="31"/>
  <c r="I50" i="31"/>
  <c r="O54" i="31"/>
  <c r="C53" i="31"/>
  <c r="O51" i="31"/>
  <c r="E50" i="31"/>
  <c r="E54" i="31"/>
  <c r="T52" i="31"/>
  <c r="G51" i="31"/>
  <c r="C50" i="31"/>
  <c r="S53" i="31"/>
  <c r="F52" i="31"/>
  <c r="T50" i="31"/>
  <c r="B53" i="31"/>
  <c r="D51" i="31"/>
  <c r="T54" i="31"/>
  <c r="S52" i="31"/>
  <c r="C51" i="31"/>
  <c r="S54" i="31"/>
  <c r="O52" i="31"/>
  <c r="S50" i="31"/>
  <c r="B54" i="31"/>
  <c r="C52" i="31"/>
  <c r="D50" i="31"/>
  <c r="F50" i="31"/>
  <c r="G53" i="31"/>
  <c r="B51" i="25"/>
  <c r="D52" i="25"/>
  <c r="F53" i="25"/>
  <c r="I54" i="25"/>
  <c r="C28" i="28"/>
  <c r="F29" i="28"/>
  <c r="I30" i="28"/>
  <c r="B32" i="28"/>
  <c r="E33" i="28"/>
  <c r="I34" i="28"/>
  <c r="B36" i="28"/>
  <c r="E37" i="28"/>
  <c r="H38" i="28"/>
  <c r="K39" i="28"/>
  <c r="D41" i="28"/>
  <c r="G42" i="28"/>
  <c r="J43" i="28"/>
  <c r="C45" i="28"/>
  <c r="T38" i="30"/>
  <c r="O37" i="30"/>
  <c r="G36" i="30"/>
  <c r="O38" i="30"/>
  <c r="F37" i="30"/>
  <c r="C36" i="30"/>
  <c r="I38" i="30"/>
  <c r="E37" i="30"/>
  <c r="B36" i="30"/>
  <c r="G38" i="30"/>
  <c r="D37" i="30"/>
  <c r="C28" i="30"/>
  <c r="J29" i="30"/>
  <c r="D36" i="30"/>
  <c r="T37" i="30"/>
  <c r="AA7" i="31"/>
  <c r="G50" i="31"/>
  <c r="I53" i="31"/>
  <c r="J21" i="32"/>
  <c r="K22" i="32"/>
  <c r="I21" i="32"/>
  <c r="G22" i="32"/>
  <c r="E21" i="32"/>
  <c r="B22" i="32"/>
  <c r="F21" i="32"/>
  <c r="J22" i="32"/>
  <c r="C21" i="32"/>
  <c r="D22" i="32"/>
  <c r="I22" i="32"/>
  <c r="C22" i="32"/>
  <c r="AN9" i="33"/>
  <c r="E24" i="31"/>
  <c r="G33" i="2" s="1"/>
  <c r="H33" i="2" s="1"/>
  <c r="B51" i="29"/>
  <c r="D52" i="29"/>
  <c r="F53" i="29"/>
  <c r="I54" i="29"/>
  <c r="S55" i="29"/>
  <c r="B57" i="29"/>
  <c r="D58" i="29"/>
  <c r="F59" i="29"/>
  <c r="I60" i="29"/>
  <c r="S61" i="29"/>
  <c r="B63" i="29"/>
  <c r="E46" i="31"/>
  <c r="C28" i="31"/>
  <c r="J28" i="31"/>
  <c r="AO12" i="31"/>
  <c r="AM8" i="32"/>
  <c r="W8" i="32"/>
  <c r="AA9" i="32"/>
  <c r="W9" i="32"/>
  <c r="K23" i="33"/>
  <c r="H26" i="33"/>
  <c r="K24" i="33"/>
  <c r="I23" i="33"/>
  <c r="J24" i="33"/>
  <c r="H23" i="33"/>
  <c r="K25" i="33"/>
  <c r="I24" i="33"/>
  <c r="G23" i="33"/>
  <c r="I26" i="33"/>
  <c r="G25" i="33"/>
  <c r="F26" i="33"/>
  <c r="G24" i="33"/>
  <c r="F24" i="33"/>
  <c r="F25" i="33"/>
  <c r="J23" i="33"/>
  <c r="AO8" i="33"/>
  <c r="C33" i="33"/>
  <c r="T33" i="33"/>
  <c r="G33" i="33"/>
  <c r="BG12" i="33"/>
  <c r="E33" i="33"/>
  <c r="F25" i="3" l="1"/>
  <c r="G35" i="20" s="1"/>
  <c r="F35" i="20"/>
  <c r="H46" i="28"/>
  <c r="J26" i="2" s="1"/>
  <c r="K26" i="2" s="1"/>
  <c r="C46" i="28"/>
  <c r="I26" i="2" s="1"/>
  <c r="H46" i="27"/>
  <c r="J40" i="2" s="1"/>
  <c r="K40" i="2" s="1"/>
  <c r="C46" i="27"/>
  <c r="I40" i="2" s="1"/>
  <c r="H46" i="29"/>
  <c r="J27" i="2" s="1"/>
  <c r="K27" i="2" s="1"/>
  <c r="C46" i="29"/>
  <c r="I27" i="2" s="1"/>
  <c r="C56" i="20"/>
  <c r="I4" i="2" s="1"/>
  <c r="H46" i="19"/>
  <c r="J25" i="2" s="1"/>
  <c r="K25" i="2" s="1"/>
  <c r="C46" i="19"/>
  <c r="I25" i="2" s="1"/>
  <c r="H46" i="22"/>
  <c r="J6" i="2" s="1"/>
  <c r="K6" i="2" s="1"/>
  <c r="C46" i="22"/>
  <c r="I6" i="2" s="1"/>
  <c r="H46" i="23"/>
  <c r="J7" i="2" s="1"/>
  <c r="K7" i="2" s="1"/>
  <c r="C46" i="23"/>
  <c r="I7" i="2" s="1"/>
  <c r="H39" i="10"/>
  <c r="J23" i="2" s="1"/>
  <c r="K23" i="2" s="1"/>
  <c r="C39" i="10"/>
  <c r="I23" i="2" s="1"/>
  <c r="C43" i="12"/>
  <c r="I16" i="2" s="1"/>
  <c r="K37" i="2"/>
  <c r="C824" i="3"/>
  <c r="E810" i="3"/>
  <c r="D811" i="3"/>
  <c r="E811" i="3" s="1"/>
  <c r="H43" i="12"/>
  <c r="J16" i="2" s="1"/>
  <c r="K16" i="2" s="1"/>
  <c r="H46" i="16"/>
  <c r="J38" i="2" s="1"/>
  <c r="C46" i="16"/>
  <c r="I38" i="2" s="1"/>
  <c r="H38" i="7"/>
  <c r="J22" i="2" s="1"/>
  <c r="C38" i="7"/>
  <c r="I22" i="2" s="1"/>
  <c r="H46" i="21"/>
  <c r="J5" i="2" s="1"/>
  <c r="K5" i="2" s="1"/>
  <c r="C46" i="21"/>
  <c r="I5" i="2" s="1"/>
  <c r="H46" i="17"/>
  <c r="J31" i="2" s="1"/>
  <c r="K31" i="2" s="1"/>
  <c r="C46" i="17"/>
  <c r="I31" i="2" s="1"/>
  <c r="H56" i="20"/>
  <c r="J4" i="2" s="1"/>
  <c r="H39" i="32"/>
  <c r="J41" i="2" s="1"/>
  <c r="K41" i="2" s="1"/>
  <c r="C39" i="32"/>
  <c r="I41" i="2" s="1"/>
  <c r="C31" i="26"/>
  <c r="I19" i="2" s="1"/>
  <c r="H38" i="11"/>
  <c r="J24" i="2" s="1"/>
  <c r="K24" i="2" s="1"/>
  <c r="C38" i="11"/>
  <c r="I24" i="2" s="1"/>
  <c r="H46" i="25"/>
  <c r="J32" i="2" s="1"/>
  <c r="K32" i="2" s="1"/>
  <c r="C46" i="25"/>
  <c r="I32" i="2" s="1"/>
  <c r="H46" i="18"/>
  <c r="J39" i="2" s="1"/>
  <c r="K39" i="2" s="1"/>
  <c r="C46" i="18"/>
  <c r="I39" i="2" s="1"/>
  <c r="H46" i="13"/>
  <c r="J30" i="2" s="1"/>
  <c r="C46" i="13"/>
  <c r="I30" i="2" s="1"/>
  <c r="I35" i="2" s="1"/>
  <c r="I51" i="2" s="1"/>
  <c r="H46" i="24"/>
  <c r="J8" i="2" s="1"/>
  <c r="K8" i="2" s="1"/>
  <c r="C46" i="24"/>
  <c r="I8" i="2" s="1"/>
  <c r="H45" i="15"/>
  <c r="J18" i="2" s="1"/>
  <c r="K18" i="2" s="1"/>
  <c r="C45" i="15"/>
  <c r="I18" i="2" s="1"/>
  <c r="AP6" i="8"/>
  <c r="AQ12" i="8"/>
  <c r="C38" i="8"/>
  <c r="I14" i="2" s="1"/>
  <c r="H38" i="8"/>
  <c r="J14" i="2" s="1"/>
  <c r="C47" i="5"/>
  <c r="I13" i="2" s="1"/>
  <c r="H47" i="5"/>
  <c r="J13" i="2" s="1"/>
  <c r="K13" i="2" s="1"/>
  <c r="E32" i="30"/>
  <c r="AQ12" i="30"/>
  <c r="AN8" i="30"/>
  <c r="BD8" i="30"/>
  <c r="BG17" i="20"/>
  <c r="BF17" i="20"/>
  <c r="AN11" i="20"/>
  <c r="BE11" i="20" s="1"/>
  <c r="E47" i="5"/>
  <c r="F13" i="2" s="1"/>
  <c r="E13" i="2" s="1"/>
  <c r="V14" i="1" s="1"/>
  <c r="E56" i="20"/>
  <c r="AP6" i="20"/>
  <c r="BG6" i="20" s="1"/>
  <c r="BD7" i="17"/>
  <c r="AN7" i="17"/>
  <c r="BF6" i="12"/>
  <c r="AQ6" i="12"/>
  <c r="E21" i="12"/>
  <c r="G16" i="2" s="1"/>
  <c r="H16" i="2" s="1"/>
  <c r="E29" i="33"/>
  <c r="F34" i="2" s="1"/>
  <c r="E34" i="2" s="1"/>
  <c r="V35" i="1" s="1"/>
  <c r="E39" i="10"/>
  <c r="F23" i="2" s="1"/>
  <c r="E23" i="2" s="1"/>
  <c r="V24" i="1" s="1"/>
  <c r="E46" i="21"/>
  <c r="C2" i="21" s="1"/>
  <c r="E46" i="17"/>
  <c r="F31" i="2" s="1"/>
  <c r="E31" i="2" s="1"/>
  <c r="V32" i="1" s="1"/>
  <c r="E46" i="28"/>
  <c r="C2" i="28" s="1"/>
  <c r="BF12" i="9"/>
  <c r="AS6" i="9"/>
  <c r="BI6" i="9"/>
  <c r="BE8" i="6"/>
  <c r="E21" i="6"/>
  <c r="G37" i="2" s="1"/>
  <c r="H37" i="2" s="1"/>
  <c r="E40" i="6"/>
  <c r="F37" i="2" s="1"/>
  <c r="AA51" i="5"/>
  <c r="BD10" i="5"/>
  <c r="AN10" i="5"/>
  <c r="F33" i="2"/>
  <c r="E33" i="2" s="1"/>
  <c r="V34" i="1" s="1"/>
  <c r="C2" i="31"/>
  <c r="AN52" i="5"/>
  <c r="BD52" i="5"/>
  <c r="C2" i="18"/>
  <c r="F39" i="2"/>
  <c r="E39" i="2" s="1"/>
  <c r="V40" i="1" s="1"/>
  <c r="C2" i="15"/>
  <c r="F18" i="2"/>
  <c r="E18" i="2" s="1"/>
  <c r="V19" i="1" s="1"/>
  <c r="F5" i="2"/>
  <c r="E5" i="2" s="1"/>
  <c r="F25" i="2"/>
  <c r="E25" i="2" s="1"/>
  <c r="V26" i="1" s="1"/>
  <c r="C2" i="19"/>
  <c r="E24" i="27"/>
  <c r="G40" i="2" s="1"/>
  <c r="H40" i="2" s="1"/>
  <c r="E17" i="32"/>
  <c r="G41" i="2" s="1"/>
  <c r="H41" i="2" s="1"/>
  <c r="BD7" i="29"/>
  <c r="AN7" i="29"/>
  <c r="AO9" i="32"/>
  <c r="BE9" i="32"/>
  <c r="AP7" i="31"/>
  <c r="BF7" i="31"/>
  <c r="BE9" i="27"/>
  <c r="AO9" i="27"/>
  <c r="AN8" i="26"/>
  <c r="BD8" i="26"/>
  <c r="BF6" i="30"/>
  <c r="AP6" i="30"/>
  <c r="BJ12" i="26"/>
  <c r="AT12" i="26"/>
  <c r="E24" i="26"/>
  <c r="G19" i="2" s="1"/>
  <c r="H19" i="2" s="1"/>
  <c r="AN9" i="23"/>
  <c r="BD9" i="23"/>
  <c r="AQ12" i="23"/>
  <c r="BG12" i="23"/>
  <c r="C2" i="23"/>
  <c r="AN8" i="17"/>
  <c r="BD8" i="17"/>
  <c r="AP6" i="19"/>
  <c r="BF6" i="19"/>
  <c r="E24" i="15"/>
  <c r="G18" i="2" s="1"/>
  <c r="H18" i="2" s="1"/>
  <c r="BI12" i="18"/>
  <c r="AS12" i="18"/>
  <c r="AR6" i="11"/>
  <c r="BH6" i="11"/>
  <c r="E820" i="3"/>
  <c r="BF7" i="28"/>
  <c r="AP7" i="28"/>
  <c r="BD9" i="22"/>
  <c r="AN9" i="22"/>
  <c r="E46" i="16"/>
  <c r="AP12" i="22"/>
  <c r="BF12" i="22"/>
  <c r="AA73" i="21"/>
  <c r="W73" i="21"/>
  <c r="Z73" i="21" s="1"/>
  <c r="AM73" i="21"/>
  <c r="AP10" i="12"/>
  <c r="BF10" i="12"/>
  <c r="AQ6" i="13"/>
  <c r="BG6" i="13"/>
  <c r="AQ6" i="17"/>
  <c r="BG6" i="17"/>
  <c r="AN9" i="14"/>
  <c r="BD9" i="14"/>
  <c r="AA52" i="5"/>
  <c r="AN9" i="10"/>
  <c r="BD9" i="10"/>
  <c r="D802" i="3"/>
  <c r="E802" i="3" s="1"/>
  <c r="AP12" i="31"/>
  <c r="BF12" i="31"/>
  <c r="AO7" i="33"/>
  <c r="BE7" i="33"/>
  <c r="AN8" i="27"/>
  <c r="BD8" i="27"/>
  <c r="E46" i="29"/>
  <c r="BF6" i="27"/>
  <c r="AP6" i="27"/>
  <c r="BD9" i="26"/>
  <c r="AN9" i="26"/>
  <c r="AP7" i="30"/>
  <c r="BF7" i="30"/>
  <c r="AN9" i="19"/>
  <c r="BD9" i="19"/>
  <c r="BD7" i="25"/>
  <c r="AN7" i="25"/>
  <c r="W8" i="22"/>
  <c r="BD9" i="15"/>
  <c r="AN9" i="15"/>
  <c r="E24" i="17"/>
  <c r="G31" i="2" s="1"/>
  <c r="H31" i="2" s="1"/>
  <c r="E38" i="11"/>
  <c r="BD9" i="13"/>
  <c r="AN9" i="13"/>
  <c r="BG12" i="15"/>
  <c r="AQ12" i="15"/>
  <c r="BD9" i="18"/>
  <c r="AN9" i="18"/>
  <c r="E38" i="7"/>
  <c r="AP6" i="16"/>
  <c r="BF6" i="16"/>
  <c r="AQ6" i="14"/>
  <c r="BG6" i="14"/>
  <c r="BD8" i="16"/>
  <c r="AN8" i="16"/>
  <c r="AN7" i="7"/>
  <c r="BD7" i="7"/>
  <c r="AN8" i="11"/>
  <c r="BD8" i="11"/>
  <c r="BF7" i="8"/>
  <c r="AP7" i="8"/>
  <c r="BF7" i="22"/>
  <c r="AP7" i="22"/>
  <c r="BJ12" i="29"/>
  <c r="AT12" i="29"/>
  <c r="AN8" i="22"/>
  <c r="BD8" i="22"/>
  <c r="BH12" i="21"/>
  <c r="AR12" i="21"/>
  <c r="AN8" i="8"/>
  <c r="BD8" i="8"/>
  <c r="BG7" i="15"/>
  <c r="AQ7" i="15"/>
  <c r="BE7" i="12"/>
  <c r="AO7" i="12"/>
  <c r="AH57" i="12"/>
  <c r="Y57" i="12"/>
  <c r="AN8" i="13"/>
  <c r="BD8" i="13"/>
  <c r="AN9" i="5"/>
  <c r="BD9" i="5"/>
  <c r="BG12" i="9"/>
  <c r="AQ12" i="9"/>
  <c r="AQ6" i="5"/>
  <c r="BG6" i="5"/>
  <c r="W7" i="24"/>
  <c r="AP7" i="32"/>
  <c r="BF7" i="32"/>
  <c r="AN9" i="25"/>
  <c r="BD9" i="25"/>
  <c r="BH6" i="28"/>
  <c r="AR6" i="28"/>
  <c r="BF7" i="24"/>
  <c r="AP7" i="24"/>
  <c r="BK6" i="24"/>
  <c r="AU6" i="24"/>
  <c r="AO9" i="28"/>
  <c r="BE9" i="28"/>
  <c r="W9" i="24"/>
  <c r="BF7" i="21"/>
  <c r="AP7" i="21"/>
  <c r="AO8" i="19"/>
  <c r="BE8" i="19"/>
  <c r="AN11" i="12"/>
  <c r="BD11" i="12"/>
  <c r="AM56" i="12"/>
  <c r="W56" i="12"/>
  <c r="AA56" i="12"/>
  <c r="BD7" i="14"/>
  <c r="AN7" i="14"/>
  <c r="BI12" i="10"/>
  <c r="AS12" i="10"/>
  <c r="BG6" i="10"/>
  <c r="AQ6" i="10"/>
  <c r="AQ6" i="8"/>
  <c r="BG6" i="8"/>
  <c r="E769" i="3"/>
  <c r="BD8" i="31"/>
  <c r="AN8" i="31"/>
  <c r="BF6" i="33"/>
  <c r="AP6" i="33"/>
  <c r="BD7" i="26"/>
  <c r="AN7" i="26"/>
  <c r="AA50" i="22"/>
  <c r="AM50" i="22"/>
  <c r="W50" i="22"/>
  <c r="AN9" i="11"/>
  <c r="BD9" i="11"/>
  <c r="BI8" i="18"/>
  <c r="AS8" i="18"/>
  <c r="BF12" i="19"/>
  <c r="AP12" i="19"/>
  <c r="BF12" i="11"/>
  <c r="AP12" i="11"/>
  <c r="BG12" i="16"/>
  <c r="AQ12" i="16"/>
  <c r="AM58" i="12"/>
  <c r="W58" i="12"/>
  <c r="AA58" i="12"/>
  <c r="W10" i="5"/>
  <c r="AP7" i="11"/>
  <c r="BF7" i="11"/>
  <c r="BF8" i="6"/>
  <c r="AP8" i="6"/>
  <c r="E39" i="32"/>
  <c r="AN9" i="30"/>
  <c r="BD9" i="30"/>
  <c r="BJ12" i="33"/>
  <c r="AT12" i="33"/>
  <c r="E24" i="29"/>
  <c r="G27" i="2" s="1"/>
  <c r="H27" i="2" s="1"/>
  <c r="E24" i="28"/>
  <c r="G26" i="2" s="1"/>
  <c r="H26" i="2" s="1"/>
  <c r="BJ12" i="25"/>
  <c r="AT12" i="25"/>
  <c r="BF8" i="25"/>
  <c r="AP8" i="25"/>
  <c r="BE9" i="24"/>
  <c r="AO9" i="24"/>
  <c r="BI12" i="24"/>
  <c r="AS12" i="24"/>
  <c r="BD9" i="20"/>
  <c r="AN9" i="20"/>
  <c r="BD7" i="18"/>
  <c r="AN7" i="18"/>
  <c r="E24" i="18"/>
  <c r="G39" i="2" s="1"/>
  <c r="H39" i="2" s="1"/>
  <c r="BF12" i="14"/>
  <c r="AP12" i="14"/>
  <c r="BG7" i="13"/>
  <c r="AQ7" i="13"/>
  <c r="E38" i="8"/>
  <c r="BG7" i="9"/>
  <c r="AQ7" i="9"/>
  <c r="E17" i="9"/>
  <c r="G15" i="2" s="1"/>
  <c r="H15" i="2" s="1"/>
  <c r="AP9" i="9"/>
  <c r="BF9" i="9"/>
  <c r="BD9" i="31"/>
  <c r="AN9" i="31"/>
  <c r="E46" i="24"/>
  <c r="AR6" i="26"/>
  <c r="BH6" i="26"/>
  <c r="BD7" i="20"/>
  <c r="AN7" i="20"/>
  <c r="BF8" i="24"/>
  <c r="AP8" i="24"/>
  <c r="BE8" i="23"/>
  <c r="AO8" i="23"/>
  <c r="AO8" i="21"/>
  <c r="BE8" i="21"/>
  <c r="AA71" i="21"/>
  <c r="AM71" i="21"/>
  <c r="W71" i="21"/>
  <c r="Z71" i="21" s="1"/>
  <c r="E43" i="12"/>
  <c r="Y59" i="17"/>
  <c r="BF14" i="12"/>
  <c r="AP14" i="12"/>
  <c r="BG6" i="18"/>
  <c r="AQ6" i="18"/>
  <c r="AH52" i="5"/>
  <c r="Y52" i="5"/>
  <c r="BD8" i="9"/>
  <c r="AN8" i="9"/>
  <c r="BE8" i="10"/>
  <c r="AO8" i="10"/>
  <c r="BD7" i="6"/>
  <c r="AN7" i="6"/>
  <c r="BG12" i="7"/>
  <c r="AQ12" i="7"/>
  <c r="D792" i="3"/>
  <c r="E792" i="3" s="1"/>
  <c r="BD8" i="32"/>
  <c r="AN8" i="32"/>
  <c r="C2" i="30"/>
  <c r="F10" i="2"/>
  <c r="E10" i="2" s="1"/>
  <c r="V11" i="1" s="1"/>
  <c r="AP6" i="29"/>
  <c r="BF6" i="29"/>
  <c r="BD8" i="29"/>
  <c r="AN8" i="29"/>
  <c r="E46" i="25"/>
  <c r="E46" i="22"/>
  <c r="AR17" i="20"/>
  <c r="BH17" i="20"/>
  <c r="BF9" i="21"/>
  <c r="AP9" i="21"/>
  <c r="AH71" i="21"/>
  <c r="Y71" i="21"/>
  <c r="E46" i="13"/>
  <c r="BF6" i="22"/>
  <c r="AP6" i="22"/>
  <c r="AO8" i="14"/>
  <c r="BE8" i="14"/>
  <c r="H22" i="2"/>
  <c r="BG12" i="13"/>
  <c r="AQ12" i="13"/>
  <c r="BE9" i="8"/>
  <c r="AO9" i="8"/>
  <c r="W52" i="5"/>
  <c r="BH6" i="31"/>
  <c r="AR6" i="31"/>
  <c r="E46" i="27"/>
  <c r="E30" i="20"/>
  <c r="G4" i="2" s="1"/>
  <c r="AP6" i="25"/>
  <c r="BF6" i="25"/>
  <c r="Y50" i="22"/>
  <c r="AH50" i="22"/>
  <c r="BD7" i="19"/>
  <c r="AN7" i="19"/>
  <c r="E24" i="14"/>
  <c r="G17" i="2" s="1"/>
  <c r="H17" i="2" s="1"/>
  <c r="AN7" i="16"/>
  <c r="BD7" i="16"/>
  <c r="AN7" i="10"/>
  <c r="BD7" i="10"/>
  <c r="AP9" i="17"/>
  <c r="BF9" i="17"/>
  <c r="BI12" i="17"/>
  <c r="AS12" i="17"/>
  <c r="AN8" i="15"/>
  <c r="BD8" i="15"/>
  <c r="BF6" i="7"/>
  <c r="AP6" i="7"/>
  <c r="BD7" i="5"/>
  <c r="AN7" i="5"/>
  <c r="AN51" i="5"/>
  <c r="BD51" i="5"/>
  <c r="BH13" i="6"/>
  <c r="AR13" i="6"/>
  <c r="E19" i="33"/>
  <c r="G34" i="2" s="1"/>
  <c r="H34" i="2" s="1"/>
  <c r="E24" i="25"/>
  <c r="G32" i="2" s="1"/>
  <c r="H32" i="2" s="1"/>
  <c r="BG12" i="28"/>
  <c r="AQ12" i="28"/>
  <c r="BF12" i="27"/>
  <c r="AP12" i="27"/>
  <c r="BD7" i="23"/>
  <c r="AN7" i="23"/>
  <c r="BG6" i="15"/>
  <c r="AQ6" i="15"/>
  <c r="AA72" i="21"/>
  <c r="W72" i="21"/>
  <c r="Z72" i="21" s="1"/>
  <c r="AM72" i="21"/>
  <c r="AM59" i="17"/>
  <c r="AA59" i="17"/>
  <c r="W59" i="17"/>
  <c r="AR6" i="21"/>
  <c r="BH6" i="21"/>
  <c r="W57" i="12"/>
  <c r="AM57" i="12"/>
  <c r="AA57" i="12"/>
  <c r="E17" i="11"/>
  <c r="G24" i="2" s="1"/>
  <c r="H24" i="2" s="1"/>
  <c r="AQ6" i="6"/>
  <c r="BG6" i="6"/>
  <c r="D781" i="3"/>
  <c r="E781" i="3" s="1"/>
  <c r="E773" i="3"/>
  <c r="W51" i="5"/>
  <c r="BI13" i="5"/>
  <c r="AS13" i="5"/>
  <c r="Q12" i="1"/>
  <c r="Q49" i="1" s="1"/>
  <c r="E12" i="1"/>
  <c r="E49" i="1" s="1"/>
  <c r="P12" i="1"/>
  <c r="P49" i="1" s="1"/>
  <c r="O12" i="1"/>
  <c r="O49" i="1" s="1"/>
  <c r="M12" i="1"/>
  <c r="M49" i="1" s="1"/>
  <c r="J12" i="1"/>
  <c r="J49" i="1" s="1"/>
  <c r="T12" i="1"/>
  <c r="T49" i="1" s="1"/>
  <c r="S12" i="1"/>
  <c r="S49" i="1" s="1"/>
  <c r="R12" i="1"/>
  <c r="R49" i="1" s="1"/>
  <c r="N12" i="1"/>
  <c r="N49" i="1" s="1"/>
  <c r="L12" i="1"/>
  <c r="L49" i="1" s="1"/>
  <c r="K12" i="1"/>
  <c r="K49" i="1" s="1"/>
  <c r="I12" i="1"/>
  <c r="I49" i="1" s="1"/>
  <c r="D49" i="1"/>
  <c r="H12" i="1"/>
  <c r="H49" i="1" s="1"/>
  <c r="G12" i="1"/>
  <c r="G49" i="1" s="1"/>
  <c r="F12" i="1"/>
  <c r="F49" i="1" s="1"/>
  <c r="U12" i="1"/>
  <c r="U49" i="1" s="1"/>
  <c r="BF8" i="33"/>
  <c r="AP8" i="33"/>
  <c r="BE9" i="33"/>
  <c r="AO9" i="33"/>
  <c r="BH12" i="30"/>
  <c r="AR12" i="30"/>
  <c r="AQ6" i="32"/>
  <c r="BG6" i="32"/>
  <c r="C2" i="26"/>
  <c r="F19" i="2"/>
  <c r="E19" i="2" s="1"/>
  <c r="V20" i="1" s="1"/>
  <c r="BD9" i="29"/>
  <c r="AN9" i="29"/>
  <c r="AQ12" i="32"/>
  <c r="BG12" i="32"/>
  <c r="AN8" i="28"/>
  <c r="BD8" i="28"/>
  <c r="BE7" i="27"/>
  <c r="AO7" i="27"/>
  <c r="BJ6" i="23"/>
  <c r="AT6" i="23"/>
  <c r="AH72" i="21"/>
  <c r="Y72" i="21"/>
  <c r="AH56" i="12"/>
  <c r="Y56" i="12"/>
  <c r="E24" i="13"/>
  <c r="G30" i="2" s="1"/>
  <c r="H30" i="2" s="1"/>
  <c r="AH58" i="12"/>
  <c r="Y58" i="12"/>
  <c r="E31" i="14"/>
  <c r="E39" i="9"/>
  <c r="AP8" i="7"/>
  <c r="BF8" i="7"/>
  <c r="AO9" i="16"/>
  <c r="BE9" i="16"/>
  <c r="AO9" i="7"/>
  <c r="BE9" i="7"/>
  <c r="BH12" i="8"/>
  <c r="AR12" i="8"/>
  <c r="E25" i="5"/>
  <c r="G13" i="2" s="1"/>
  <c r="AO11" i="20" l="1"/>
  <c r="BF11" i="20" s="1"/>
  <c r="AQ6" i="20"/>
  <c r="K30" i="2"/>
  <c r="J35" i="2"/>
  <c r="J9" i="2"/>
  <c r="K4" i="2"/>
  <c r="I28" i="2"/>
  <c r="I50" i="2" s="1"/>
  <c r="J28" i="2"/>
  <c r="K22" i="2"/>
  <c r="I42" i="2"/>
  <c r="I52" i="2" s="1"/>
  <c r="K38" i="2"/>
  <c r="J42" i="2"/>
  <c r="I9" i="2"/>
  <c r="I11" i="2" s="1"/>
  <c r="I48" i="2" s="1"/>
  <c r="I20" i="2"/>
  <c r="I49" i="2" s="1"/>
  <c r="K14" i="2"/>
  <c r="J20" i="2"/>
  <c r="C2" i="5"/>
  <c r="BE8" i="30"/>
  <c r="AO8" i="30"/>
  <c r="AP11" i="20"/>
  <c r="AQ11" i="20" s="1"/>
  <c r="C2" i="10"/>
  <c r="C2" i="17"/>
  <c r="AO7" i="17"/>
  <c r="BE7" i="17"/>
  <c r="AR6" i="12"/>
  <c r="BH6" i="12"/>
  <c r="C2" i="33"/>
  <c r="F26" i="2"/>
  <c r="E26" i="2" s="1"/>
  <c r="V27" i="1" s="1"/>
  <c r="C2" i="6"/>
  <c r="AT6" i="9"/>
  <c r="BJ6" i="9"/>
  <c r="BE10" i="5"/>
  <c r="AO10" i="5"/>
  <c r="AO9" i="29"/>
  <c r="BE9" i="29"/>
  <c r="BG8" i="33"/>
  <c r="AQ8" i="33"/>
  <c r="BE51" i="5"/>
  <c r="AO51" i="5"/>
  <c r="AR12" i="7"/>
  <c r="BH12" i="7"/>
  <c r="BD71" i="21"/>
  <c r="AN71" i="21"/>
  <c r="AO9" i="20"/>
  <c r="BE9" i="20"/>
  <c r="AR12" i="16"/>
  <c r="BH12" i="16"/>
  <c r="AN56" i="12"/>
  <c r="BD56" i="12"/>
  <c r="BF9" i="28"/>
  <c r="AP9" i="28"/>
  <c r="AR6" i="14"/>
  <c r="BH6" i="14"/>
  <c r="BE9" i="13"/>
  <c r="AO9" i="13"/>
  <c r="BE9" i="23"/>
  <c r="AO9" i="23"/>
  <c r="G11" i="2"/>
  <c r="H11" i="2" s="1"/>
  <c r="H4" i="2"/>
  <c r="AS6" i="26"/>
  <c r="BI6" i="26"/>
  <c r="BG9" i="9"/>
  <c r="AQ9" i="9"/>
  <c r="BG7" i="32"/>
  <c r="AQ7" i="32"/>
  <c r="E37" i="2"/>
  <c r="V38" i="1" s="1"/>
  <c r="AQ7" i="30"/>
  <c r="BG7" i="30"/>
  <c r="AO9" i="10"/>
  <c r="BE9" i="10"/>
  <c r="BG7" i="28"/>
  <c r="AQ7" i="28"/>
  <c r="BG7" i="31"/>
  <c r="AQ7" i="31"/>
  <c r="AO8" i="15"/>
  <c r="BE8" i="15"/>
  <c r="BE7" i="19"/>
  <c r="AO7" i="19"/>
  <c r="BJ12" i="24"/>
  <c r="AT12" i="24"/>
  <c r="BD50" i="22"/>
  <c r="AN50" i="22"/>
  <c r="BG6" i="16"/>
  <c r="AQ6" i="16"/>
  <c r="C2" i="11"/>
  <c r="F24" i="2"/>
  <c r="E24" i="2" s="1"/>
  <c r="V25" i="1" s="1"/>
  <c r="AP7" i="33"/>
  <c r="BF7" i="33"/>
  <c r="AN73" i="21"/>
  <c r="BD73" i="21"/>
  <c r="AU12" i="26"/>
  <c r="BK12" i="26"/>
  <c r="G20" i="2"/>
  <c r="H20" i="2" s="1"/>
  <c r="H13" i="2"/>
  <c r="C2" i="14"/>
  <c r="F17" i="2"/>
  <c r="E17" i="2" s="1"/>
  <c r="V18" i="1" s="1"/>
  <c r="BI12" i="8"/>
  <c r="AS12" i="8"/>
  <c r="AU6" i="23"/>
  <c r="BK6" i="23"/>
  <c r="BE7" i="23"/>
  <c r="AO7" i="23"/>
  <c r="AR6" i="6"/>
  <c r="BH6" i="6"/>
  <c r="BH7" i="13"/>
  <c r="AR7" i="13"/>
  <c r="AQ8" i="6"/>
  <c r="BG8" i="6"/>
  <c r="AQ12" i="11"/>
  <c r="BG12" i="11"/>
  <c r="AR6" i="8"/>
  <c r="BH6" i="8"/>
  <c r="BE8" i="22"/>
  <c r="AO8" i="22"/>
  <c r="BE8" i="11"/>
  <c r="AO8" i="11"/>
  <c r="BE9" i="26"/>
  <c r="AO9" i="26"/>
  <c r="D824" i="3"/>
  <c r="D825" i="3" s="1"/>
  <c r="AP9" i="32"/>
  <c r="BF9" i="32"/>
  <c r="BJ12" i="17"/>
  <c r="AT12" i="17"/>
  <c r="C2" i="27"/>
  <c r="F40" i="2"/>
  <c r="E40" i="2" s="1"/>
  <c r="V41" i="1" s="1"/>
  <c r="BL6" i="24"/>
  <c r="AV6" i="24"/>
  <c r="AP7" i="27"/>
  <c r="BF7" i="27"/>
  <c r="AS6" i="21"/>
  <c r="BI6" i="21"/>
  <c r="AQ12" i="27"/>
  <c r="BG12" i="27"/>
  <c r="BE7" i="5"/>
  <c r="AO7" i="5"/>
  <c r="BI6" i="31"/>
  <c r="AS6" i="31"/>
  <c r="AQ6" i="29"/>
  <c r="BG6" i="29"/>
  <c r="BH6" i="20"/>
  <c r="AR6" i="20"/>
  <c r="AP8" i="21"/>
  <c r="BF8" i="21"/>
  <c r="C2" i="20"/>
  <c r="F4" i="2"/>
  <c r="AP9" i="7"/>
  <c r="BF9" i="7"/>
  <c r="O54" i="1"/>
  <c r="G28" i="2"/>
  <c r="BG9" i="21"/>
  <c r="AQ9" i="21"/>
  <c r="F8" i="2"/>
  <c r="E8" i="2" s="1"/>
  <c r="C2" i="24"/>
  <c r="BE7" i="26"/>
  <c r="AO7" i="26"/>
  <c r="BH6" i="10"/>
  <c r="AR6" i="10"/>
  <c r="BF8" i="19"/>
  <c r="AP8" i="19"/>
  <c r="AQ7" i="24"/>
  <c r="BG7" i="24"/>
  <c r="BE9" i="5"/>
  <c r="AO9" i="5"/>
  <c r="AP7" i="12"/>
  <c r="BF7" i="12"/>
  <c r="AU12" i="29"/>
  <c r="BK12" i="29"/>
  <c r="F22" i="2"/>
  <c r="C2" i="7"/>
  <c r="AO9" i="15"/>
  <c r="BE9" i="15"/>
  <c r="BG12" i="31"/>
  <c r="AQ12" i="31"/>
  <c r="BG6" i="19"/>
  <c r="AQ6" i="19"/>
  <c r="BE7" i="29"/>
  <c r="AO7" i="29"/>
  <c r="F14" i="2"/>
  <c r="C2" i="8"/>
  <c r="BE11" i="12"/>
  <c r="AO11" i="12"/>
  <c r="BH6" i="32"/>
  <c r="AR6" i="32"/>
  <c r="H54" i="1"/>
  <c r="AR12" i="28"/>
  <c r="BH12" i="28"/>
  <c r="BG6" i="7"/>
  <c r="AQ6" i="7"/>
  <c r="BE7" i="6"/>
  <c r="AO7" i="6"/>
  <c r="AR6" i="18"/>
  <c r="BH6" i="18"/>
  <c r="BF8" i="23"/>
  <c r="AP8" i="23"/>
  <c r="AP9" i="24"/>
  <c r="BF9" i="24"/>
  <c r="AQ12" i="19"/>
  <c r="BG12" i="19"/>
  <c r="BE9" i="14"/>
  <c r="AO9" i="14"/>
  <c r="AN59" i="17"/>
  <c r="BD59" i="17"/>
  <c r="AQ9" i="17"/>
  <c r="BG9" i="17"/>
  <c r="AP8" i="14"/>
  <c r="BF8" i="14"/>
  <c r="AQ7" i="11"/>
  <c r="BG7" i="11"/>
  <c r="AQ6" i="33"/>
  <c r="BG6" i="33"/>
  <c r="BJ12" i="10"/>
  <c r="AT12" i="10"/>
  <c r="AQ7" i="21"/>
  <c r="BG7" i="21"/>
  <c r="AS6" i="28"/>
  <c r="BI6" i="28"/>
  <c r="AQ7" i="22"/>
  <c r="BG7" i="22"/>
  <c r="AO7" i="7"/>
  <c r="BE7" i="7"/>
  <c r="BE9" i="18"/>
  <c r="AO9" i="18"/>
  <c r="AQ6" i="27"/>
  <c r="BG6" i="27"/>
  <c r="AQ12" i="22"/>
  <c r="BG12" i="22"/>
  <c r="AO8" i="17"/>
  <c r="BE8" i="17"/>
  <c r="AQ6" i="30"/>
  <c r="BG6" i="30"/>
  <c r="AN57" i="12"/>
  <c r="BD57" i="12"/>
  <c r="BD72" i="21"/>
  <c r="AN72" i="21"/>
  <c r="AQ6" i="22"/>
  <c r="BG6" i="22"/>
  <c r="BI17" i="20"/>
  <c r="AS17" i="20"/>
  <c r="AO8" i="32"/>
  <c r="BE8" i="32"/>
  <c r="AP8" i="10"/>
  <c r="BF8" i="10"/>
  <c r="AQ14" i="12"/>
  <c r="BG14" i="12"/>
  <c r="BG8" i="24"/>
  <c r="AQ8" i="24"/>
  <c r="BE9" i="31"/>
  <c r="AO9" i="31"/>
  <c r="AQ12" i="14"/>
  <c r="BG12" i="14"/>
  <c r="BK12" i="33"/>
  <c r="AU12" i="33"/>
  <c r="AT8" i="18"/>
  <c r="BJ8" i="18"/>
  <c r="AR7" i="15"/>
  <c r="BH7" i="15"/>
  <c r="AO8" i="16"/>
  <c r="BE8" i="16"/>
  <c r="BE7" i="25"/>
  <c r="AO7" i="25"/>
  <c r="BH6" i="17"/>
  <c r="AR6" i="17"/>
  <c r="AS6" i="11"/>
  <c r="BI6" i="11"/>
  <c r="AP9" i="16"/>
  <c r="BF9" i="16"/>
  <c r="BI12" i="30"/>
  <c r="AS12" i="30"/>
  <c r="K54" i="1"/>
  <c r="BJ13" i="5"/>
  <c r="AT13" i="5"/>
  <c r="C2" i="22"/>
  <c r="F6" i="2"/>
  <c r="E6" i="2" s="1"/>
  <c r="AR7" i="9"/>
  <c r="BH7" i="9"/>
  <c r="BE8" i="31"/>
  <c r="AO8" i="31"/>
  <c r="AO7" i="14"/>
  <c r="BE7" i="14"/>
  <c r="AR6" i="5"/>
  <c r="BH6" i="5"/>
  <c r="AO8" i="13"/>
  <c r="BE8" i="13"/>
  <c r="F27" i="2"/>
  <c r="E27" i="2" s="1"/>
  <c r="V28" i="1" s="1"/>
  <c r="C2" i="29"/>
  <c r="BE52" i="5"/>
  <c r="AO52" i="5"/>
  <c r="D54" i="1"/>
  <c r="P54" i="1" s="1"/>
  <c r="Q54" i="1"/>
  <c r="F54" i="1"/>
  <c r="AP9" i="8"/>
  <c r="BF9" i="8"/>
  <c r="C2" i="13"/>
  <c r="F30" i="2"/>
  <c r="F32" i="2"/>
  <c r="E32" i="2" s="1"/>
  <c r="V33" i="1" s="1"/>
  <c r="C2" i="25"/>
  <c r="BE8" i="9"/>
  <c r="AO8" i="9"/>
  <c r="AO7" i="20"/>
  <c r="BE7" i="20"/>
  <c r="AQ8" i="25"/>
  <c r="BG8" i="25"/>
  <c r="AO9" i="25"/>
  <c r="BE9" i="25"/>
  <c r="BH12" i="15"/>
  <c r="AR12" i="15"/>
  <c r="AR6" i="13"/>
  <c r="BH6" i="13"/>
  <c r="C2" i="16"/>
  <c r="F38" i="2"/>
  <c r="E38" i="2" s="1"/>
  <c r="V39" i="1" s="1"/>
  <c r="BE8" i="26"/>
  <c r="AO8" i="26"/>
  <c r="BH12" i="32"/>
  <c r="AR12" i="32"/>
  <c r="AO7" i="10"/>
  <c r="BE7" i="10"/>
  <c r="BG8" i="7"/>
  <c r="AQ8" i="7"/>
  <c r="AO8" i="28"/>
  <c r="BE8" i="28"/>
  <c r="AS13" i="6"/>
  <c r="BI13" i="6"/>
  <c r="C2" i="9"/>
  <c r="F15" i="2"/>
  <c r="E15" i="2" s="1"/>
  <c r="V16" i="1" s="1"/>
  <c r="BF9" i="33"/>
  <c r="AP9" i="33"/>
  <c r="N54" i="1"/>
  <c r="AR6" i="15"/>
  <c r="BH6" i="15"/>
  <c r="BE7" i="16"/>
  <c r="AO7" i="16"/>
  <c r="AQ6" i="25"/>
  <c r="BG6" i="25"/>
  <c r="C2" i="12"/>
  <c r="F16" i="2"/>
  <c r="E16" i="2" s="1"/>
  <c r="V17" i="1" s="1"/>
  <c r="AO7" i="18"/>
  <c r="BE7" i="18"/>
  <c r="AO9" i="30"/>
  <c r="BE9" i="30"/>
  <c r="BE8" i="8"/>
  <c r="AO8" i="8"/>
  <c r="BE9" i="19"/>
  <c r="AO9" i="19"/>
  <c r="AO8" i="27"/>
  <c r="BE8" i="27"/>
  <c r="AT12" i="18"/>
  <c r="BJ12" i="18"/>
  <c r="AR12" i="23"/>
  <c r="BH12" i="23"/>
  <c r="BF9" i="27"/>
  <c r="AP9" i="27"/>
  <c r="BH12" i="13"/>
  <c r="AR12" i="13"/>
  <c r="AO8" i="29"/>
  <c r="BE8" i="29"/>
  <c r="AU12" i="25"/>
  <c r="BK12" i="25"/>
  <c r="C2" i="32"/>
  <c r="F41" i="2"/>
  <c r="E41" i="2" s="1"/>
  <c r="V42" i="1" s="1"/>
  <c r="AN58" i="12"/>
  <c r="BD58" i="12"/>
  <c r="AO9" i="11"/>
  <c r="BE9" i="11"/>
  <c r="BH12" i="9"/>
  <c r="AR12" i="9"/>
  <c r="BI12" i="21"/>
  <c r="AS12" i="21"/>
  <c r="BG7" i="8"/>
  <c r="AQ7" i="8"/>
  <c r="BG10" i="12"/>
  <c r="AQ10" i="12"/>
  <c r="BE9" i="22"/>
  <c r="AO9" i="22"/>
  <c r="BG11" i="20" l="1"/>
  <c r="I53" i="2"/>
  <c r="J52" i="2"/>
  <c r="K42" i="2"/>
  <c r="K52" i="2" s="1"/>
  <c r="J50" i="2"/>
  <c r="K28" i="2"/>
  <c r="K50" i="2" s="1"/>
  <c r="K9" i="2"/>
  <c r="J11" i="2"/>
  <c r="J51" i="2"/>
  <c r="K35" i="2"/>
  <c r="K51" i="2" s="1"/>
  <c r="K20" i="2"/>
  <c r="K49" i="2" s="1"/>
  <c r="J49" i="2"/>
  <c r="BF8" i="30"/>
  <c r="AP8" i="30"/>
  <c r="L54" i="1"/>
  <c r="E54" i="1"/>
  <c r="N56" i="1" s="1"/>
  <c r="BF7" i="17"/>
  <c r="AP7" i="17"/>
  <c r="AS6" i="12"/>
  <c r="BI6" i="12"/>
  <c r="AU6" i="9"/>
  <c r="BK6" i="9"/>
  <c r="AP10" i="5"/>
  <c r="BF10" i="5"/>
  <c r="P57" i="1"/>
  <c r="P56" i="1"/>
  <c r="BF8" i="9"/>
  <c r="AP8" i="9"/>
  <c r="K56" i="1"/>
  <c r="BF7" i="25"/>
  <c r="AP7" i="25"/>
  <c r="AR12" i="14"/>
  <c r="BH12" i="14"/>
  <c r="AR6" i="30"/>
  <c r="BH6" i="30"/>
  <c r="AP7" i="7"/>
  <c r="BF7" i="7"/>
  <c r="AQ8" i="23"/>
  <c r="BG8" i="23"/>
  <c r="H56" i="1"/>
  <c r="BH6" i="29"/>
  <c r="AR6" i="29"/>
  <c r="AT6" i="21"/>
  <c r="BJ6" i="21"/>
  <c r="AQ9" i="32"/>
  <c r="BG9" i="32"/>
  <c r="AV12" i="26"/>
  <c r="BL12" i="26"/>
  <c r="AP9" i="10"/>
  <c r="BF9" i="10"/>
  <c r="BG9" i="28"/>
  <c r="AQ9" i="28"/>
  <c r="BF51" i="5"/>
  <c r="AP51" i="5"/>
  <c r="AP7" i="10"/>
  <c r="BF7" i="10"/>
  <c r="AS6" i="13"/>
  <c r="BI6" i="13"/>
  <c r="BF9" i="31"/>
  <c r="AP9" i="31"/>
  <c r="M54" i="1"/>
  <c r="AR12" i="11"/>
  <c r="BH12" i="11"/>
  <c r="T54" i="1"/>
  <c r="BK12" i="24"/>
  <c r="AU12" i="24"/>
  <c r="BF52" i="5"/>
  <c r="AP52" i="5"/>
  <c r="BI6" i="32"/>
  <c r="AS6" i="32"/>
  <c r="BH12" i="31"/>
  <c r="AR12" i="31"/>
  <c r="AS12" i="15"/>
  <c r="BI12" i="15"/>
  <c r="AP8" i="31"/>
  <c r="BF8" i="31"/>
  <c r="AR6" i="22"/>
  <c r="BH6" i="22"/>
  <c r="AR9" i="21"/>
  <c r="BH9" i="21"/>
  <c r="F9" i="2"/>
  <c r="E4" i="2"/>
  <c r="V10" i="1"/>
  <c r="AR7" i="30"/>
  <c r="BH7" i="30"/>
  <c r="S54" i="1"/>
  <c r="AP9" i="11"/>
  <c r="BF9" i="11"/>
  <c r="BG9" i="27"/>
  <c r="AQ9" i="27"/>
  <c r="BG9" i="33"/>
  <c r="AQ9" i="33"/>
  <c r="AP7" i="14"/>
  <c r="BF7" i="14"/>
  <c r="AT12" i="30"/>
  <c r="BJ12" i="30"/>
  <c r="AP8" i="17"/>
  <c r="BF8" i="17"/>
  <c r="BH7" i="22"/>
  <c r="AR7" i="22"/>
  <c r="AR6" i="33"/>
  <c r="BH6" i="33"/>
  <c r="BF9" i="14"/>
  <c r="AP9" i="14"/>
  <c r="AT6" i="31"/>
  <c r="BJ6" i="31"/>
  <c r="BE73" i="21"/>
  <c r="AO73" i="21"/>
  <c r="BH7" i="8"/>
  <c r="AR7" i="8"/>
  <c r="AO58" i="12"/>
  <c r="BE58" i="12"/>
  <c r="I54" i="1"/>
  <c r="AP8" i="16"/>
  <c r="BF8" i="16"/>
  <c r="AR8" i="24"/>
  <c r="BH8" i="24"/>
  <c r="AS6" i="18"/>
  <c r="BI6" i="18"/>
  <c r="AP11" i="12"/>
  <c r="BF11" i="12"/>
  <c r="AR7" i="24"/>
  <c r="BH7" i="24"/>
  <c r="AQ7" i="27"/>
  <c r="BG7" i="27"/>
  <c r="AP9" i="26"/>
  <c r="BF9" i="26"/>
  <c r="AR8" i="6"/>
  <c r="BH8" i="6"/>
  <c r="AP7" i="19"/>
  <c r="BF7" i="19"/>
  <c r="AO56" i="12"/>
  <c r="BE56" i="12"/>
  <c r="AR8" i="33"/>
  <c r="BH8" i="33"/>
  <c r="BJ12" i="21"/>
  <c r="AT12" i="21"/>
  <c r="BI12" i="23"/>
  <c r="AS12" i="23"/>
  <c r="BI12" i="32"/>
  <c r="AS12" i="32"/>
  <c r="F35" i="2"/>
  <c r="E30" i="2"/>
  <c r="V31" i="1" s="1"/>
  <c r="BH12" i="22"/>
  <c r="AR12" i="22"/>
  <c r="AR7" i="11"/>
  <c r="BH7" i="11"/>
  <c r="AP7" i="6"/>
  <c r="BF7" i="6"/>
  <c r="AP9" i="15"/>
  <c r="BF9" i="15"/>
  <c r="BG8" i="19"/>
  <c r="AQ8" i="19"/>
  <c r="G35" i="2"/>
  <c r="H28" i="2"/>
  <c r="AP7" i="5"/>
  <c r="BF7" i="5"/>
  <c r="AS7" i="13"/>
  <c r="BI7" i="13"/>
  <c r="AV6" i="23"/>
  <c r="BL6" i="23"/>
  <c r="AQ7" i="33"/>
  <c r="BG7" i="33"/>
  <c r="F42" i="2"/>
  <c r="BF9" i="23"/>
  <c r="AP9" i="23"/>
  <c r="BE72" i="21"/>
  <c r="AO72" i="21"/>
  <c r="BG8" i="21"/>
  <c r="AQ8" i="21"/>
  <c r="BM6" i="24"/>
  <c r="AW6" i="24"/>
  <c r="AP8" i="11"/>
  <c r="BF8" i="11"/>
  <c r="BJ12" i="8"/>
  <c r="AT12" i="8"/>
  <c r="BH7" i="32"/>
  <c r="AR7" i="32"/>
  <c r="BI12" i="16"/>
  <c r="AS12" i="16"/>
  <c r="AS7" i="9"/>
  <c r="BI7" i="9"/>
  <c r="AR14" i="12"/>
  <c r="BH14" i="12"/>
  <c r="AT6" i="28"/>
  <c r="BJ6" i="28"/>
  <c r="BF8" i="15"/>
  <c r="AP8" i="15"/>
  <c r="BH11" i="20"/>
  <c r="AR11" i="20"/>
  <c r="BF9" i="29"/>
  <c r="AP9" i="29"/>
  <c r="BG9" i="16"/>
  <c r="AQ9" i="16"/>
  <c r="AU12" i="18"/>
  <c r="BK12" i="18"/>
  <c r="BH6" i="25"/>
  <c r="AR6" i="25"/>
  <c r="AT13" i="6"/>
  <c r="BJ13" i="6"/>
  <c r="BF7" i="16"/>
  <c r="AP7" i="16"/>
  <c r="AQ9" i="8"/>
  <c r="BG9" i="8"/>
  <c r="AU8" i="18"/>
  <c r="BK8" i="18"/>
  <c r="AR6" i="27"/>
  <c r="BH6" i="27"/>
  <c r="AQ8" i="14"/>
  <c r="BG8" i="14"/>
  <c r="AR12" i="19"/>
  <c r="BH12" i="19"/>
  <c r="AR6" i="7"/>
  <c r="BH6" i="7"/>
  <c r="J54" i="1"/>
  <c r="BI6" i="10"/>
  <c r="AS6" i="10"/>
  <c r="G54" i="1"/>
  <c r="AR12" i="27"/>
  <c r="BH12" i="27"/>
  <c r="AP8" i="22"/>
  <c r="BF8" i="22"/>
  <c r="BH7" i="31"/>
  <c r="AR7" i="31"/>
  <c r="AP9" i="20"/>
  <c r="BF9" i="20"/>
  <c r="R54" i="1"/>
  <c r="AS12" i="9"/>
  <c r="BI12" i="9"/>
  <c r="F57" i="1"/>
  <c r="F56" i="1"/>
  <c r="AV12" i="33"/>
  <c r="BL12" i="33"/>
  <c r="AQ8" i="10"/>
  <c r="BG8" i="10"/>
  <c r="BE57" i="12"/>
  <c r="AO57" i="12"/>
  <c r="BH7" i="21"/>
  <c r="AR7" i="21"/>
  <c r="AV12" i="29"/>
  <c r="BL12" i="29"/>
  <c r="AS6" i="20"/>
  <c r="BI6" i="20"/>
  <c r="AS6" i="6"/>
  <c r="BI6" i="6"/>
  <c r="BH9" i="9"/>
  <c r="AR9" i="9"/>
  <c r="BF9" i="13"/>
  <c r="AP9" i="13"/>
  <c r="BE71" i="21"/>
  <c r="AO71" i="21"/>
  <c r="AS7" i="15"/>
  <c r="BI7" i="15"/>
  <c r="BF9" i="30"/>
  <c r="AP9" i="30"/>
  <c r="BF8" i="26"/>
  <c r="AP8" i="26"/>
  <c r="BF9" i="22"/>
  <c r="AP9" i="22"/>
  <c r="BF8" i="29"/>
  <c r="AP8" i="29"/>
  <c r="AP9" i="19"/>
  <c r="BF9" i="19"/>
  <c r="AP7" i="18"/>
  <c r="BF7" i="18"/>
  <c r="AP8" i="28"/>
  <c r="BF8" i="28"/>
  <c r="BH8" i="25"/>
  <c r="AR8" i="25"/>
  <c r="BF8" i="13"/>
  <c r="AP8" i="13"/>
  <c r="BK12" i="10"/>
  <c r="AU12" i="10"/>
  <c r="AR9" i="17"/>
  <c r="BH9" i="17"/>
  <c r="AQ9" i="24"/>
  <c r="BG9" i="24"/>
  <c r="BF7" i="29"/>
  <c r="AP7" i="29"/>
  <c r="AP7" i="26"/>
  <c r="BF7" i="26"/>
  <c r="BG9" i="7"/>
  <c r="AQ9" i="7"/>
  <c r="AU12" i="17"/>
  <c r="BK12" i="17"/>
  <c r="AP7" i="23"/>
  <c r="BF7" i="23"/>
  <c r="BH6" i="16"/>
  <c r="AR6" i="16"/>
  <c r="AR7" i="28"/>
  <c r="BH7" i="28"/>
  <c r="E14" i="2"/>
  <c r="V15" i="1" s="1"/>
  <c r="F20" i="2"/>
  <c r="F28" i="2"/>
  <c r="E22" i="2"/>
  <c r="V23" i="1" s="1"/>
  <c r="L56" i="1"/>
  <c r="L57" i="1"/>
  <c r="Q57" i="1"/>
  <c r="Q56" i="1"/>
  <c r="AT6" i="11"/>
  <c r="BJ6" i="11"/>
  <c r="AP9" i="18"/>
  <c r="BF9" i="18"/>
  <c r="AS6" i="15"/>
  <c r="BI6" i="15"/>
  <c r="AR8" i="7"/>
  <c r="BH8" i="7"/>
  <c r="U54" i="1"/>
  <c r="AU13" i="5"/>
  <c r="BK13" i="5"/>
  <c r="BI6" i="17"/>
  <c r="AS6" i="17"/>
  <c r="AP8" i="32"/>
  <c r="BF8" i="32"/>
  <c r="AS12" i="28"/>
  <c r="BI12" i="28"/>
  <c r="AQ7" i="12"/>
  <c r="BG7" i="12"/>
  <c r="BF9" i="25"/>
  <c r="AP9" i="25"/>
  <c r="O56" i="1"/>
  <c r="O57" i="1"/>
  <c r="AV12" i="25"/>
  <c r="BL12" i="25"/>
  <c r="BF8" i="27"/>
  <c r="AP8" i="27"/>
  <c r="BH10" i="12"/>
  <c r="AR10" i="12"/>
  <c r="BI12" i="13"/>
  <c r="AS12" i="13"/>
  <c r="BF8" i="8"/>
  <c r="AP8" i="8"/>
  <c r="BF7" i="20"/>
  <c r="AP7" i="20"/>
  <c r="AS6" i="5"/>
  <c r="BI6" i="5"/>
  <c r="BJ17" i="20"/>
  <c r="AT17" i="20"/>
  <c r="AO59" i="17"/>
  <c r="BE59" i="17"/>
  <c r="AR6" i="19"/>
  <c r="BH6" i="19"/>
  <c r="AP9" i="5"/>
  <c r="BF9" i="5"/>
  <c r="AS6" i="8"/>
  <c r="BI6" i="8"/>
  <c r="BE50" i="22"/>
  <c r="AO50" i="22"/>
  <c r="BJ6" i="26"/>
  <c r="AT6" i="26"/>
  <c r="AS6" i="14"/>
  <c r="BI6" i="14"/>
  <c r="AS12" i="7"/>
  <c r="BI12" i="7"/>
  <c r="K11" i="2" l="1"/>
  <c r="K48" i="2" s="1"/>
  <c r="J48" i="2"/>
  <c r="J53" i="2" s="1"/>
  <c r="K53" i="2" s="1"/>
  <c r="AQ8" i="30"/>
  <c r="BG8" i="30"/>
  <c r="BG7" i="17"/>
  <c r="AQ7" i="17"/>
  <c r="AT6" i="12"/>
  <c r="BJ6" i="12"/>
  <c r="BL6" i="9"/>
  <c r="AV6" i="9"/>
  <c r="AQ10" i="5"/>
  <c r="BG10" i="5"/>
  <c r="AQ7" i="6"/>
  <c r="BG7" i="6"/>
  <c r="E42" i="2"/>
  <c r="E52" i="2"/>
  <c r="AT6" i="18"/>
  <c r="BJ6" i="18"/>
  <c r="AP58" i="12"/>
  <c r="BF58" i="12"/>
  <c r="BI7" i="22"/>
  <c r="AS7" i="22"/>
  <c r="AS9" i="21"/>
  <c r="BI9" i="21"/>
  <c r="BG9" i="10"/>
  <c r="AQ9" i="10"/>
  <c r="BI10" i="12"/>
  <c r="AS10" i="12"/>
  <c r="AQ7" i="26"/>
  <c r="BG7" i="26"/>
  <c r="BJ6" i="6"/>
  <c r="AT6" i="6"/>
  <c r="AQ8" i="22"/>
  <c r="BG8" i="22"/>
  <c r="AU13" i="6"/>
  <c r="BK13" i="6"/>
  <c r="BG8" i="15"/>
  <c r="AQ8" i="15"/>
  <c r="AU12" i="8"/>
  <c r="BK12" i="8"/>
  <c r="AR7" i="12"/>
  <c r="BH7" i="12"/>
  <c r="AS7" i="28"/>
  <c r="BI7" i="28"/>
  <c r="BG7" i="29"/>
  <c r="AQ7" i="29"/>
  <c r="BG9" i="30"/>
  <c r="AQ9" i="30"/>
  <c r="AW12" i="33"/>
  <c r="BM12" i="33"/>
  <c r="BH8" i="14"/>
  <c r="AR8" i="14"/>
  <c r="BJ12" i="23"/>
  <c r="AT12" i="23"/>
  <c r="AS8" i="6"/>
  <c r="BI8" i="6"/>
  <c r="BI7" i="8"/>
  <c r="AS7" i="8"/>
  <c r="AR9" i="27"/>
  <c r="BH9" i="27"/>
  <c r="BG52" i="5"/>
  <c r="AQ52" i="5"/>
  <c r="BI6" i="30"/>
  <c r="AS6" i="30"/>
  <c r="BG8" i="27"/>
  <c r="AQ8" i="27"/>
  <c r="AV13" i="5"/>
  <c r="BL13" i="5"/>
  <c r="BK6" i="11"/>
  <c r="AU6" i="11"/>
  <c r="AS6" i="16"/>
  <c r="BI6" i="16"/>
  <c r="AR7" i="33"/>
  <c r="BH7" i="33"/>
  <c r="AQ9" i="15"/>
  <c r="BG9" i="15"/>
  <c r="AS6" i="22"/>
  <c r="BI6" i="22"/>
  <c r="BM12" i="26"/>
  <c r="AW12" i="26"/>
  <c r="BG8" i="28"/>
  <c r="AQ8" i="28"/>
  <c r="AS12" i="27"/>
  <c r="BI12" i="27"/>
  <c r="AS6" i="25"/>
  <c r="BI6" i="25"/>
  <c r="BJ6" i="14"/>
  <c r="AT6" i="14"/>
  <c r="AQ9" i="5"/>
  <c r="BG9" i="5"/>
  <c r="AT6" i="5"/>
  <c r="BJ6" i="5"/>
  <c r="AT12" i="28"/>
  <c r="BJ12" i="28"/>
  <c r="U56" i="1"/>
  <c r="U57" i="1"/>
  <c r="AT6" i="20"/>
  <c r="BJ6" i="20"/>
  <c r="G57" i="1"/>
  <c r="G56" i="1"/>
  <c r="BK6" i="28"/>
  <c r="AU6" i="28"/>
  <c r="BG8" i="11"/>
  <c r="AQ8" i="11"/>
  <c r="BK12" i="21"/>
  <c r="AU12" i="21"/>
  <c r="AQ9" i="26"/>
  <c r="BG9" i="26"/>
  <c r="BI8" i="24"/>
  <c r="AS8" i="24"/>
  <c r="AP73" i="21"/>
  <c r="BF73" i="21"/>
  <c r="BG8" i="17"/>
  <c r="AQ8" i="17"/>
  <c r="BJ6" i="13"/>
  <c r="AT6" i="13"/>
  <c r="BI12" i="14"/>
  <c r="AS12" i="14"/>
  <c r="BG8" i="31"/>
  <c r="AQ8" i="31"/>
  <c r="BL12" i="24"/>
  <c r="AV12" i="24"/>
  <c r="H57" i="1"/>
  <c r="AQ7" i="25"/>
  <c r="BG7" i="25"/>
  <c r="BG7" i="20"/>
  <c r="AQ7" i="20"/>
  <c r="BH9" i="24"/>
  <c r="AR9" i="24"/>
  <c r="BK6" i="26"/>
  <c r="AU6" i="26"/>
  <c r="BI8" i="7"/>
  <c r="AS8" i="7"/>
  <c r="AQ7" i="23"/>
  <c r="BG7" i="23"/>
  <c r="BF71" i="21"/>
  <c r="AP71" i="21"/>
  <c r="BM12" i="29"/>
  <c r="AW12" i="29"/>
  <c r="AT12" i="9"/>
  <c r="BJ12" i="9"/>
  <c r="AV12" i="18"/>
  <c r="BL12" i="18"/>
  <c r="AS14" i="12"/>
  <c r="BI14" i="12"/>
  <c r="AR7" i="27"/>
  <c r="BH7" i="27"/>
  <c r="AQ8" i="16"/>
  <c r="BG8" i="16"/>
  <c r="AU12" i="30"/>
  <c r="BK12" i="30"/>
  <c r="S56" i="1"/>
  <c r="S57" i="1"/>
  <c r="BG7" i="10"/>
  <c r="AQ7" i="10"/>
  <c r="AQ7" i="18"/>
  <c r="BG7" i="18"/>
  <c r="BN6" i="24"/>
  <c r="AX6" i="24"/>
  <c r="BI9" i="17"/>
  <c r="AS9" i="17"/>
  <c r="BI7" i="21"/>
  <c r="AS7" i="21"/>
  <c r="R57" i="1"/>
  <c r="R56" i="1"/>
  <c r="J56" i="1"/>
  <c r="J57" i="1"/>
  <c r="AV8" i="18"/>
  <c r="BL8" i="18"/>
  <c r="BH9" i="16"/>
  <c r="AR9" i="16"/>
  <c r="AR8" i="21"/>
  <c r="BH8" i="21"/>
  <c r="AT7" i="13"/>
  <c r="BJ7" i="13"/>
  <c r="BI7" i="11"/>
  <c r="AS7" i="11"/>
  <c r="I56" i="1"/>
  <c r="I57" i="1"/>
  <c r="AT12" i="15"/>
  <c r="BJ12" i="15"/>
  <c r="T56" i="1"/>
  <c r="T57" i="1"/>
  <c r="BG51" i="5"/>
  <c r="AQ51" i="5"/>
  <c r="BH9" i="32"/>
  <c r="AR9" i="32"/>
  <c r="BI6" i="19"/>
  <c r="AS6" i="19"/>
  <c r="AQ9" i="19"/>
  <c r="BG9" i="19"/>
  <c r="BF50" i="22"/>
  <c r="AP50" i="22"/>
  <c r="AT7" i="9"/>
  <c r="BJ7" i="9"/>
  <c r="BI12" i="22"/>
  <c r="AS12" i="22"/>
  <c r="AS8" i="33"/>
  <c r="BI8" i="33"/>
  <c r="AS7" i="24"/>
  <c r="BI7" i="24"/>
  <c r="BK6" i="31"/>
  <c r="AU6" i="31"/>
  <c r="AQ7" i="14"/>
  <c r="BG7" i="14"/>
  <c r="BI7" i="30"/>
  <c r="AS7" i="30"/>
  <c r="AR8" i="23"/>
  <c r="BH8" i="23"/>
  <c r="K57" i="1"/>
  <c r="BJ7" i="15"/>
  <c r="AT7" i="15"/>
  <c r="AT6" i="10"/>
  <c r="BJ6" i="10"/>
  <c r="AS6" i="27"/>
  <c r="BI6" i="27"/>
  <c r="BM6" i="23"/>
  <c r="AW6" i="23"/>
  <c r="BG9" i="11"/>
  <c r="AQ9" i="11"/>
  <c r="BG8" i="8"/>
  <c r="AQ8" i="8"/>
  <c r="AQ9" i="25"/>
  <c r="BG9" i="25"/>
  <c r="AT6" i="15"/>
  <c r="BJ6" i="15"/>
  <c r="E50" i="2"/>
  <c r="E28" i="2"/>
  <c r="BF57" i="12"/>
  <c r="AP57" i="12"/>
  <c r="AQ9" i="20"/>
  <c r="BG9" i="20"/>
  <c r="AR9" i="8"/>
  <c r="BH9" i="8"/>
  <c r="BG9" i="29"/>
  <c r="AQ9" i="29"/>
  <c r="AT12" i="16"/>
  <c r="BJ12" i="16"/>
  <c r="AP72" i="21"/>
  <c r="BF72" i="21"/>
  <c r="BG7" i="5"/>
  <c r="AQ7" i="5"/>
  <c r="BG9" i="14"/>
  <c r="AQ9" i="14"/>
  <c r="AR9" i="33"/>
  <c r="BH9" i="33"/>
  <c r="AS12" i="11"/>
  <c r="BI12" i="11"/>
  <c r="AR9" i="28"/>
  <c r="BH9" i="28"/>
  <c r="AQ8" i="9"/>
  <c r="BG8" i="9"/>
  <c r="BM12" i="25"/>
  <c r="AW12" i="25"/>
  <c r="BG8" i="32"/>
  <c r="AQ8" i="32"/>
  <c r="AV12" i="17"/>
  <c r="BL12" i="17"/>
  <c r="BL12" i="10"/>
  <c r="AV12" i="10"/>
  <c r="AQ8" i="29"/>
  <c r="BG8" i="29"/>
  <c r="AQ9" i="13"/>
  <c r="BG9" i="13"/>
  <c r="AP59" i="17"/>
  <c r="BF59" i="17"/>
  <c r="E49" i="2"/>
  <c r="E20" i="2"/>
  <c r="AR9" i="7"/>
  <c r="BH9" i="7"/>
  <c r="AQ8" i="13"/>
  <c r="BG8" i="13"/>
  <c r="AQ9" i="22"/>
  <c r="BG9" i="22"/>
  <c r="BI9" i="9"/>
  <c r="AS9" i="9"/>
  <c r="BI7" i="31"/>
  <c r="AS7" i="31"/>
  <c r="BI6" i="7"/>
  <c r="AS6" i="7"/>
  <c r="BG7" i="16"/>
  <c r="AQ7" i="16"/>
  <c r="AP56" i="12"/>
  <c r="BF56" i="12"/>
  <c r="BG11" i="12"/>
  <c r="AQ11" i="12"/>
  <c r="AS12" i="31"/>
  <c r="BI12" i="31"/>
  <c r="M56" i="1"/>
  <c r="M57" i="1"/>
  <c r="BG7" i="7"/>
  <c r="AQ7" i="7"/>
  <c r="E9" i="2"/>
  <c r="F11" i="2"/>
  <c r="BG9" i="31"/>
  <c r="AQ9" i="31"/>
  <c r="BK6" i="21"/>
  <c r="AU6" i="21"/>
  <c r="BJ12" i="13"/>
  <c r="AT12" i="13"/>
  <c r="AS11" i="20"/>
  <c r="BI11" i="20"/>
  <c r="AS7" i="32"/>
  <c r="BI7" i="32"/>
  <c r="BG9" i="23"/>
  <c r="AQ9" i="23"/>
  <c r="G42" i="2"/>
  <c r="H42" i="2" s="1"/>
  <c r="H35" i="2"/>
  <c r="E51" i="2"/>
  <c r="E35" i="2"/>
  <c r="BJ12" i="7"/>
  <c r="AT12" i="7"/>
  <c r="BJ6" i="8"/>
  <c r="AT6" i="8"/>
  <c r="BK17" i="20"/>
  <c r="AU17" i="20"/>
  <c r="AT6" i="17"/>
  <c r="BJ6" i="17"/>
  <c r="AQ9" i="18"/>
  <c r="BG9" i="18"/>
  <c r="BI8" i="25"/>
  <c r="AS8" i="25"/>
  <c r="BG8" i="26"/>
  <c r="AQ8" i="26"/>
  <c r="AR8" i="10"/>
  <c r="BH8" i="10"/>
  <c r="BI12" i="19"/>
  <c r="AS12" i="19"/>
  <c r="BH8" i="19"/>
  <c r="AR8" i="19"/>
  <c r="BJ12" i="32"/>
  <c r="AT12" i="32"/>
  <c r="AQ7" i="19"/>
  <c r="BG7" i="19"/>
  <c r="BI6" i="33"/>
  <c r="AS6" i="33"/>
  <c r="BJ6" i="32"/>
  <c r="AT6" i="32"/>
  <c r="BI6" i="29"/>
  <c r="AS6" i="29"/>
  <c r="N57" i="1"/>
  <c r="AR8" i="30" l="1"/>
  <c r="BH8" i="30"/>
  <c r="BH7" i="17"/>
  <c r="AR7" i="17"/>
  <c r="AU6" i="12"/>
  <c r="BK6" i="12"/>
  <c r="BM6" i="9"/>
  <c r="AW6" i="9"/>
  <c r="AR10" i="5"/>
  <c r="BH10" i="5"/>
  <c r="BJ6" i="29"/>
  <c r="AT6" i="29"/>
  <c r="AR7" i="19"/>
  <c r="BH7" i="19"/>
  <c r="AR9" i="18"/>
  <c r="BH9" i="18"/>
  <c r="V36" i="1"/>
  <c r="V52" i="1" s="1"/>
  <c r="F51" i="2"/>
  <c r="BJ7" i="31"/>
  <c r="AT7" i="31"/>
  <c r="AR8" i="32"/>
  <c r="BH8" i="32"/>
  <c r="BH9" i="29"/>
  <c r="AR9" i="29"/>
  <c r="BK6" i="15"/>
  <c r="AU6" i="15"/>
  <c r="AU7" i="9"/>
  <c r="BK7" i="9"/>
  <c r="AS8" i="21"/>
  <c r="BI8" i="21"/>
  <c r="BL12" i="30"/>
  <c r="AV12" i="30"/>
  <c r="BN12" i="29"/>
  <c r="AX12" i="29"/>
  <c r="AR7" i="20"/>
  <c r="BH7" i="20"/>
  <c r="BI8" i="19"/>
  <c r="AS8" i="19"/>
  <c r="BL6" i="21"/>
  <c r="AV6" i="21"/>
  <c r="AT12" i="31"/>
  <c r="BJ12" i="31"/>
  <c r="AQ59" i="17"/>
  <c r="BG59" i="17"/>
  <c r="BJ6" i="22"/>
  <c r="AT6" i="22"/>
  <c r="BJ7" i="8"/>
  <c r="AT7" i="8"/>
  <c r="BH7" i="29"/>
  <c r="AR7" i="29"/>
  <c r="BI9" i="33"/>
  <c r="AS9" i="33"/>
  <c r="AT6" i="27"/>
  <c r="BJ6" i="27"/>
  <c r="AS9" i="16"/>
  <c r="BI9" i="16"/>
  <c r="BK6" i="32"/>
  <c r="AU6" i="32"/>
  <c r="AU6" i="17"/>
  <c r="BK6" i="17"/>
  <c r="AR11" i="12"/>
  <c r="BH11" i="12"/>
  <c r="BJ9" i="9"/>
  <c r="AT9" i="9"/>
  <c r="BN12" i="25"/>
  <c r="AX12" i="25"/>
  <c r="BH9" i="14"/>
  <c r="AR9" i="14"/>
  <c r="BH9" i="25"/>
  <c r="AR9" i="25"/>
  <c r="BH7" i="14"/>
  <c r="AR7" i="14"/>
  <c r="BG50" i="22"/>
  <c r="AQ50" i="22"/>
  <c r="AR8" i="16"/>
  <c r="BH8" i="16"/>
  <c r="AQ71" i="21"/>
  <c r="BG71" i="21"/>
  <c r="BK6" i="13"/>
  <c r="AU6" i="13"/>
  <c r="BH8" i="11"/>
  <c r="AR8" i="11"/>
  <c r="AU12" i="28"/>
  <c r="BK12" i="28"/>
  <c r="BJ12" i="27"/>
  <c r="AT12" i="27"/>
  <c r="BH8" i="22"/>
  <c r="AR8" i="22"/>
  <c r="BH7" i="6"/>
  <c r="AR7" i="6"/>
  <c r="BH8" i="8"/>
  <c r="AR8" i="8"/>
  <c r="AR7" i="25"/>
  <c r="BH7" i="25"/>
  <c r="BH8" i="28"/>
  <c r="AR8" i="28"/>
  <c r="AR9" i="15"/>
  <c r="BH9" i="15"/>
  <c r="AW13" i="5"/>
  <c r="BM13" i="5"/>
  <c r="AT9" i="21"/>
  <c r="BJ9" i="21"/>
  <c r="BJ7" i="28"/>
  <c r="AT7" i="28"/>
  <c r="AU6" i="6"/>
  <c r="BK6" i="6"/>
  <c r="AT7" i="22"/>
  <c r="BJ7" i="22"/>
  <c r="BH8" i="9"/>
  <c r="AR8" i="9"/>
  <c r="BH9" i="20"/>
  <c r="AR9" i="20"/>
  <c r="BH7" i="23"/>
  <c r="AR7" i="23"/>
  <c r="BI7" i="33"/>
  <c r="AS7" i="33"/>
  <c r="BK12" i="23"/>
  <c r="AU12" i="23"/>
  <c r="AT12" i="19"/>
  <c r="BJ12" i="19"/>
  <c r="BL17" i="20"/>
  <c r="AV17" i="20"/>
  <c r="BH9" i="31"/>
  <c r="AR9" i="31"/>
  <c r="AS9" i="8"/>
  <c r="BI9" i="8"/>
  <c r="AY6" i="24"/>
  <c r="BO6" i="24"/>
  <c r="BM8" i="18"/>
  <c r="AW8" i="18"/>
  <c r="BI7" i="27"/>
  <c r="AS7" i="27"/>
  <c r="AU6" i="5"/>
  <c r="BK6" i="5"/>
  <c r="BH9" i="22"/>
  <c r="AR9" i="22"/>
  <c r="AU6" i="10"/>
  <c r="BK6" i="10"/>
  <c r="AR9" i="19"/>
  <c r="BH9" i="19"/>
  <c r="AS8" i="10"/>
  <c r="BI8" i="10"/>
  <c r="BK6" i="8"/>
  <c r="AU6" i="8"/>
  <c r="BG56" i="12"/>
  <c r="AQ56" i="12"/>
  <c r="BH8" i="29"/>
  <c r="AR8" i="29"/>
  <c r="BH7" i="5"/>
  <c r="AR7" i="5"/>
  <c r="BG57" i="12"/>
  <c r="AQ57" i="12"/>
  <c r="AR9" i="11"/>
  <c r="BH9" i="11"/>
  <c r="BK7" i="15"/>
  <c r="AU7" i="15"/>
  <c r="BJ7" i="24"/>
  <c r="AT7" i="24"/>
  <c r="BH7" i="18"/>
  <c r="AR7" i="18"/>
  <c r="BJ8" i="7"/>
  <c r="AT8" i="7"/>
  <c r="AR9" i="5"/>
  <c r="BH9" i="5"/>
  <c r="AS7" i="12"/>
  <c r="BI7" i="12"/>
  <c r="AT7" i="32"/>
  <c r="BJ7" i="32"/>
  <c r="AR7" i="16"/>
  <c r="BH7" i="16"/>
  <c r="BH8" i="13"/>
  <c r="AR8" i="13"/>
  <c r="BM12" i="10"/>
  <c r="AW12" i="10"/>
  <c r="BI9" i="28"/>
  <c r="AS9" i="28"/>
  <c r="BJ6" i="19"/>
  <c r="AT6" i="19"/>
  <c r="BJ7" i="11"/>
  <c r="AT7" i="11"/>
  <c r="BH7" i="10"/>
  <c r="AR7" i="10"/>
  <c r="AT14" i="12"/>
  <c r="BJ14" i="12"/>
  <c r="BM12" i="24"/>
  <c r="AW12" i="24"/>
  <c r="AQ73" i="21"/>
  <c r="BG73" i="21"/>
  <c r="AX12" i="26"/>
  <c r="BN12" i="26"/>
  <c r="BJ6" i="30"/>
  <c r="AT6" i="30"/>
  <c r="BI8" i="14"/>
  <c r="AS8" i="14"/>
  <c r="BH7" i="26"/>
  <c r="AR7" i="26"/>
  <c r="BG58" i="12"/>
  <c r="AQ58" i="12"/>
  <c r="BH9" i="23"/>
  <c r="AR9" i="23"/>
  <c r="BH9" i="13"/>
  <c r="AR9" i="13"/>
  <c r="BK12" i="15"/>
  <c r="AU12" i="15"/>
  <c r="BH8" i="17"/>
  <c r="AR8" i="17"/>
  <c r="BH8" i="27"/>
  <c r="AR8" i="27"/>
  <c r="BJ6" i="33"/>
  <c r="AT6" i="33"/>
  <c r="BK12" i="7"/>
  <c r="AU12" i="7"/>
  <c r="AR7" i="7"/>
  <c r="BH7" i="7"/>
  <c r="F50" i="2"/>
  <c r="V29" i="1"/>
  <c r="V51" i="1" s="1"/>
  <c r="AT8" i="33"/>
  <c r="BJ8" i="33"/>
  <c r="BL6" i="26"/>
  <c r="AV6" i="26"/>
  <c r="BJ8" i="24"/>
  <c r="AT8" i="24"/>
  <c r="AU6" i="14"/>
  <c r="BK6" i="14"/>
  <c r="AV12" i="8"/>
  <c r="BL12" i="8"/>
  <c r="AT10" i="12"/>
  <c r="BJ10" i="12"/>
  <c r="BL6" i="28"/>
  <c r="AV6" i="28"/>
  <c r="BJ8" i="6"/>
  <c r="AT8" i="6"/>
  <c r="E48" i="2"/>
  <c r="E53" i="2" s="1"/>
  <c r="F53" i="2" s="1"/>
  <c r="E11" i="2"/>
  <c r="AR8" i="26"/>
  <c r="BH8" i="26"/>
  <c r="AT8" i="25"/>
  <c r="BJ8" i="25"/>
  <c r="AT11" i="20"/>
  <c r="BJ11" i="20"/>
  <c r="BI9" i="7"/>
  <c r="AS9" i="7"/>
  <c r="BJ12" i="11"/>
  <c r="AT12" i="11"/>
  <c r="AQ72" i="21"/>
  <c r="BG72" i="21"/>
  <c r="BN6" i="23"/>
  <c r="AX6" i="23"/>
  <c r="AT12" i="22"/>
  <c r="BJ12" i="22"/>
  <c r="AS9" i="32"/>
  <c r="BI9" i="32"/>
  <c r="BJ7" i="21"/>
  <c r="AT7" i="21"/>
  <c r="BM12" i="18"/>
  <c r="AW12" i="18"/>
  <c r="AR8" i="31"/>
  <c r="BH8" i="31"/>
  <c r="BH52" i="5"/>
  <c r="AR52" i="5"/>
  <c r="BH8" i="15"/>
  <c r="AR8" i="15"/>
  <c r="BL6" i="31"/>
  <c r="AV6" i="31"/>
  <c r="AT6" i="7"/>
  <c r="BJ6" i="7"/>
  <c r="V21" i="1"/>
  <c r="V50" i="1" s="1"/>
  <c r="F49" i="2"/>
  <c r="BK7" i="13"/>
  <c r="AU7" i="13"/>
  <c r="BI9" i="24"/>
  <c r="AS9" i="24"/>
  <c r="AU6" i="20"/>
  <c r="BK6" i="20"/>
  <c r="AT6" i="16"/>
  <c r="BJ6" i="16"/>
  <c r="BN12" i="33"/>
  <c r="AX12" i="33"/>
  <c r="BK6" i="18"/>
  <c r="AU6" i="18"/>
  <c r="AU12" i="13"/>
  <c r="BK12" i="13"/>
  <c r="AW12" i="17"/>
  <c r="BM12" i="17"/>
  <c r="AS8" i="23"/>
  <c r="BI8" i="23"/>
  <c r="AU12" i="32"/>
  <c r="BK12" i="32"/>
  <c r="AU12" i="16"/>
  <c r="BK12" i="16"/>
  <c r="BJ7" i="30"/>
  <c r="AT7" i="30"/>
  <c r="BH51" i="5"/>
  <c r="AR51" i="5"/>
  <c r="BJ9" i="17"/>
  <c r="AT9" i="17"/>
  <c r="AU12" i="9"/>
  <c r="BK12" i="9"/>
  <c r="BH9" i="26"/>
  <c r="AR9" i="26"/>
  <c r="BH9" i="30"/>
  <c r="AR9" i="30"/>
  <c r="BH9" i="10"/>
  <c r="AR9" i="10"/>
  <c r="AT12" i="14"/>
  <c r="BJ12" i="14"/>
  <c r="BL12" i="21"/>
  <c r="AV12" i="21"/>
  <c r="AT6" i="25"/>
  <c r="BJ6" i="25"/>
  <c r="BL6" i="11"/>
  <c r="AV6" i="11"/>
  <c r="AS9" i="27"/>
  <c r="BI9" i="27"/>
  <c r="BL13" i="6"/>
  <c r="AV13" i="6"/>
  <c r="V43" i="1"/>
  <c r="V53" i="1" s="1"/>
  <c r="F52" i="2"/>
  <c r="AS8" i="30" l="1"/>
  <c r="BI8" i="30"/>
  <c r="AS7" i="17"/>
  <c r="BI7" i="17"/>
  <c r="BL6" i="12"/>
  <c r="AV6" i="12"/>
  <c r="BN6" i="9"/>
  <c r="AX6" i="9"/>
  <c r="AS10" i="5"/>
  <c r="BI10" i="5"/>
  <c r="BN12" i="18"/>
  <c r="AX12" i="18"/>
  <c r="AU8" i="6"/>
  <c r="BK8" i="6"/>
  <c r="BO12" i="33"/>
  <c r="AY12" i="33"/>
  <c r="AU6" i="25"/>
  <c r="BK6" i="25"/>
  <c r="BL12" i="9"/>
  <c r="AV12" i="9"/>
  <c r="AW12" i="21"/>
  <c r="BM12" i="21"/>
  <c r="BK9" i="17"/>
  <c r="AU9" i="17"/>
  <c r="AV12" i="32"/>
  <c r="BL12" i="32"/>
  <c r="V12" i="1"/>
  <c r="V49" i="1" s="1"/>
  <c r="F48" i="2"/>
  <c r="AU8" i="24"/>
  <c r="BK8" i="24"/>
  <c r="AV7" i="15"/>
  <c r="BL7" i="15"/>
  <c r="BL6" i="5"/>
  <c r="AV6" i="5"/>
  <c r="BI7" i="23"/>
  <c r="AS7" i="23"/>
  <c r="BK7" i="28"/>
  <c r="AU7" i="28"/>
  <c r="BI9" i="15"/>
  <c r="AS9" i="15"/>
  <c r="AR50" i="22"/>
  <c r="BH50" i="22"/>
  <c r="BK6" i="27"/>
  <c r="AU6" i="27"/>
  <c r="AS7" i="20"/>
  <c r="BI7" i="20"/>
  <c r="BI9" i="29"/>
  <c r="AS9" i="29"/>
  <c r="AR72" i="21"/>
  <c r="BH72" i="21"/>
  <c r="A3" i="33"/>
  <c r="A3" i="30"/>
  <c r="A3" i="32"/>
  <c r="A3" i="28"/>
  <c r="A3" i="26"/>
  <c r="A3" i="29"/>
  <c r="A3" i="31"/>
  <c r="A3" i="19"/>
  <c r="A3" i="23"/>
  <c r="A3" i="27"/>
  <c r="A3" i="22"/>
  <c r="A3" i="14"/>
  <c r="A3" i="21"/>
  <c r="A3" i="24"/>
  <c r="A3" i="25"/>
  <c r="A3" i="16"/>
  <c r="A3" i="20"/>
  <c r="A3" i="17"/>
  <c r="A3" i="12"/>
  <c r="A3" i="11"/>
  <c r="A3" i="9"/>
  <c r="A3" i="8"/>
  <c r="A3" i="6"/>
  <c r="A3" i="15"/>
  <c r="A3" i="13"/>
  <c r="A3" i="18"/>
  <c r="A3" i="7"/>
  <c r="A3" i="10"/>
  <c r="A3" i="5"/>
  <c r="V54" i="1"/>
  <c r="AU7" i="32"/>
  <c r="BK7" i="32"/>
  <c r="BL6" i="8"/>
  <c r="AV6" i="8"/>
  <c r="BJ7" i="27"/>
  <c r="AT7" i="27"/>
  <c r="BI8" i="28"/>
  <c r="AS8" i="28"/>
  <c r="AS11" i="12"/>
  <c r="BI11" i="12"/>
  <c r="BJ9" i="33"/>
  <c r="AT9" i="33"/>
  <c r="AU12" i="31"/>
  <c r="BK12" i="31"/>
  <c r="AY12" i="29"/>
  <c r="BO12" i="29"/>
  <c r="AU12" i="19"/>
  <c r="BK12" i="19"/>
  <c r="BL12" i="28"/>
  <c r="AV12" i="28"/>
  <c r="AU6" i="29"/>
  <c r="BK6" i="29"/>
  <c r="BI7" i="14"/>
  <c r="AS7" i="14"/>
  <c r="BK12" i="14"/>
  <c r="AU12" i="14"/>
  <c r="AV6" i="20"/>
  <c r="BL6" i="20"/>
  <c r="AW6" i="26"/>
  <c r="BM6" i="26"/>
  <c r="BK6" i="33"/>
  <c r="AU6" i="33"/>
  <c r="BJ7" i="12"/>
  <c r="AT7" i="12"/>
  <c r="AS9" i="11"/>
  <c r="BI9" i="11"/>
  <c r="AX8" i="18"/>
  <c r="BN8" i="18"/>
  <c r="BL12" i="23"/>
  <c r="AV12" i="23"/>
  <c r="BI8" i="11"/>
  <c r="AS8" i="11"/>
  <c r="AS7" i="29"/>
  <c r="BI7" i="29"/>
  <c r="BM12" i="30"/>
  <c r="AW12" i="30"/>
  <c r="AS8" i="32"/>
  <c r="BI8" i="32"/>
  <c r="BK12" i="11"/>
  <c r="AU12" i="11"/>
  <c r="BK7" i="30"/>
  <c r="AU7" i="30"/>
  <c r="AX12" i="17"/>
  <c r="BN12" i="17"/>
  <c r="BJ9" i="24"/>
  <c r="AT9" i="24"/>
  <c r="BK7" i="21"/>
  <c r="AU7" i="21"/>
  <c r="AT9" i="7"/>
  <c r="BJ9" i="7"/>
  <c r="BM6" i="28"/>
  <c r="AW6" i="28"/>
  <c r="BH58" i="12"/>
  <c r="AR58" i="12"/>
  <c r="AR73" i="21"/>
  <c r="BH73" i="21"/>
  <c r="AT9" i="28"/>
  <c r="BJ9" i="28"/>
  <c r="AR57" i="12"/>
  <c r="BH57" i="12"/>
  <c r="BJ8" i="10"/>
  <c r="AT8" i="10"/>
  <c r="AS7" i="25"/>
  <c r="BI7" i="25"/>
  <c r="BI9" i="25"/>
  <c r="AS9" i="25"/>
  <c r="AU7" i="31"/>
  <c r="BK7" i="31"/>
  <c r="BM13" i="6"/>
  <c r="AW13" i="6"/>
  <c r="BI9" i="10"/>
  <c r="AS9" i="10"/>
  <c r="AW6" i="31"/>
  <c r="BM6" i="31"/>
  <c r="BI8" i="27"/>
  <c r="AS8" i="27"/>
  <c r="AX12" i="24"/>
  <c r="BN12" i="24"/>
  <c r="BI9" i="5"/>
  <c r="AS9" i="5"/>
  <c r="BJ7" i="33"/>
  <c r="AT7" i="33"/>
  <c r="BI8" i="8"/>
  <c r="AS8" i="8"/>
  <c r="AU7" i="8"/>
  <c r="BK7" i="8"/>
  <c r="BI9" i="30"/>
  <c r="AS9" i="30"/>
  <c r="BL7" i="13"/>
  <c r="AV7" i="13"/>
  <c r="BK8" i="33"/>
  <c r="AU8" i="33"/>
  <c r="BI7" i="26"/>
  <c r="AS7" i="26"/>
  <c r="BN12" i="10"/>
  <c r="AX12" i="10"/>
  <c r="AU8" i="7"/>
  <c r="BK8" i="7"/>
  <c r="BI7" i="5"/>
  <c r="AS7" i="5"/>
  <c r="BI9" i="19"/>
  <c r="AS9" i="19"/>
  <c r="AZ6" i="24"/>
  <c r="BP6" i="24"/>
  <c r="BI8" i="9"/>
  <c r="AS8" i="9"/>
  <c r="BL6" i="13"/>
  <c r="AV6" i="13"/>
  <c r="BI9" i="14"/>
  <c r="AS9" i="14"/>
  <c r="BL6" i="17"/>
  <c r="AV6" i="17"/>
  <c r="BJ8" i="21"/>
  <c r="AT8" i="21"/>
  <c r="AT8" i="23"/>
  <c r="BJ8" i="23"/>
  <c r="AS9" i="23"/>
  <c r="BI9" i="23"/>
  <c r="BO12" i="26"/>
  <c r="AY12" i="26"/>
  <c r="BI9" i="20"/>
  <c r="AS9" i="20"/>
  <c r="AV12" i="13"/>
  <c r="BL12" i="13"/>
  <c r="BJ9" i="27"/>
  <c r="AT9" i="27"/>
  <c r="BL6" i="18"/>
  <c r="AV6" i="18"/>
  <c r="AS8" i="15"/>
  <c r="BI8" i="15"/>
  <c r="BJ9" i="32"/>
  <c r="AT9" i="32"/>
  <c r="AU11" i="20"/>
  <c r="BK11" i="20"/>
  <c r="AU10" i="12"/>
  <c r="BK10" i="12"/>
  <c r="BI8" i="17"/>
  <c r="AS8" i="17"/>
  <c r="AS7" i="6"/>
  <c r="BI7" i="6"/>
  <c r="AV6" i="32"/>
  <c r="BL6" i="32"/>
  <c r="BK6" i="22"/>
  <c r="AU6" i="22"/>
  <c r="BM6" i="21"/>
  <c r="AW6" i="21"/>
  <c r="BJ8" i="14"/>
  <c r="AT8" i="14"/>
  <c r="AU14" i="12"/>
  <c r="BK14" i="12"/>
  <c r="AS8" i="13"/>
  <c r="BI8" i="13"/>
  <c r="AS7" i="18"/>
  <c r="BI7" i="18"/>
  <c r="BI8" i="29"/>
  <c r="AS8" i="29"/>
  <c r="AV6" i="10"/>
  <c r="BL6" i="10"/>
  <c r="AT9" i="8"/>
  <c r="BJ9" i="8"/>
  <c r="BK9" i="21"/>
  <c r="AU9" i="21"/>
  <c r="BO12" i="25"/>
  <c r="AY12" i="25"/>
  <c r="AV7" i="9"/>
  <c r="BL7" i="9"/>
  <c r="BI51" i="5"/>
  <c r="AS51" i="5"/>
  <c r="BK6" i="19"/>
  <c r="AU6" i="19"/>
  <c r="BM6" i="11"/>
  <c r="AW6" i="11"/>
  <c r="BI9" i="26"/>
  <c r="AS9" i="26"/>
  <c r="BL12" i="16"/>
  <c r="AV12" i="16"/>
  <c r="AS52" i="5"/>
  <c r="BI52" i="5"/>
  <c r="AU12" i="22"/>
  <c r="BK12" i="22"/>
  <c r="AU8" i="25"/>
  <c r="BK8" i="25"/>
  <c r="AW12" i="8"/>
  <c r="BM12" i="8"/>
  <c r="BL12" i="15"/>
  <c r="AV12" i="15"/>
  <c r="BI7" i="10"/>
  <c r="AS7" i="10"/>
  <c r="BI9" i="22"/>
  <c r="AS9" i="22"/>
  <c r="BI9" i="31"/>
  <c r="AS9" i="31"/>
  <c r="AU7" i="22"/>
  <c r="BK7" i="22"/>
  <c r="AS8" i="22"/>
  <c r="BI8" i="22"/>
  <c r="BH71" i="21"/>
  <c r="AR71" i="21"/>
  <c r="AT8" i="19"/>
  <c r="BJ8" i="19"/>
  <c r="BI9" i="18"/>
  <c r="AS9" i="18"/>
  <c r="BK6" i="30"/>
  <c r="AU6" i="30"/>
  <c r="AU7" i="24"/>
  <c r="BK7" i="24"/>
  <c r="AR56" i="12"/>
  <c r="BH56" i="12"/>
  <c r="AX13" i="5"/>
  <c r="BN13" i="5"/>
  <c r="BK9" i="9"/>
  <c r="AU9" i="9"/>
  <c r="AT9" i="16"/>
  <c r="BJ9" i="16"/>
  <c r="BL6" i="15"/>
  <c r="AV6" i="15"/>
  <c r="AU6" i="16"/>
  <c r="BK6" i="16"/>
  <c r="AU6" i="7"/>
  <c r="BK6" i="7"/>
  <c r="AS8" i="31"/>
  <c r="BI8" i="31"/>
  <c r="BO6" i="23"/>
  <c r="AY6" i="23"/>
  <c r="AS7" i="7"/>
  <c r="BI7" i="7"/>
  <c r="BI8" i="26"/>
  <c r="AS8" i="26"/>
  <c r="BL6" i="14"/>
  <c r="AV6" i="14"/>
  <c r="BL12" i="7"/>
  <c r="AV12" i="7"/>
  <c r="AS9" i="13"/>
  <c r="BI9" i="13"/>
  <c r="BK7" i="11"/>
  <c r="AU7" i="11"/>
  <c r="AS7" i="16"/>
  <c r="BI7" i="16"/>
  <c r="BM17" i="20"/>
  <c r="AW17" i="20"/>
  <c r="BL6" i="6"/>
  <c r="AV6" i="6"/>
  <c r="BK12" i="27"/>
  <c r="AU12" i="27"/>
  <c r="AS8" i="16"/>
  <c r="BI8" i="16"/>
  <c r="AR59" i="17"/>
  <c r="BH59" i="17"/>
  <c r="AS7" i="19"/>
  <c r="BI7" i="19"/>
  <c r="AT8" i="30" l="1"/>
  <c r="BJ8" i="30"/>
  <c r="AT7" i="17"/>
  <c r="BJ7" i="17"/>
  <c r="BM6" i="12"/>
  <c r="AW6" i="12"/>
  <c r="BO6" i="9"/>
  <c r="AY6" i="9"/>
  <c r="AT10" i="5"/>
  <c r="BJ10" i="5"/>
  <c r="BM12" i="13"/>
  <c r="AW12" i="13"/>
  <c r="AV7" i="31"/>
  <c r="BL7" i="31"/>
  <c r="BI73" i="21"/>
  <c r="AS73" i="21"/>
  <c r="BO12" i="17"/>
  <c r="AY12" i="17"/>
  <c r="AX6" i="26"/>
  <c r="BN6" i="26"/>
  <c r="BK7" i="27"/>
  <c r="AU7" i="27"/>
  <c r="BJ9" i="20"/>
  <c r="AT9" i="20"/>
  <c r="BJ9" i="14"/>
  <c r="AT9" i="14"/>
  <c r="AT9" i="25"/>
  <c r="BJ9" i="25"/>
  <c r="AS58" i="12"/>
  <c r="BI58" i="12"/>
  <c r="BL7" i="30"/>
  <c r="AV7" i="30"/>
  <c r="BM12" i="23"/>
  <c r="AW12" i="23"/>
  <c r="AV12" i="19"/>
  <c r="BL12" i="19"/>
  <c r="AV7" i="28"/>
  <c r="BL7" i="28"/>
  <c r="AV7" i="8"/>
  <c r="BL7" i="8"/>
  <c r="BO12" i="24"/>
  <c r="AY12" i="24"/>
  <c r="BI72" i="21"/>
  <c r="AS72" i="21"/>
  <c r="BM12" i="32"/>
  <c r="AW12" i="32"/>
  <c r="BP12" i="26"/>
  <c r="AZ12" i="26"/>
  <c r="AY12" i="10"/>
  <c r="BO12" i="10"/>
  <c r="AT8" i="27"/>
  <c r="BJ8" i="27"/>
  <c r="BN6" i="28"/>
  <c r="AX6" i="28"/>
  <c r="BL12" i="11"/>
  <c r="AV12" i="11"/>
  <c r="AZ12" i="29"/>
  <c r="BP12" i="29"/>
  <c r="AW6" i="8"/>
  <c r="BM6" i="8"/>
  <c r="BJ9" i="29"/>
  <c r="AT9" i="29"/>
  <c r="BJ7" i="23"/>
  <c r="AT7" i="23"/>
  <c r="BL9" i="17"/>
  <c r="AV9" i="17"/>
  <c r="AT7" i="18"/>
  <c r="BJ7" i="18"/>
  <c r="AW6" i="13"/>
  <c r="BM6" i="13"/>
  <c r="BJ8" i="8"/>
  <c r="AT8" i="8"/>
  <c r="BM6" i="20"/>
  <c r="AW6" i="20"/>
  <c r="BI59" i="17"/>
  <c r="AS59" i="17"/>
  <c r="BL6" i="16"/>
  <c r="AV6" i="16"/>
  <c r="BL7" i="24"/>
  <c r="AV7" i="24"/>
  <c r="AT9" i="26"/>
  <c r="BJ9" i="26"/>
  <c r="BL9" i="21"/>
  <c r="AV9" i="21"/>
  <c r="BJ7" i="25"/>
  <c r="AT7" i="25"/>
  <c r="BO8" i="18"/>
  <c r="AY8" i="18"/>
  <c r="BL12" i="14"/>
  <c r="AV12" i="14"/>
  <c r="AV8" i="6"/>
  <c r="BL8" i="6"/>
  <c r="AT8" i="26"/>
  <c r="BJ8" i="26"/>
  <c r="AT7" i="16"/>
  <c r="BJ7" i="16"/>
  <c r="AT8" i="22"/>
  <c r="BJ8" i="22"/>
  <c r="BN12" i="8"/>
  <c r="AX12" i="8"/>
  <c r="AT8" i="13"/>
  <c r="BJ8" i="13"/>
  <c r="BJ8" i="9"/>
  <c r="AT8" i="9"/>
  <c r="BJ7" i="26"/>
  <c r="AT7" i="26"/>
  <c r="AU8" i="10"/>
  <c r="BK8" i="10"/>
  <c r="BL12" i="31"/>
  <c r="AV12" i="31"/>
  <c r="BM6" i="5"/>
  <c r="AW6" i="5"/>
  <c r="BO12" i="18"/>
  <c r="AY12" i="18"/>
  <c r="AZ12" i="25"/>
  <c r="BP12" i="25"/>
  <c r="AX6" i="31"/>
  <c r="BN6" i="31"/>
  <c r="AU9" i="7"/>
  <c r="BK9" i="7"/>
  <c r="AT8" i="32"/>
  <c r="BJ8" i="32"/>
  <c r="AT9" i="11"/>
  <c r="BJ9" i="11"/>
  <c r="BJ7" i="14"/>
  <c r="AT7" i="14"/>
  <c r="BK9" i="33"/>
  <c r="AU9" i="33"/>
  <c r="BL7" i="32"/>
  <c r="AV7" i="32"/>
  <c r="BJ7" i="20"/>
  <c r="AT7" i="20"/>
  <c r="AX12" i="21"/>
  <c r="BN12" i="21"/>
  <c r="BO13" i="5"/>
  <c r="AY13" i="5"/>
  <c r="BJ7" i="10"/>
  <c r="AT7" i="10"/>
  <c r="BM6" i="14"/>
  <c r="AW6" i="14"/>
  <c r="AW6" i="32"/>
  <c r="BM6" i="32"/>
  <c r="BJ8" i="15"/>
  <c r="AT8" i="15"/>
  <c r="AT8" i="16"/>
  <c r="BJ8" i="16"/>
  <c r="BL7" i="11"/>
  <c r="AV7" i="11"/>
  <c r="BJ7" i="7"/>
  <c r="AT7" i="7"/>
  <c r="AX6" i="11"/>
  <c r="BN6" i="11"/>
  <c r="AT9" i="23"/>
  <c r="BJ9" i="23"/>
  <c r="AV6" i="27"/>
  <c r="BL6" i="27"/>
  <c r="AW12" i="9"/>
  <c r="BM12" i="9"/>
  <c r="BI71" i="21"/>
  <c r="AS71" i="21"/>
  <c r="BL6" i="30"/>
  <c r="AV6" i="30"/>
  <c r="BL7" i="22"/>
  <c r="AV7" i="22"/>
  <c r="AV8" i="25"/>
  <c r="BL8" i="25"/>
  <c r="BK9" i="8"/>
  <c r="AU9" i="8"/>
  <c r="BL14" i="12"/>
  <c r="AV14" i="12"/>
  <c r="BJ7" i="6"/>
  <c r="AT7" i="6"/>
  <c r="BM6" i="18"/>
  <c r="AW6" i="18"/>
  <c r="AV8" i="33"/>
  <c r="BL8" i="33"/>
  <c r="AT9" i="10"/>
  <c r="BJ9" i="10"/>
  <c r="AV7" i="21"/>
  <c r="BL7" i="21"/>
  <c r="BN12" i="30"/>
  <c r="AX12" i="30"/>
  <c r="BK7" i="12"/>
  <c r="AU7" i="12"/>
  <c r="BP6" i="23"/>
  <c r="AZ6" i="23"/>
  <c r="AU9" i="16"/>
  <c r="BK9" i="16"/>
  <c r="AT9" i="31"/>
  <c r="BJ9" i="31"/>
  <c r="BL6" i="19"/>
  <c r="AV6" i="19"/>
  <c r="AU8" i="14"/>
  <c r="BK8" i="14"/>
  <c r="AT8" i="17"/>
  <c r="BJ8" i="17"/>
  <c r="BK8" i="23"/>
  <c r="AU8" i="23"/>
  <c r="BA6" i="24"/>
  <c r="BQ6" i="24"/>
  <c r="AS57" i="12"/>
  <c r="BI57" i="12"/>
  <c r="BM7" i="15"/>
  <c r="AW7" i="15"/>
  <c r="AU8" i="19"/>
  <c r="BK8" i="19"/>
  <c r="AT8" i="29"/>
  <c r="BJ8" i="29"/>
  <c r="AV6" i="7"/>
  <c r="BL6" i="7"/>
  <c r="BM7" i="9"/>
  <c r="AW7" i="9"/>
  <c r="BL6" i="22"/>
  <c r="AV6" i="22"/>
  <c r="AV11" i="20"/>
  <c r="BL11" i="20"/>
  <c r="BJ7" i="19"/>
  <c r="AT7" i="19"/>
  <c r="AX17" i="20"/>
  <c r="BN17" i="20"/>
  <c r="AS56" i="12"/>
  <c r="BI56" i="12"/>
  <c r="AW12" i="15"/>
  <c r="BM12" i="15"/>
  <c r="BK9" i="32"/>
  <c r="AU9" i="32"/>
  <c r="BK9" i="27"/>
  <c r="AU9" i="27"/>
  <c r="AW7" i="13"/>
  <c r="BM7" i="13"/>
  <c r="AV6" i="33"/>
  <c r="BL6" i="33"/>
  <c r="BL6" i="29"/>
  <c r="AV6" i="29"/>
  <c r="AT11" i="12"/>
  <c r="BJ11" i="12"/>
  <c r="AW6" i="15"/>
  <c r="BM6" i="15"/>
  <c r="BL12" i="27"/>
  <c r="AV12" i="27"/>
  <c r="AT9" i="13"/>
  <c r="BJ9" i="13"/>
  <c r="AV9" i="9"/>
  <c r="BL9" i="9"/>
  <c r="BJ9" i="18"/>
  <c r="AT9" i="18"/>
  <c r="AV12" i="22"/>
  <c r="BL12" i="22"/>
  <c r="AU8" i="21"/>
  <c r="BK8" i="21"/>
  <c r="AT9" i="19"/>
  <c r="BJ9" i="19"/>
  <c r="AU7" i="33"/>
  <c r="BK7" i="33"/>
  <c r="BK9" i="24"/>
  <c r="AU9" i="24"/>
  <c r="AW6" i="6"/>
  <c r="BM6" i="6"/>
  <c r="AW12" i="7"/>
  <c r="BM12" i="7"/>
  <c r="BJ9" i="22"/>
  <c r="AT9" i="22"/>
  <c r="BJ51" i="5"/>
  <c r="AT51" i="5"/>
  <c r="BN6" i="21"/>
  <c r="AX6" i="21"/>
  <c r="AW12" i="28"/>
  <c r="BM12" i="28"/>
  <c r="BJ8" i="28"/>
  <c r="AT8" i="28"/>
  <c r="BI50" i="22"/>
  <c r="AS50" i="22"/>
  <c r="AV8" i="24"/>
  <c r="BL8" i="24"/>
  <c r="BL6" i="25"/>
  <c r="AV6" i="25"/>
  <c r="BM12" i="16"/>
  <c r="AW12" i="16"/>
  <c r="AV8" i="7"/>
  <c r="BL8" i="7"/>
  <c r="BN13" i="6"/>
  <c r="AX13" i="6"/>
  <c r="AU9" i="28"/>
  <c r="BK9" i="28"/>
  <c r="AT7" i="29"/>
  <c r="BJ7" i="29"/>
  <c r="AT8" i="31"/>
  <c r="BJ8" i="31"/>
  <c r="AT52" i="5"/>
  <c r="BJ52" i="5"/>
  <c r="AW6" i="10"/>
  <c r="BM6" i="10"/>
  <c r="AV10" i="12"/>
  <c r="BL10" i="12"/>
  <c r="BM6" i="17"/>
  <c r="AW6" i="17"/>
  <c r="AT7" i="5"/>
  <c r="BJ7" i="5"/>
  <c r="AT9" i="30"/>
  <c r="BJ9" i="30"/>
  <c r="AT9" i="5"/>
  <c r="BJ9" i="5"/>
  <c r="AT8" i="11"/>
  <c r="BJ8" i="11"/>
  <c r="BJ9" i="15"/>
  <c r="AT9" i="15"/>
  <c r="BP12" i="33"/>
  <c r="AZ12" i="33"/>
  <c r="AU8" i="30" l="1"/>
  <c r="BK8" i="30"/>
  <c r="AU7" i="17"/>
  <c r="BK7" i="17"/>
  <c r="AX6" i="12"/>
  <c r="BN6" i="12"/>
  <c r="AZ6" i="9"/>
  <c r="BP6" i="9"/>
  <c r="AU10" i="5"/>
  <c r="BK10" i="5"/>
  <c r="BN7" i="13"/>
  <c r="AX7" i="13"/>
  <c r="AX6" i="8"/>
  <c r="BN6" i="8"/>
  <c r="BL9" i="27"/>
  <c r="AV9" i="27"/>
  <c r="BA6" i="23"/>
  <c r="BQ6" i="23"/>
  <c r="BK7" i="10"/>
  <c r="AU7" i="10"/>
  <c r="AU8" i="11"/>
  <c r="BK8" i="11"/>
  <c r="AU9" i="18"/>
  <c r="BK9" i="18"/>
  <c r="BK11" i="12"/>
  <c r="AU11" i="12"/>
  <c r="BN7" i="9"/>
  <c r="AX7" i="9"/>
  <c r="AX7" i="15"/>
  <c r="BN7" i="15"/>
  <c r="AY12" i="30"/>
  <c r="BO12" i="30"/>
  <c r="BM14" i="12"/>
  <c r="AW14" i="12"/>
  <c r="AZ12" i="18"/>
  <c r="BP12" i="18"/>
  <c r="AW12" i="14"/>
  <c r="BM12" i="14"/>
  <c r="BM6" i="16"/>
  <c r="AW6" i="16"/>
  <c r="BM9" i="17"/>
  <c r="AW9" i="17"/>
  <c r="AY6" i="28"/>
  <c r="BO6" i="28"/>
  <c r="AZ12" i="24"/>
  <c r="BP12" i="24"/>
  <c r="BM7" i="30"/>
  <c r="AW7" i="30"/>
  <c r="BK8" i="32"/>
  <c r="AU8" i="32"/>
  <c r="AU8" i="13"/>
  <c r="BK8" i="13"/>
  <c r="AX6" i="10"/>
  <c r="BN6" i="10"/>
  <c r="AX12" i="28"/>
  <c r="BN12" i="28"/>
  <c r="BM6" i="29"/>
  <c r="AW6" i="29"/>
  <c r="AW6" i="19"/>
  <c r="BM6" i="19"/>
  <c r="BL9" i="8"/>
  <c r="AV9" i="8"/>
  <c r="BK8" i="15"/>
  <c r="AU8" i="15"/>
  <c r="BK7" i="20"/>
  <c r="AU7" i="20"/>
  <c r="AX6" i="5"/>
  <c r="BN6" i="5"/>
  <c r="BO12" i="8"/>
  <c r="AY12" i="8"/>
  <c r="AZ8" i="18"/>
  <c r="BP8" i="18"/>
  <c r="BJ59" i="17"/>
  <c r="AT59" i="17"/>
  <c r="BK7" i="23"/>
  <c r="AU7" i="23"/>
  <c r="BO6" i="26"/>
  <c r="AY6" i="26"/>
  <c r="AT56" i="12"/>
  <c r="BJ56" i="12"/>
  <c r="AT57" i="12"/>
  <c r="BJ57" i="12"/>
  <c r="AW7" i="21"/>
  <c r="BM7" i="21"/>
  <c r="AW6" i="27"/>
  <c r="BM6" i="27"/>
  <c r="AV9" i="7"/>
  <c r="BL9" i="7"/>
  <c r="BK8" i="27"/>
  <c r="AU8" i="27"/>
  <c r="BM7" i="8"/>
  <c r="AW7" i="8"/>
  <c r="AT58" i="12"/>
  <c r="BJ58" i="12"/>
  <c r="AZ12" i="17"/>
  <c r="BP12" i="17"/>
  <c r="AW7" i="32"/>
  <c r="BM7" i="32"/>
  <c r="BM12" i="31"/>
  <c r="AW12" i="31"/>
  <c r="BK7" i="25"/>
  <c r="AU7" i="25"/>
  <c r="BN6" i="20"/>
  <c r="AX6" i="20"/>
  <c r="AU9" i="29"/>
  <c r="BK9" i="29"/>
  <c r="AX12" i="9"/>
  <c r="BN12" i="9"/>
  <c r="AY12" i="21"/>
  <c r="BO12" i="21"/>
  <c r="AX12" i="16"/>
  <c r="BN12" i="16"/>
  <c r="AV9" i="24"/>
  <c r="BL9" i="24"/>
  <c r="AU52" i="5"/>
  <c r="BK52" i="5"/>
  <c r="BM9" i="9"/>
  <c r="AW9" i="9"/>
  <c r="AU9" i="30"/>
  <c r="BK9" i="30"/>
  <c r="AW6" i="25"/>
  <c r="BM6" i="25"/>
  <c r="BO6" i="21"/>
  <c r="AY6" i="21"/>
  <c r="BK8" i="31"/>
  <c r="AU8" i="31"/>
  <c r="AV7" i="33"/>
  <c r="BL7" i="33"/>
  <c r="AU9" i="13"/>
  <c r="BK9" i="13"/>
  <c r="AW6" i="33"/>
  <c r="BM6" i="33"/>
  <c r="AY17" i="20"/>
  <c r="BO17" i="20"/>
  <c r="AW6" i="7"/>
  <c r="BM6" i="7"/>
  <c r="BK9" i="31"/>
  <c r="AU9" i="31"/>
  <c r="AU9" i="10"/>
  <c r="BK9" i="10"/>
  <c r="BM8" i="25"/>
  <c r="AW8" i="25"/>
  <c r="AU9" i="23"/>
  <c r="BK9" i="23"/>
  <c r="AX6" i="32"/>
  <c r="BN6" i="32"/>
  <c r="AY6" i="31"/>
  <c r="BO6" i="31"/>
  <c r="AU8" i="22"/>
  <c r="BK8" i="22"/>
  <c r="AZ12" i="10"/>
  <c r="BP12" i="10"/>
  <c r="AU9" i="25"/>
  <c r="BK9" i="25"/>
  <c r="BJ73" i="21"/>
  <c r="AT73" i="21"/>
  <c r="BM7" i="22"/>
  <c r="AW7" i="22"/>
  <c r="AX6" i="14"/>
  <c r="BN6" i="14"/>
  <c r="AV9" i="33"/>
  <c r="BL9" i="33"/>
  <c r="BM9" i="21"/>
  <c r="AW9" i="21"/>
  <c r="BK8" i="8"/>
  <c r="AU8" i="8"/>
  <c r="BQ12" i="26"/>
  <c r="BA12" i="26"/>
  <c r="BK9" i="14"/>
  <c r="AU9" i="14"/>
  <c r="BR6" i="24"/>
  <c r="BB6" i="24"/>
  <c r="AW7" i="28"/>
  <c r="BM7" i="28"/>
  <c r="AU51" i="5"/>
  <c r="BK51" i="5"/>
  <c r="AY6" i="11"/>
  <c r="BO6" i="11"/>
  <c r="AU7" i="14"/>
  <c r="BK7" i="14"/>
  <c r="AU7" i="26"/>
  <c r="BK7" i="26"/>
  <c r="BN12" i="32"/>
  <c r="AX12" i="32"/>
  <c r="AW7" i="31"/>
  <c r="BM7" i="31"/>
  <c r="AW8" i="24"/>
  <c r="BM8" i="24"/>
  <c r="BK9" i="19"/>
  <c r="AU9" i="19"/>
  <c r="BL8" i="10"/>
  <c r="AV8" i="10"/>
  <c r="BK7" i="16"/>
  <c r="AU7" i="16"/>
  <c r="BN6" i="17"/>
  <c r="AX6" i="17"/>
  <c r="AT50" i="22"/>
  <c r="BJ50" i="22"/>
  <c r="AU9" i="22"/>
  <c r="BK9" i="22"/>
  <c r="BL8" i="23"/>
  <c r="AV8" i="23"/>
  <c r="BN6" i="18"/>
  <c r="AX6" i="18"/>
  <c r="AW6" i="30"/>
  <c r="BM6" i="30"/>
  <c r="AU9" i="15"/>
  <c r="BK9" i="15"/>
  <c r="AV9" i="28"/>
  <c r="BL9" i="28"/>
  <c r="AU8" i="26"/>
  <c r="BK8" i="26"/>
  <c r="AU9" i="26"/>
  <c r="BK9" i="26"/>
  <c r="AX6" i="13"/>
  <c r="BN6" i="13"/>
  <c r="BQ12" i="29"/>
  <c r="BA12" i="29"/>
  <c r="BM12" i="19"/>
  <c r="AW12" i="19"/>
  <c r="AX12" i="13"/>
  <c r="BN12" i="13"/>
  <c r="AW8" i="7"/>
  <c r="BM8" i="7"/>
  <c r="AX6" i="6"/>
  <c r="BN6" i="6"/>
  <c r="AX12" i="15"/>
  <c r="BN12" i="15"/>
  <c r="BL8" i="14"/>
  <c r="AV8" i="14"/>
  <c r="BK8" i="16"/>
  <c r="AU8" i="16"/>
  <c r="BK9" i="5"/>
  <c r="AU9" i="5"/>
  <c r="AU7" i="5"/>
  <c r="BK7" i="5"/>
  <c r="AW12" i="27"/>
  <c r="BM12" i="27"/>
  <c r="AU7" i="19"/>
  <c r="BK7" i="19"/>
  <c r="AU7" i="7"/>
  <c r="BK7" i="7"/>
  <c r="BK9" i="20"/>
  <c r="AU9" i="20"/>
  <c r="AV8" i="21"/>
  <c r="BL8" i="21"/>
  <c r="BN6" i="15"/>
  <c r="AX6" i="15"/>
  <c r="AV9" i="32"/>
  <c r="BL9" i="32"/>
  <c r="AW6" i="22"/>
  <c r="BM6" i="22"/>
  <c r="AV7" i="12"/>
  <c r="BL7" i="12"/>
  <c r="BK7" i="6"/>
  <c r="AU7" i="6"/>
  <c r="BJ71" i="21"/>
  <c r="AT71" i="21"/>
  <c r="AW7" i="11"/>
  <c r="BM7" i="11"/>
  <c r="BP13" i="5"/>
  <c r="AZ13" i="5"/>
  <c r="BK8" i="9"/>
  <c r="AU8" i="9"/>
  <c r="BM7" i="24"/>
  <c r="AW7" i="24"/>
  <c r="AW12" i="11"/>
  <c r="BM12" i="11"/>
  <c r="AT72" i="21"/>
  <c r="BJ72" i="21"/>
  <c r="BN12" i="23"/>
  <c r="AX12" i="23"/>
  <c r="AV7" i="27"/>
  <c r="BL7" i="27"/>
  <c r="BA12" i="33"/>
  <c r="BQ12" i="33"/>
  <c r="BK7" i="29"/>
  <c r="AU7" i="29"/>
  <c r="AV9" i="16"/>
  <c r="BL9" i="16"/>
  <c r="BM8" i="33"/>
  <c r="AW8" i="33"/>
  <c r="AW11" i="20"/>
  <c r="BM11" i="20"/>
  <c r="AU8" i="29"/>
  <c r="BK8" i="29"/>
  <c r="AY13" i="6"/>
  <c r="BO13" i="6"/>
  <c r="AU8" i="28"/>
  <c r="BK8" i="28"/>
  <c r="AW10" i="12"/>
  <c r="BM10" i="12"/>
  <c r="BN12" i="7"/>
  <c r="AX12" i="7"/>
  <c r="AW12" i="22"/>
  <c r="BM12" i="22"/>
  <c r="AV8" i="19"/>
  <c r="BL8" i="19"/>
  <c r="BK8" i="17"/>
  <c r="AU8" i="17"/>
  <c r="BK9" i="11"/>
  <c r="AU9" i="11"/>
  <c r="BQ12" i="25"/>
  <c r="BA12" i="25"/>
  <c r="AW8" i="6"/>
  <c r="BM8" i="6"/>
  <c r="BK7" i="18"/>
  <c r="AU7" i="18"/>
  <c r="BL8" i="30" l="1"/>
  <c r="AV8" i="30"/>
  <c r="BL7" i="17"/>
  <c r="AV7" i="17"/>
  <c r="AY6" i="12"/>
  <c r="BO6" i="12"/>
  <c r="BQ6" i="9"/>
  <c r="BA6" i="9"/>
  <c r="AV10" i="5"/>
  <c r="BL10" i="5"/>
  <c r="BN8" i="33"/>
  <c r="AX8" i="33"/>
  <c r="BK71" i="21"/>
  <c r="AU71" i="21"/>
  <c r="BL8" i="17"/>
  <c r="AV8" i="17"/>
  <c r="BL7" i="18"/>
  <c r="AV7" i="18"/>
  <c r="AY12" i="23"/>
  <c r="BO12" i="23"/>
  <c r="BO6" i="15"/>
  <c r="AY6" i="15"/>
  <c r="AW8" i="23"/>
  <c r="BM8" i="23"/>
  <c r="BB12" i="26"/>
  <c r="BS12" i="26" s="1"/>
  <c r="BR12" i="26"/>
  <c r="BP6" i="31"/>
  <c r="AZ6" i="31"/>
  <c r="AW9" i="24"/>
  <c r="BM9" i="24"/>
  <c r="BK56" i="12"/>
  <c r="AU56" i="12"/>
  <c r="BO6" i="5"/>
  <c r="AY6" i="5"/>
  <c r="AY12" i="28"/>
  <c r="BO12" i="28"/>
  <c r="AZ6" i="28"/>
  <c r="BP6" i="28"/>
  <c r="BP12" i="30"/>
  <c r="AZ12" i="30"/>
  <c r="BN12" i="22"/>
  <c r="AX12" i="22"/>
  <c r="BN11" i="20"/>
  <c r="AX11" i="20"/>
  <c r="AX7" i="11"/>
  <c r="BN7" i="11"/>
  <c r="AV7" i="5"/>
  <c r="BL7" i="5"/>
  <c r="BN8" i="7"/>
  <c r="AX8" i="7"/>
  <c r="BL8" i="26"/>
  <c r="AV8" i="26"/>
  <c r="AV7" i="14"/>
  <c r="BL7" i="14"/>
  <c r="BK73" i="21"/>
  <c r="AU73" i="21"/>
  <c r="BP6" i="21"/>
  <c r="AZ6" i="21"/>
  <c r="BN12" i="31"/>
  <c r="AX12" i="31"/>
  <c r="BP6" i="26"/>
  <c r="AZ6" i="26"/>
  <c r="BL7" i="20"/>
  <c r="AV7" i="20"/>
  <c r="AX9" i="17"/>
  <c r="BN9" i="17"/>
  <c r="BO6" i="32"/>
  <c r="AY6" i="32"/>
  <c r="AY7" i="15"/>
  <c r="BO7" i="15"/>
  <c r="AX6" i="7"/>
  <c r="BN6" i="7"/>
  <c r="AY12" i="16"/>
  <c r="BO12" i="16"/>
  <c r="AW9" i="7"/>
  <c r="BM9" i="7"/>
  <c r="AY6" i="10"/>
  <c r="BO6" i="10"/>
  <c r="AU72" i="21"/>
  <c r="BK72" i="21"/>
  <c r="BM8" i="21"/>
  <c r="AW8" i="21"/>
  <c r="AY12" i="13"/>
  <c r="BO12" i="13"/>
  <c r="AV9" i="22"/>
  <c r="BL9" i="22"/>
  <c r="AZ6" i="11"/>
  <c r="BP6" i="11"/>
  <c r="BN6" i="16"/>
  <c r="AX6" i="16"/>
  <c r="BO7" i="9"/>
  <c r="AY7" i="9"/>
  <c r="BB6" i="23"/>
  <c r="BR6" i="23"/>
  <c r="BL7" i="23"/>
  <c r="AV7" i="23"/>
  <c r="BL8" i="15"/>
  <c r="AV8" i="15"/>
  <c r="BB12" i="25"/>
  <c r="BS12" i="25" s="1"/>
  <c r="BR12" i="25"/>
  <c r="BL7" i="6"/>
  <c r="AV7" i="6"/>
  <c r="BL9" i="20"/>
  <c r="AV9" i="20"/>
  <c r="BL8" i="16"/>
  <c r="AV8" i="16"/>
  <c r="BN12" i="19"/>
  <c r="AX12" i="19"/>
  <c r="BN9" i="21"/>
  <c r="AX9" i="21"/>
  <c r="AV9" i="25"/>
  <c r="BL9" i="25"/>
  <c r="AV9" i="23"/>
  <c r="BL9" i="23"/>
  <c r="AZ17" i="20"/>
  <c r="BP17" i="20"/>
  <c r="AX6" i="25"/>
  <c r="BN6" i="25"/>
  <c r="AZ12" i="21"/>
  <c r="BP12" i="21"/>
  <c r="BN7" i="32"/>
  <c r="AX7" i="32"/>
  <c r="AX6" i="27"/>
  <c r="BN6" i="27"/>
  <c r="BL8" i="13"/>
  <c r="AV8" i="13"/>
  <c r="AW9" i="27"/>
  <c r="BM9" i="27"/>
  <c r="BL9" i="5"/>
  <c r="AV9" i="5"/>
  <c r="BL8" i="8"/>
  <c r="AV8" i="8"/>
  <c r="BM9" i="28"/>
  <c r="AW9" i="28"/>
  <c r="AU50" i="22"/>
  <c r="BK50" i="22"/>
  <c r="AX8" i="24"/>
  <c r="BN8" i="24"/>
  <c r="AV51" i="5"/>
  <c r="BL51" i="5"/>
  <c r="BN8" i="25"/>
  <c r="AX8" i="25"/>
  <c r="BM9" i="8"/>
  <c r="AW9" i="8"/>
  <c r="BL8" i="32"/>
  <c r="AV8" i="32"/>
  <c r="BL11" i="12"/>
  <c r="AV11" i="12"/>
  <c r="BL7" i="29"/>
  <c r="AV7" i="29"/>
  <c r="BM8" i="14"/>
  <c r="AW8" i="14"/>
  <c r="BR12" i="29"/>
  <c r="BB12" i="29"/>
  <c r="BS12" i="29" s="1"/>
  <c r="BO6" i="17"/>
  <c r="AY6" i="17"/>
  <c r="AX6" i="33"/>
  <c r="BN6" i="33"/>
  <c r="AV9" i="30"/>
  <c r="BL9" i="30"/>
  <c r="AY12" i="9"/>
  <c r="BO12" i="9"/>
  <c r="BA12" i="17"/>
  <c r="BQ12" i="17"/>
  <c r="AX7" i="21"/>
  <c r="BN7" i="21"/>
  <c r="BN12" i="14"/>
  <c r="AX12" i="14"/>
  <c r="BL9" i="19"/>
  <c r="AV9" i="19"/>
  <c r="BN8" i="6"/>
  <c r="AX8" i="6"/>
  <c r="AX10" i="12"/>
  <c r="BN10" i="12"/>
  <c r="BM9" i="16"/>
  <c r="AW9" i="16"/>
  <c r="AX12" i="11"/>
  <c r="BN12" i="11"/>
  <c r="BK59" i="17"/>
  <c r="AU59" i="17"/>
  <c r="BL9" i="11"/>
  <c r="AV9" i="11"/>
  <c r="BN7" i="24"/>
  <c r="AX7" i="24"/>
  <c r="AV8" i="28"/>
  <c r="BL8" i="28"/>
  <c r="BM7" i="12"/>
  <c r="AW7" i="12"/>
  <c r="BL7" i="7"/>
  <c r="AV7" i="7"/>
  <c r="AV9" i="15"/>
  <c r="BL9" i="15"/>
  <c r="BN7" i="31"/>
  <c r="AX7" i="31"/>
  <c r="AX7" i="28"/>
  <c r="BN7" i="28"/>
  <c r="AW9" i="33"/>
  <c r="BM9" i="33"/>
  <c r="BN9" i="9"/>
  <c r="AX9" i="9"/>
  <c r="BN7" i="30"/>
  <c r="AX7" i="30"/>
  <c r="AY12" i="7"/>
  <c r="BO12" i="7"/>
  <c r="BL7" i="16"/>
  <c r="AV7" i="16"/>
  <c r="BO12" i="32"/>
  <c r="AY12" i="32"/>
  <c r="BS6" i="24"/>
  <c r="X9" i="24"/>
  <c r="Z9" i="24" s="1"/>
  <c r="X7" i="24"/>
  <c r="Z7" i="24" s="1"/>
  <c r="X8" i="24"/>
  <c r="Z8" i="24" s="1"/>
  <c r="BA12" i="10"/>
  <c r="BQ12" i="10"/>
  <c r="AV9" i="10"/>
  <c r="BL9" i="10"/>
  <c r="BL9" i="13"/>
  <c r="AV9" i="13"/>
  <c r="AV9" i="29"/>
  <c r="BL9" i="29"/>
  <c r="BK58" i="12"/>
  <c r="AU58" i="12"/>
  <c r="BK57" i="12"/>
  <c r="AU57" i="12"/>
  <c r="BA8" i="18"/>
  <c r="BQ8" i="18"/>
  <c r="AX6" i="19"/>
  <c r="BN6" i="19"/>
  <c r="BQ12" i="18"/>
  <c r="BA12" i="18"/>
  <c r="BL9" i="18"/>
  <c r="AV9" i="18"/>
  <c r="AY6" i="8"/>
  <c r="BO6" i="8"/>
  <c r="BB12" i="33"/>
  <c r="BS12" i="33" s="1"/>
  <c r="BR12" i="33"/>
  <c r="AX6" i="22"/>
  <c r="BN6" i="22"/>
  <c r="AV7" i="19"/>
  <c r="BL7" i="19"/>
  <c r="AY12" i="15"/>
  <c r="BO12" i="15"/>
  <c r="AY6" i="13"/>
  <c r="BO6" i="13"/>
  <c r="AX6" i="30"/>
  <c r="BN6" i="30"/>
  <c r="BL9" i="31"/>
  <c r="AV9" i="31"/>
  <c r="BO6" i="20"/>
  <c r="AY6" i="20"/>
  <c r="BN7" i="8"/>
  <c r="AX7" i="8"/>
  <c r="AZ12" i="8"/>
  <c r="BP12" i="8"/>
  <c r="AX6" i="29"/>
  <c r="BN6" i="29"/>
  <c r="AX14" i="12"/>
  <c r="BN14" i="12"/>
  <c r="BO7" i="13"/>
  <c r="AY7" i="13"/>
  <c r="AV8" i="9"/>
  <c r="BL8" i="9"/>
  <c r="BM8" i="10"/>
  <c r="AW8" i="10"/>
  <c r="BL9" i="14"/>
  <c r="AV9" i="14"/>
  <c r="AY6" i="14"/>
  <c r="BO6" i="14"/>
  <c r="BL8" i="22"/>
  <c r="AV8" i="22"/>
  <c r="BM7" i="33"/>
  <c r="AW7" i="33"/>
  <c r="BL52" i="5"/>
  <c r="AV52" i="5"/>
  <c r="BQ12" i="24"/>
  <c r="BA12" i="24"/>
  <c r="AV8" i="11"/>
  <c r="BL8" i="11"/>
  <c r="AZ13" i="6"/>
  <c r="BP13" i="6"/>
  <c r="BQ13" i="5"/>
  <c r="BA13" i="5"/>
  <c r="AY6" i="18"/>
  <c r="BO6" i="18"/>
  <c r="AW8" i="19"/>
  <c r="BM8" i="19"/>
  <c r="AV8" i="29"/>
  <c r="BL8" i="29"/>
  <c r="AW7" i="27"/>
  <c r="BM7" i="27"/>
  <c r="AW9" i="32"/>
  <c r="BM9" i="32"/>
  <c r="AX12" i="27"/>
  <c r="BN12" i="27"/>
  <c r="BO6" i="6"/>
  <c r="AY6" i="6"/>
  <c r="AV9" i="26"/>
  <c r="BL9" i="26"/>
  <c r="AV7" i="26"/>
  <c r="BL7" i="26"/>
  <c r="AX7" i="22"/>
  <c r="BN7" i="22"/>
  <c r="BL8" i="31"/>
  <c r="AV8" i="31"/>
  <c r="BL7" i="25"/>
  <c r="AV7" i="25"/>
  <c r="BL8" i="27"/>
  <c r="AV8" i="27"/>
  <c r="BL7" i="10"/>
  <c r="AV7" i="10"/>
  <c r="AW8" i="30" l="1"/>
  <c r="BM8" i="30"/>
  <c r="AW7" i="17"/>
  <c r="BM7" i="17"/>
  <c r="BP6" i="12"/>
  <c r="AZ6" i="12"/>
  <c r="BR6" i="9"/>
  <c r="BB6" i="9"/>
  <c r="AW10" i="5"/>
  <c r="BM10" i="5"/>
  <c r="BM7" i="29"/>
  <c r="AW7" i="29"/>
  <c r="BM7" i="6"/>
  <c r="AW7" i="6"/>
  <c r="BO6" i="16"/>
  <c r="AY6" i="16"/>
  <c r="BP6" i="32"/>
  <c r="AZ6" i="32"/>
  <c r="AV73" i="21"/>
  <c r="BL73" i="21"/>
  <c r="BO11" i="20"/>
  <c r="AY11" i="20"/>
  <c r="BL56" i="12"/>
  <c r="AV56" i="12"/>
  <c r="BP6" i="15"/>
  <c r="AZ6" i="15"/>
  <c r="BO8" i="6"/>
  <c r="AY8" i="6"/>
  <c r="AW7" i="26"/>
  <c r="BM7" i="26"/>
  <c r="BM8" i="29"/>
  <c r="AW8" i="29"/>
  <c r="AZ6" i="14"/>
  <c r="BP6" i="14"/>
  <c r="AY6" i="29"/>
  <c r="BO6" i="29"/>
  <c r="AZ6" i="13"/>
  <c r="BP6" i="13"/>
  <c r="BO7" i="28"/>
  <c r="AY7" i="28"/>
  <c r="BM9" i="30"/>
  <c r="AW9" i="30"/>
  <c r="AY8" i="24"/>
  <c r="BO8" i="24"/>
  <c r="BM9" i="23"/>
  <c r="AW9" i="23"/>
  <c r="AV72" i="21"/>
  <c r="BL72" i="21"/>
  <c r="BM8" i="27"/>
  <c r="AW8" i="27"/>
  <c r="BM9" i="14"/>
  <c r="AW9" i="14"/>
  <c r="BR12" i="18"/>
  <c r="BB12" i="18"/>
  <c r="BS12" i="18" s="1"/>
  <c r="BM9" i="13"/>
  <c r="AW9" i="13"/>
  <c r="AW7" i="16"/>
  <c r="BM7" i="16"/>
  <c r="BO7" i="31"/>
  <c r="AY7" i="31"/>
  <c r="BM9" i="11"/>
  <c r="AW9" i="11"/>
  <c r="BM9" i="19"/>
  <c r="AW9" i="19"/>
  <c r="BM11" i="12"/>
  <c r="AW11" i="12"/>
  <c r="BO12" i="22"/>
  <c r="AY12" i="22"/>
  <c r="BL50" i="22"/>
  <c r="AV50" i="22"/>
  <c r="BO6" i="27"/>
  <c r="AY6" i="27"/>
  <c r="AW9" i="25"/>
  <c r="BM9" i="25"/>
  <c r="BQ6" i="11"/>
  <c r="BA6" i="11"/>
  <c r="BP6" i="10"/>
  <c r="AZ6" i="10"/>
  <c r="BO9" i="17"/>
  <c r="AY9" i="17"/>
  <c r="BM7" i="14"/>
  <c r="AW7" i="14"/>
  <c r="AX9" i="24"/>
  <c r="BN9" i="24"/>
  <c r="AZ12" i="23"/>
  <c r="BP12" i="23"/>
  <c r="BM7" i="10"/>
  <c r="AW7" i="10"/>
  <c r="BB12" i="24"/>
  <c r="BS12" i="24" s="1"/>
  <c r="BR12" i="24"/>
  <c r="AW9" i="18"/>
  <c r="BM9" i="18"/>
  <c r="BP12" i="32"/>
  <c r="AZ12" i="32"/>
  <c r="BM9" i="26"/>
  <c r="AW9" i="26"/>
  <c r="BN8" i="19"/>
  <c r="AX8" i="19"/>
  <c r="BQ12" i="8"/>
  <c r="BA12" i="8"/>
  <c r="BP12" i="15"/>
  <c r="AZ12" i="15"/>
  <c r="AW8" i="32"/>
  <c r="BM8" i="32"/>
  <c r="BN9" i="28"/>
  <c r="AX9" i="28"/>
  <c r="BO9" i="21"/>
  <c r="AY9" i="21"/>
  <c r="AW8" i="15"/>
  <c r="BM8" i="15"/>
  <c r="AW7" i="20"/>
  <c r="BM7" i="20"/>
  <c r="BM8" i="26"/>
  <c r="AW8" i="26"/>
  <c r="BA12" i="30"/>
  <c r="BQ12" i="30"/>
  <c r="BQ6" i="31"/>
  <c r="BA6" i="31"/>
  <c r="BM7" i="18"/>
  <c r="AW7" i="18"/>
  <c r="BM7" i="25"/>
  <c r="AW7" i="25"/>
  <c r="BN8" i="10"/>
  <c r="AX8" i="10"/>
  <c r="AY7" i="8"/>
  <c r="BO7" i="8"/>
  <c r="BL59" i="17"/>
  <c r="AV59" i="17"/>
  <c r="AY12" i="14"/>
  <c r="BO12" i="14"/>
  <c r="BO7" i="32"/>
  <c r="AY7" i="32"/>
  <c r="AZ6" i="18"/>
  <c r="BP6" i="18"/>
  <c r="AW7" i="19"/>
  <c r="BM7" i="19"/>
  <c r="AY6" i="19"/>
  <c r="BO6" i="19"/>
  <c r="BM9" i="10"/>
  <c r="AW9" i="10"/>
  <c r="AZ12" i="7"/>
  <c r="BP12" i="7"/>
  <c r="AW9" i="15"/>
  <c r="BM9" i="15"/>
  <c r="BM9" i="22"/>
  <c r="AW9" i="22"/>
  <c r="AX9" i="7"/>
  <c r="BN9" i="7"/>
  <c r="AW9" i="29"/>
  <c r="BM9" i="29"/>
  <c r="AZ6" i="6"/>
  <c r="BP6" i="6"/>
  <c r="BM8" i="31"/>
  <c r="AW8" i="31"/>
  <c r="BR13" i="5"/>
  <c r="BB13" i="5"/>
  <c r="BS13" i="5" s="1"/>
  <c r="BM52" i="5"/>
  <c r="AW52" i="5"/>
  <c r="AW7" i="23"/>
  <c r="BM7" i="23"/>
  <c r="BQ6" i="26"/>
  <c r="BA6" i="26"/>
  <c r="AY8" i="7"/>
  <c r="BO8" i="7"/>
  <c r="BM8" i="17"/>
  <c r="AW8" i="17"/>
  <c r="AY7" i="24"/>
  <c r="BO7" i="24"/>
  <c r="AW8" i="13"/>
  <c r="BM8" i="13"/>
  <c r="AY6" i="33"/>
  <c r="BO6" i="33"/>
  <c r="BP6" i="20"/>
  <c r="AZ6" i="20"/>
  <c r="BO7" i="30"/>
  <c r="AY7" i="30"/>
  <c r="BM7" i="7"/>
  <c r="AW7" i="7"/>
  <c r="BP6" i="17"/>
  <c r="AZ6" i="17"/>
  <c r="AX9" i="8"/>
  <c r="BN9" i="8"/>
  <c r="BM8" i="8"/>
  <c r="AW8" i="8"/>
  <c r="BO12" i="19"/>
  <c r="AY12" i="19"/>
  <c r="AY12" i="27"/>
  <c r="BO12" i="27"/>
  <c r="AW8" i="9"/>
  <c r="BM8" i="9"/>
  <c r="AY6" i="22"/>
  <c r="BO6" i="22"/>
  <c r="BB8" i="18"/>
  <c r="BS8" i="18" s="1"/>
  <c r="BR8" i="18"/>
  <c r="BB12" i="10"/>
  <c r="BS12" i="10" s="1"/>
  <c r="BR12" i="10"/>
  <c r="AY12" i="11"/>
  <c r="BO12" i="11"/>
  <c r="BO7" i="21"/>
  <c r="AY7" i="21"/>
  <c r="BQ12" i="21"/>
  <c r="BA12" i="21"/>
  <c r="AZ12" i="16"/>
  <c r="BP12" i="16"/>
  <c r="BA6" i="28"/>
  <c r="BQ6" i="28"/>
  <c r="BN7" i="33"/>
  <c r="AX7" i="33"/>
  <c r="AZ7" i="13"/>
  <c r="BP7" i="13"/>
  <c r="BM9" i="31"/>
  <c r="AW9" i="31"/>
  <c r="AV57" i="12"/>
  <c r="BL57" i="12"/>
  <c r="BO9" i="9"/>
  <c r="AY9" i="9"/>
  <c r="AX7" i="12"/>
  <c r="BN7" i="12"/>
  <c r="BM8" i="16"/>
  <c r="AW8" i="16"/>
  <c r="AY12" i="31"/>
  <c r="BO12" i="31"/>
  <c r="AV71" i="21"/>
  <c r="BL71" i="21"/>
  <c r="AX9" i="32"/>
  <c r="BN9" i="32"/>
  <c r="BA13" i="6"/>
  <c r="BQ13" i="6"/>
  <c r="BB12" i="17"/>
  <c r="BS12" i="17" s="1"/>
  <c r="BR12" i="17"/>
  <c r="AY6" i="25"/>
  <c r="BO6" i="25"/>
  <c r="BS6" i="23"/>
  <c r="X9" i="23"/>
  <c r="Z9" i="23" s="1"/>
  <c r="X8" i="23"/>
  <c r="Z8" i="23" s="1"/>
  <c r="X7" i="23"/>
  <c r="Z7" i="23" s="1"/>
  <c r="BP12" i="13"/>
  <c r="AZ12" i="13"/>
  <c r="AY6" i="7"/>
  <c r="BO6" i="7"/>
  <c r="BM7" i="5"/>
  <c r="AW7" i="5"/>
  <c r="BP12" i="28"/>
  <c r="AZ12" i="28"/>
  <c r="BL58" i="12"/>
  <c r="AV58" i="12"/>
  <c r="BM9" i="20"/>
  <c r="AW9" i="20"/>
  <c r="AZ7" i="9"/>
  <c r="BP7" i="9"/>
  <c r="BN8" i="21"/>
  <c r="AX8" i="21"/>
  <c r="BQ6" i="21"/>
  <c r="BA6" i="21"/>
  <c r="BP6" i="5"/>
  <c r="AZ6" i="5"/>
  <c r="BO8" i="33"/>
  <c r="AY8" i="33"/>
  <c r="BN9" i="16"/>
  <c r="AX9" i="16"/>
  <c r="BO8" i="25"/>
  <c r="AY8" i="25"/>
  <c r="BM9" i="5"/>
  <c r="AW9" i="5"/>
  <c r="BM8" i="22"/>
  <c r="AW8" i="22"/>
  <c r="AX8" i="14"/>
  <c r="BN8" i="14"/>
  <c r="BO7" i="22"/>
  <c r="AY7" i="22"/>
  <c r="BN7" i="27"/>
  <c r="AX7" i="27"/>
  <c r="AW8" i="11"/>
  <c r="BM8" i="11"/>
  <c r="AY14" i="12"/>
  <c r="BO14" i="12"/>
  <c r="AY6" i="30"/>
  <c r="BO6" i="30"/>
  <c r="BP6" i="8"/>
  <c r="AZ6" i="8"/>
  <c r="AX9" i="33"/>
  <c r="BN9" i="33"/>
  <c r="AW8" i="28"/>
  <c r="BM8" i="28"/>
  <c r="BO10" i="12"/>
  <c r="AY10" i="12"/>
  <c r="AZ12" i="9"/>
  <c r="BP12" i="9"/>
  <c r="AW51" i="5"/>
  <c r="BM51" i="5"/>
  <c r="AX9" i="27"/>
  <c r="BN9" i="27"/>
  <c r="BA17" i="20"/>
  <c r="BQ17" i="20"/>
  <c r="AZ7" i="15"/>
  <c r="BP7" i="15"/>
  <c r="BO7" i="11"/>
  <c r="AY7" i="11"/>
  <c r="AX8" i="23"/>
  <c r="BN8" i="23"/>
  <c r="AX8" i="30" l="1"/>
  <c r="BN8" i="30"/>
  <c r="BN7" i="17"/>
  <c r="AX7" i="17"/>
  <c r="BA6" i="12"/>
  <c r="BQ6" i="12"/>
  <c r="BS6" i="9"/>
  <c r="X9" i="9"/>
  <c r="Z9" i="9" s="1"/>
  <c r="X8" i="9"/>
  <c r="Z8" i="9" s="1"/>
  <c r="X7" i="9"/>
  <c r="Z7" i="9" s="1"/>
  <c r="AX10" i="5"/>
  <c r="BN10" i="5"/>
  <c r="AZ6" i="30"/>
  <c r="BP6" i="30"/>
  <c r="BP12" i="11"/>
  <c r="AZ12" i="11"/>
  <c r="BA12" i="16"/>
  <c r="BQ12" i="16"/>
  <c r="BO9" i="8"/>
  <c r="AY9" i="8"/>
  <c r="AX7" i="19"/>
  <c r="BN7" i="19"/>
  <c r="AX9" i="31"/>
  <c r="BN9" i="31"/>
  <c r="BR12" i="21"/>
  <c r="BB12" i="21"/>
  <c r="BS12" i="21" s="1"/>
  <c r="BN7" i="7"/>
  <c r="AX7" i="7"/>
  <c r="AX8" i="17"/>
  <c r="BN8" i="17"/>
  <c r="BN8" i="31"/>
  <c r="AX8" i="31"/>
  <c r="AZ7" i="32"/>
  <c r="BP7" i="32"/>
  <c r="AX7" i="18"/>
  <c r="BN7" i="18"/>
  <c r="BP9" i="21"/>
  <c r="AZ9" i="21"/>
  <c r="BN8" i="22"/>
  <c r="AX8" i="22"/>
  <c r="BR6" i="21"/>
  <c r="BB6" i="21"/>
  <c r="BN7" i="5"/>
  <c r="AX7" i="5"/>
  <c r="AX8" i="16"/>
  <c r="BN8" i="16"/>
  <c r="BO7" i="33"/>
  <c r="AY7" i="33"/>
  <c r="BP12" i="19"/>
  <c r="AZ12" i="19"/>
  <c r="BA6" i="20"/>
  <c r="BQ6" i="20"/>
  <c r="BR6" i="26"/>
  <c r="BB6" i="26"/>
  <c r="BN9" i="10"/>
  <c r="AX9" i="10"/>
  <c r="BM59" i="17"/>
  <c r="AW59" i="17"/>
  <c r="BP9" i="17"/>
  <c r="AZ9" i="17"/>
  <c r="BP12" i="22"/>
  <c r="AZ12" i="22"/>
  <c r="BN9" i="13"/>
  <c r="AX9" i="13"/>
  <c r="BP11" i="20"/>
  <c r="AZ11" i="20"/>
  <c r="BB12" i="30"/>
  <c r="BS12" i="30" s="1"/>
  <c r="BR12" i="30"/>
  <c r="AX8" i="32"/>
  <c r="BN8" i="32"/>
  <c r="AX9" i="18"/>
  <c r="BN9" i="18"/>
  <c r="BP8" i="24"/>
  <c r="AZ8" i="24"/>
  <c r="BA6" i="14"/>
  <c r="BQ6" i="14"/>
  <c r="BN9" i="29"/>
  <c r="AX9" i="29"/>
  <c r="BN8" i="26"/>
  <c r="AX8" i="26"/>
  <c r="BQ12" i="15"/>
  <c r="BA12" i="15"/>
  <c r="BQ6" i="10"/>
  <c r="BA6" i="10"/>
  <c r="AX11" i="12"/>
  <c r="BN11" i="12"/>
  <c r="BN9" i="30"/>
  <c r="AX9" i="30"/>
  <c r="BN8" i="29"/>
  <c r="AX8" i="29"/>
  <c r="AX9" i="5"/>
  <c r="BN9" i="5"/>
  <c r="BO8" i="21"/>
  <c r="AY8" i="21"/>
  <c r="AX8" i="8"/>
  <c r="BN8" i="8"/>
  <c r="BO8" i="23"/>
  <c r="AY8" i="23"/>
  <c r="BQ12" i="9"/>
  <c r="BA12" i="9"/>
  <c r="BP14" i="12"/>
  <c r="AZ14" i="12"/>
  <c r="BP6" i="7"/>
  <c r="AZ6" i="7"/>
  <c r="BB13" i="6"/>
  <c r="BS13" i="6" s="1"/>
  <c r="BR13" i="6"/>
  <c r="BO7" i="12"/>
  <c r="AY7" i="12"/>
  <c r="BR6" i="28"/>
  <c r="BB6" i="28"/>
  <c r="AZ6" i="33"/>
  <c r="BP6" i="33"/>
  <c r="AX7" i="23"/>
  <c r="BN7" i="23"/>
  <c r="BO9" i="7"/>
  <c r="AY9" i="7"/>
  <c r="BP6" i="19"/>
  <c r="AZ6" i="19"/>
  <c r="AZ7" i="8"/>
  <c r="BP7" i="8"/>
  <c r="AW73" i="21"/>
  <c r="BM73" i="21"/>
  <c r="BP7" i="11"/>
  <c r="AZ7" i="11"/>
  <c r="BP10" i="12"/>
  <c r="AZ10" i="12"/>
  <c r="BP8" i="25"/>
  <c r="AZ8" i="25"/>
  <c r="BQ12" i="13"/>
  <c r="BA12" i="13"/>
  <c r="AZ9" i="9"/>
  <c r="BP9" i="9"/>
  <c r="AX52" i="5"/>
  <c r="BN52" i="5"/>
  <c r="BN9" i="22"/>
  <c r="AX9" i="22"/>
  <c r="BO8" i="10"/>
  <c r="AY8" i="10"/>
  <c r="BB12" i="8"/>
  <c r="BS12" i="8" s="1"/>
  <c r="BR12" i="8"/>
  <c r="AX7" i="10"/>
  <c r="BN7" i="10"/>
  <c r="BB6" i="11"/>
  <c r="BR6" i="11"/>
  <c r="AX9" i="19"/>
  <c r="BN9" i="19"/>
  <c r="AX9" i="14"/>
  <c r="BN9" i="14"/>
  <c r="BP7" i="28"/>
  <c r="AZ7" i="28"/>
  <c r="BA6" i="32"/>
  <c r="BQ6" i="32"/>
  <c r="BN8" i="11"/>
  <c r="AX8" i="11"/>
  <c r="BQ7" i="9"/>
  <c r="BA7" i="9"/>
  <c r="BO9" i="32"/>
  <c r="AY9" i="32"/>
  <c r="BN8" i="13"/>
  <c r="AX8" i="13"/>
  <c r="AX7" i="20"/>
  <c r="BN7" i="20"/>
  <c r="AX7" i="26"/>
  <c r="BN7" i="26"/>
  <c r="BO7" i="27"/>
  <c r="AY7" i="27"/>
  <c r="BO9" i="16"/>
  <c r="AY9" i="16"/>
  <c r="BN9" i="20"/>
  <c r="AX9" i="20"/>
  <c r="BA6" i="17"/>
  <c r="BQ6" i="17"/>
  <c r="BN7" i="25"/>
  <c r="AX7" i="25"/>
  <c r="AY8" i="19"/>
  <c r="BO8" i="19"/>
  <c r="AX9" i="11"/>
  <c r="BN9" i="11"/>
  <c r="BN8" i="27"/>
  <c r="AX8" i="27"/>
  <c r="AZ8" i="6"/>
  <c r="BP8" i="6"/>
  <c r="BP6" i="16"/>
  <c r="AZ6" i="16"/>
  <c r="BQ7" i="15"/>
  <c r="BA7" i="15"/>
  <c r="AX8" i="28"/>
  <c r="BN8" i="28"/>
  <c r="AW71" i="21"/>
  <c r="BM71" i="21"/>
  <c r="BM57" i="12"/>
  <c r="AW57" i="12"/>
  <c r="BP6" i="22"/>
  <c r="AZ6" i="22"/>
  <c r="AZ7" i="24"/>
  <c r="BP7" i="24"/>
  <c r="BQ6" i="18"/>
  <c r="BA6" i="18"/>
  <c r="AX8" i="15"/>
  <c r="BN8" i="15"/>
  <c r="BQ12" i="23"/>
  <c r="BA12" i="23"/>
  <c r="BN9" i="25"/>
  <c r="AX9" i="25"/>
  <c r="BA6" i="15"/>
  <c r="BQ6" i="15"/>
  <c r="AX7" i="6"/>
  <c r="BN7" i="6"/>
  <c r="BB17" i="20"/>
  <c r="BS17" i="20" s="1"/>
  <c r="BR17" i="20"/>
  <c r="AX8" i="9"/>
  <c r="BN8" i="9"/>
  <c r="BN9" i="15"/>
  <c r="AX9" i="15"/>
  <c r="BO9" i="24"/>
  <c r="AY9" i="24"/>
  <c r="AW72" i="21"/>
  <c r="BM72" i="21"/>
  <c r="BA6" i="13"/>
  <c r="BQ6" i="13"/>
  <c r="BN9" i="26"/>
  <c r="AX9" i="26"/>
  <c r="BP6" i="27"/>
  <c r="AZ6" i="27"/>
  <c r="AZ7" i="31"/>
  <c r="BP7" i="31"/>
  <c r="BA12" i="32"/>
  <c r="BQ12" i="32"/>
  <c r="BN7" i="14"/>
  <c r="AX7" i="14"/>
  <c r="AW50" i="22"/>
  <c r="BM50" i="22"/>
  <c r="BN9" i="23"/>
  <c r="AX9" i="23"/>
  <c r="BM56" i="12"/>
  <c r="AW56" i="12"/>
  <c r="BN7" i="29"/>
  <c r="AX7" i="29"/>
  <c r="BN51" i="5"/>
  <c r="AX51" i="5"/>
  <c r="AZ7" i="22"/>
  <c r="BP7" i="22"/>
  <c r="AZ8" i="33"/>
  <c r="BP8" i="33"/>
  <c r="BM58" i="12"/>
  <c r="AW58" i="12"/>
  <c r="BO9" i="33"/>
  <c r="AY9" i="33"/>
  <c r="BQ6" i="8"/>
  <c r="BA6" i="8"/>
  <c r="BQ6" i="5"/>
  <c r="BA6" i="5"/>
  <c r="BA12" i="28"/>
  <c r="BQ12" i="28"/>
  <c r="AZ7" i="21"/>
  <c r="BP7" i="21"/>
  <c r="BP7" i="30"/>
  <c r="AZ7" i="30"/>
  <c r="BB6" i="31"/>
  <c r="BR6" i="31"/>
  <c r="BO9" i="28"/>
  <c r="AY9" i="28"/>
  <c r="AY9" i="27"/>
  <c r="BO9" i="27"/>
  <c r="BO8" i="14"/>
  <c r="AY8" i="14"/>
  <c r="BP6" i="25"/>
  <c r="AZ6" i="25"/>
  <c r="AZ12" i="31"/>
  <c r="BP12" i="31"/>
  <c r="BA7" i="13"/>
  <c r="BQ7" i="13"/>
  <c r="BP12" i="27"/>
  <c r="AZ12" i="27"/>
  <c r="AZ8" i="7"/>
  <c r="BP8" i="7"/>
  <c r="BQ6" i="6"/>
  <c r="BA6" i="6"/>
  <c r="BA12" i="7"/>
  <c r="BQ12" i="7"/>
  <c r="BP12" i="14"/>
  <c r="AZ12" i="14"/>
  <c r="AX7" i="16"/>
  <c r="BN7" i="16"/>
  <c r="AZ6" i="29"/>
  <c r="BP6" i="29"/>
  <c r="BO8" i="30" l="1"/>
  <c r="AY8" i="30"/>
  <c r="AY7" i="17"/>
  <c r="BO7" i="17"/>
  <c r="BR6" i="12"/>
  <c r="BB6" i="12"/>
  <c r="BO10" i="5"/>
  <c r="AY10" i="5"/>
  <c r="AZ7" i="33"/>
  <c r="BP7" i="33"/>
  <c r="BR7" i="9"/>
  <c r="BB7" i="9"/>
  <c r="BS7" i="9" s="1"/>
  <c r="BP7" i="12"/>
  <c r="AZ7" i="12"/>
  <c r="BR6" i="10"/>
  <c r="BB6" i="10"/>
  <c r="BQ9" i="17"/>
  <c r="BA9" i="17"/>
  <c r="BR12" i="28"/>
  <c r="BB12" i="28"/>
  <c r="BS12" i="28" s="1"/>
  <c r="BQ7" i="22"/>
  <c r="BA7" i="22"/>
  <c r="AX72" i="21"/>
  <c r="BN72" i="21"/>
  <c r="BR6" i="15"/>
  <c r="BB6" i="15"/>
  <c r="BO8" i="28"/>
  <c r="AY8" i="28"/>
  <c r="AY9" i="11"/>
  <c r="BO9" i="11"/>
  <c r="BS6" i="11"/>
  <c r="X8" i="11"/>
  <c r="Z8" i="11" s="1"/>
  <c r="X9" i="11"/>
  <c r="Z9" i="11" s="1"/>
  <c r="X7" i="11"/>
  <c r="Z7" i="11" s="1"/>
  <c r="BA9" i="9"/>
  <c r="BQ9" i="9"/>
  <c r="BQ7" i="8"/>
  <c r="BA7" i="8"/>
  <c r="AY8" i="8"/>
  <c r="BO8" i="8"/>
  <c r="AY9" i="18"/>
  <c r="BO9" i="18"/>
  <c r="AY7" i="18"/>
  <c r="BO7" i="18"/>
  <c r="AY9" i="31"/>
  <c r="BO9" i="31"/>
  <c r="BO51" i="5"/>
  <c r="AY51" i="5"/>
  <c r="BP9" i="24"/>
  <c r="AZ9" i="24"/>
  <c r="BO9" i="25"/>
  <c r="AY9" i="25"/>
  <c r="BR7" i="15"/>
  <c r="BB7" i="15"/>
  <c r="BS7" i="15" s="1"/>
  <c r="AZ7" i="27"/>
  <c r="BP7" i="27"/>
  <c r="BO8" i="11"/>
  <c r="AY8" i="11"/>
  <c r="BR12" i="13"/>
  <c r="BB12" i="13"/>
  <c r="BS12" i="13" s="1"/>
  <c r="BQ6" i="19"/>
  <c r="BA6" i="19"/>
  <c r="AZ8" i="21"/>
  <c r="BP8" i="21"/>
  <c r="BR12" i="15"/>
  <c r="BB12" i="15"/>
  <c r="BS12" i="15" s="1"/>
  <c r="BN59" i="17"/>
  <c r="AX59" i="17"/>
  <c r="BQ6" i="22"/>
  <c r="BA6" i="22"/>
  <c r="AZ8" i="19"/>
  <c r="BP8" i="19"/>
  <c r="AY7" i="10"/>
  <c r="BO7" i="10"/>
  <c r="AY8" i="32"/>
  <c r="BO8" i="32"/>
  <c r="BO8" i="16"/>
  <c r="AY8" i="16"/>
  <c r="BA7" i="32"/>
  <c r="BQ7" i="32"/>
  <c r="BO7" i="19"/>
  <c r="AY7" i="19"/>
  <c r="AZ9" i="16"/>
  <c r="BP9" i="16"/>
  <c r="BB6" i="5"/>
  <c r="BR6" i="5"/>
  <c r="BQ8" i="7"/>
  <c r="BA8" i="7"/>
  <c r="BP9" i="27"/>
  <c r="AZ9" i="27"/>
  <c r="BB12" i="32"/>
  <c r="BS12" i="32" s="1"/>
  <c r="BR12" i="32"/>
  <c r="BR12" i="23"/>
  <c r="BB12" i="23"/>
  <c r="BS12" i="23" s="1"/>
  <c r="BA6" i="16"/>
  <c r="BQ6" i="16"/>
  <c r="AY7" i="25"/>
  <c r="BO7" i="25"/>
  <c r="BA8" i="25"/>
  <c r="BQ8" i="25"/>
  <c r="BP9" i="7"/>
  <c r="AZ9" i="7"/>
  <c r="BA6" i="7"/>
  <c r="BQ6" i="7"/>
  <c r="AY8" i="26"/>
  <c r="BO8" i="26"/>
  <c r="BO9" i="10"/>
  <c r="AY9" i="10"/>
  <c r="AY7" i="5"/>
  <c r="BO7" i="5"/>
  <c r="AY8" i="31"/>
  <c r="BO8" i="31"/>
  <c r="BP9" i="8"/>
  <c r="AZ9" i="8"/>
  <c r="BO7" i="26"/>
  <c r="AY7" i="26"/>
  <c r="BB6" i="32"/>
  <c r="BR6" i="32"/>
  <c r="AY9" i="5"/>
  <c r="BO9" i="5"/>
  <c r="BP8" i="14"/>
  <c r="AZ8" i="14"/>
  <c r="BA12" i="27"/>
  <c r="BQ12" i="27"/>
  <c r="AZ9" i="28"/>
  <c r="BP9" i="28"/>
  <c r="BB6" i="8"/>
  <c r="BR6" i="8"/>
  <c r="AY7" i="29"/>
  <c r="BO7" i="29"/>
  <c r="BO9" i="15"/>
  <c r="AY9" i="15"/>
  <c r="BA6" i="29"/>
  <c r="BQ6" i="29"/>
  <c r="BQ7" i="31"/>
  <c r="BA7" i="31"/>
  <c r="AZ9" i="33"/>
  <c r="BP9" i="33"/>
  <c r="AX56" i="12"/>
  <c r="BN56" i="12"/>
  <c r="BQ6" i="27"/>
  <c r="BA6" i="27"/>
  <c r="BQ7" i="28"/>
  <c r="BA7" i="28"/>
  <c r="BP8" i="10"/>
  <c r="AZ8" i="10"/>
  <c r="BA10" i="12"/>
  <c r="BQ10" i="12"/>
  <c r="BQ14" i="12"/>
  <c r="BA14" i="12"/>
  <c r="BO8" i="29"/>
  <c r="AY8" i="29"/>
  <c r="BO9" i="29"/>
  <c r="AY9" i="29"/>
  <c r="BQ11" i="20"/>
  <c r="BA11" i="20"/>
  <c r="BS6" i="26"/>
  <c r="X7" i="26"/>
  <c r="Z7" i="26" s="1"/>
  <c r="X8" i="26"/>
  <c r="Z8" i="26" s="1"/>
  <c r="X9" i="26"/>
  <c r="Z9" i="26" s="1"/>
  <c r="BS6" i="21"/>
  <c r="X73" i="21"/>
  <c r="X7" i="21"/>
  <c r="Z7" i="21" s="1"/>
  <c r="X72" i="21"/>
  <c r="X71" i="21"/>
  <c r="X8" i="21"/>
  <c r="Z8" i="21" s="1"/>
  <c r="X9" i="21"/>
  <c r="Z9" i="21" s="1"/>
  <c r="BA8" i="6"/>
  <c r="BQ8" i="6"/>
  <c r="AY7" i="20"/>
  <c r="BO7" i="20"/>
  <c r="AY7" i="23"/>
  <c r="BO7" i="23"/>
  <c r="AY8" i="17"/>
  <c r="BO8" i="17"/>
  <c r="BB12" i="16"/>
  <c r="BS12" i="16" s="1"/>
  <c r="BR12" i="16"/>
  <c r="BB12" i="7"/>
  <c r="BS12" i="7" s="1"/>
  <c r="BR12" i="7"/>
  <c r="BO9" i="23"/>
  <c r="AY9" i="23"/>
  <c r="BO8" i="13"/>
  <c r="AY8" i="13"/>
  <c r="BO9" i="22"/>
  <c r="AY9" i="22"/>
  <c r="BQ7" i="11"/>
  <c r="BA7" i="11"/>
  <c r="BR12" i="9"/>
  <c r="BB12" i="9"/>
  <c r="BS12" i="9" s="1"/>
  <c r="AY9" i="30"/>
  <c r="BO9" i="30"/>
  <c r="BO9" i="13"/>
  <c r="AY9" i="13"/>
  <c r="AY8" i="22"/>
  <c r="BO8" i="22"/>
  <c r="BO7" i="7"/>
  <c r="AY7" i="7"/>
  <c r="BQ12" i="11"/>
  <c r="BA12" i="11"/>
  <c r="BR6" i="6"/>
  <c r="BB6" i="6"/>
  <c r="AY7" i="14"/>
  <c r="BO7" i="14"/>
  <c r="BS6" i="31"/>
  <c r="X9" i="31"/>
  <c r="Z9" i="31" s="1"/>
  <c r="X7" i="31"/>
  <c r="Z7" i="31" s="1"/>
  <c r="X8" i="31"/>
  <c r="Z8" i="31" s="1"/>
  <c r="AY8" i="9"/>
  <c r="BO8" i="9"/>
  <c r="BO8" i="15"/>
  <c r="AY8" i="15"/>
  <c r="BQ12" i="14"/>
  <c r="BA12" i="14"/>
  <c r="BA7" i="30"/>
  <c r="BQ7" i="30"/>
  <c r="AX58" i="12"/>
  <c r="BN58" i="12"/>
  <c r="AY9" i="26"/>
  <c r="BO9" i="26"/>
  <c r="BQ6" i="33"/>
  <c r="BA6" i="33"/>
  <c r="BR6" i="14"/>
  <c r="BB6" i="14"/>
  <c r="BR6" i="20"/>
  <c r="BB6" i="20"/>
  <c r="AY7" i="16"/>
  <c r="BO7" i="16"/>
  <c r="BR7" i="13"/>
  <c r="BB7" i="13"/>
  <c r="BS7" i="13" s="1"/>
  <c r="BR6" i="18"/>
  <c r="BB6" i="18"/>
  <c r="AX57" i="12"/>
  <c r="BN57" i="12"/>
  <c r="BA12" i="31"/>
  <c r="BQ12" i="31"/>
  <c r="BB6" i="17"/>
  <c r="BR6" i="17"/>
  <c r="AY9" i="14"/>
  <c r="BO9" i="14"/>
  <c r="BQ6" i="25"/>
  <c r="BA6" i="25"/>
  <c r="BO8" i="27"/>
  <c r="AY8" i="27"/>
  <c r="BO9" i="20"/>
  <c r="AY9" i="20"/>
  <c r="BP9" i="32"/>
  <c r="AZ9" i="32"/>
  <c r="BS6" i="28"/>
  <c r="X9" i="28"/>
  <c r="Z9" i="28" s="1"/>
  <c r="X7" i="28"/>
  <c r="Z7" i="28" s="1"/>
  <c r="X8" i="28"/>
  <c r="Z8" i="28" s="1"/>
  <c r="BP8" i="23"/>
  <c r="AZ8" i="23"/>
  <c r="BQ8" i="24"/>
  <c r="BA8" i="24"/>
  <c r="BQ12" i="22"/>
  <c r="BA12" i="22"/>
  <c r="BQ12" i="19"/>
  <c r="BA12" i="19"/>
  <c r="BQ9" i="21"/>
  <c r="BA9" i="21"/>
  <c r="BA7" i="21"/>
  <c r="BQ7" i="21"/>
  <c r="BQ8" i="33"/>
  <c r="BA8" i="33"/>
  <c r="AX50" i="22"/>
  <c r="BN50" i="22"/>
  <c r="BB6" i="13"/>
  <c r="BR6" i="13"/>
  <c r="AY7" i="6"/>
  <c r="BO7" i="6"/>
  <c r="BQ7" i="24"/>
  <c r="BA7" i="24"/>
  <c r="AX71" i="21"/>
  <c r="BN71" i="21"/>
  <c r="AY9" i="19"/>
  <c r="BO9" i="19"/>
  <c r="AY52" i="5"/>
  <c r="BO52" i="5"/>
  <c r="AX73" i="21"/>
  <c r="BN73" i="21"/>
  <c r="AY11" i="12"/>
  <c r="BO11" i="12"/>
  <c r="BQ6" i="30"/>
  <c r="BA6" i="30"/>
  <c r="BP8" i="30" l="1"/>
  <c r="AZ8" i="30"/>
  <c r="AZ7" i="17"/>
  <c r="BP7" i="17"/>
  <c r="X11" i="12"/>
  <c r="Z11" i="12" s="1"/>
  <c r="X56" i="12"/>
  <c r="Z56" i="12" s="1"/>
  <c r="X10" i="12"/>
  <c r="Z10" i="12" s="1"/>
  <c r="X58" i="12"/>
  <c r="Z58" i="12" s="1"/>
  <c r="X7" i="12"/>
  <c r="Z7" i="12" s="1"/>
  <c r="BS6" i="12"/>
  <c r="BP10" i="5"/>
  <c r="AZ10" i="5"/>
  <c r="BB12" i="14"/>
  <c r="BS12" i="14" s="1"/>
  <c r="BR12" i="14"/>
  <c r="BS6" i="17"/>
  <c r="X7" i="17"/>
  <c r="Z7" i="17" s="1"/>
  <c r="X8" i="17"/>
  <c r="Z8" i="17" s="1"/>
  <c r="X59" i="17"/>
  <c r="Z59" i="17" s="1"/>
  <c r="X9" i="17"/>
  <c r="Z9" i="17" s="1"/>
  <c r="BR12" i="19"/>
  <c r="BB12" i="19"/>
  <c r="BS12" i="19" s="1"/>
  <c r="BQ9" i="32"/>
  <c r="BA9" i="32"/>
  <c r="BS6" i="14"/>
  <c r="X9" i="14"/>
  <c r="Z9" i="14" s="1"/>
  <c r="X8" i="14"/>
  <c r="Z8" i="14" s="1"/>
  <c r="X7" i="14"/>
  <c r="Z7" i="14" s="1"/>
  <c r="AZ11" i="12"/>
  <c r="BP11" i="12"/>
  <c r="AZ7" i="6"/>
  <c r="BP7" i="6"/>
  <c r="BR12" i="31"/>
  <c r="BB12" i="31"/>
  <c r="BS12" i="31" s="1"/>
  <c r="BP8" i="17"/>
  <c r="AZ8" i="17"/>
  <c r="BR14" i="12"/>
  <c r="BB14" i="12"/>
  <c r="BS14" i="12" s="1"/>
  <c r="BP7" i="26"/>
  <c r="AZ7" i="26"/>
  <c r="BO59" i="17"/>
  <c r="AY59" i="17"/>
  <c r="BB7" i="30"/>
  <c r="BS7" i="30" s="1"/>
  <c r="BR7" i="30"/>
  <c r="BS6" i="20"/>
  <c r="X9" i="20"/>
  <c r="Z9" i="20" s="1"/>
  <c r="X11" i="20"/>
  <c r="Z11" i="20" s="1"/>
  <c r="X7" i="20"/>
  <c r="Z7" i="20" s="1"/>
  <c r="BR12" i="22"/>
  <c r="BB12" i="22"/>
  <c r="BS12" i="22" s="1"/>
  <c r="BP9" i="20"/>
  <c r="AZ9" i="20"/>
  <c r="AZ7" i="7"/>
  <c r="BP7" i="7"/>
  <c r="BR6" i="7"/>
  <c r="BB6" i="7"/>
  <c r="BB7" i="32"/>
  <c r="BS7" i="32" s="1"/>
  <c r="BR7" i="32"/>
  <c r="BQ7" i="27"/>
  <c r="BA7" i="27"/>
  <c r="AZ7" i="18"/>
  <c r="BP7" i="18"/>
  <c r="BP7" i="14"/>
  <c r="AZ7" i="14"/>
  <c r="BR6" i="33"/>
  <c r="BB6" i="33"/>
  <c r="BP9" i="22"/>
  <c r="AZ9" i="22"/>
  <c r="AY56" i="12"/>
  <c r="BO56" i="12"/>
  <c r="BS6" i="8"/>
  <c r="X9" i="8"/>
  <c r="Z9" i="8" s="1"/>
  <c r="X8" i="8"/>
  <c r="Z8" i="8" s="1"/>
  <c r="X7" i="8"/>
  <c r="Z7" i="8" s="1"/>
  <c r="BO73" i="21"/>
  <c r="AY73" i="21"/>
  <c r="BS6" i="13"/>
  <c r="X8" i="13"/>
  <c r="Z8" i="13" s="1"/>
  <c r="X9" i="13"/>
  <c r="Z9" i="13" s="1"/>
  <c r="X7" i="13"/>
  <c r="Z7" i="13" s="1"/>
  <c r="AY57" i="12"/>
  <c r="BO57" i="12"/>
  <c r="BP8" i="9"/>
  <c r="AZ8" i="9"/>
  <c r="AZ7" i="23"/>
  <c r="BP7" i="23"/>
  <c r="BQ9" i="8"/>
  <c r="BA9" i="8"/>
  <c r="BQ9" i="7"/>
  <c r="BA9" i="7"/>
  <c r="BQ9" i="27"/>
  <c r="BA9" i="27"/>
  <c r="BP8" i="16"/>
  <c r="AZ8" i="16"/>
  <c r="BB9" i="17"/>
  <c r="BS9" i="17" s="1"/>
  <c r="BR9" i="17"/>
  <c r="AY71" i="21"/>
  <c r="BO71" i="21"/>
  <c r="BB7" i="21"/>
  <c r="BS7" i="21" s="1"/>
  <c r="BR7" i="21"/>
  <c r="BP9" i="14"/>
  <c r="AZ9" i="14"/>
  <c r="AZ7" i="16"/>
  <c r="BP7" i="16"/>
  <c r="AZ9" i="30"/>
  <c r="BP9" i="30"/>
  <c r="BR8" i="24"/>
  <c r="BB8" i="24"/>
  <c r="BS8" i="24" s="1"/>
  <c r="AZ8" i="27"/>
  <c r="BP8" i="27"/>
  <c r="BS6" i="18"/>
  <c r="X7" i="18"/>
  <c r="Z7" i="18" s="1"/>
  <c r="X9" i="18"/>
  <c r="Z9" i="18" s="1"/>
  <c r="X8" i="18"/>
  <c r="Z8" i="18" s="1"/>
  <c r="BP8" i="13"/>
  <c r="AZ8" i="13"/>
  <c r="BB10" i="12"/>
  <c r="BS10" i="12" s="1"/>
  <c r="BR10" i="12"/>
  <c r="BQ9" i="33"/>
  <c r="BA9" i="33"/>
  <c r="BA9" i="28"/>
  <c r="BQ9" i="28"/>
  <c r="BP9" i="18"/>
  <c r="AZ9" i="18"/>
  <c r="AZ9" i="11"/>
  <c r="BP9" i="11"/>
  <c r="AZ8" i="22"/>
  <c r="BP8" i="22"/>
  <c r="BB7" i="31"/>
  <c r="BS7" i="31" s="1"/>
  <c r="BR7" i="31"/>
  <c r="BR8" i="7"/>
  <c r="BB8" i="7"/>
  <c r="BS8" i="7" s="1"/>
  <c r="BP9" i="25"/>
  <c r="AZ9" i="25"/>
  <c r="AZ8" i="28"/>
  <c r="BP8" i="28"/>
  <c r="BS6" i="10"/>
  <c r="X7" i="10"/>
  <c r="Z7" i="10" s="1"/>
  <c r="X9" i="10"/>
  <c r="Z9" i="10" s="1"/>
  <c r="X8" i="10"/>
  <c r="Z8" i="10" s="1"/>
  <c r="AZ52" i="5"/>
  <c r="BP52" i="5"/>
  <c r="BR8" i="33"/>
  <c r="BB8" i="33"/>
  <c r="BS8" i="33" s="1"/>
  <c r="BP9" i="13"/>
  <c r="AZ9" i="13"/>
  <c r="BP9" i="23"/>
  <c r="AZ9" i="23"/>
  <c r="BB12" i="27"/>
  <c r="BS12" i="27" s="1"/>
  <c r="BR12" i="27"/>
  <c r="BP8" i="31"/>
  <c r="AZ8" i="31"/>
  <c r="BB8" i="25"/>
  <c r="BS8" i="25" s="1"/>
  <c r="BR8" i="25"/>
  <c r="AZ8" i="32"/>
  <c r="BP8" i="32"/>
  <c r="BA8" i="21"/>
  <c r="BQ8" i="21"/>
  <c r="AZ8" i="8"/>
  <c r="BP8" i="8"/>
  <c r="BO50" i="22"/>
  <c r="AY50" i="22"/>
  <c r="BP9" i="26"/>
  <c r="AZ9" i="26"/>
  <c r="BB7" i="8"/>
  <c r="BS7" i="8" s="1"/>
  <c r="BR7" i="8"/>
  <c r="BS6" i="15"/>
  <c r="X9" i="15"/>
  <c r="Z9" i="15" s="1"/>
  <c r="X8" i="15"/>
  <c r="Z8" i="15" s="1"/>
  <c r="X7" i="15"/>
  <c r="Z7" i="15" s="1"/>
  <c r="BQ7" i="12"/>
  <c r="BA7" i="12"/>
  <c r="BP7" i="20"/>
  <c r="AZ7" i="20"/>
  <c r="BQ8" i="10"/>
  <c r="BA8" i="10"/>
  <c r="BQ8" i="23"/>
  <c r="BA8" i="23"/>
  <c r="BR6" i="25"/>
  <c r="BB6" i="25"/>
  <c r="BP9" i="19"/>
  <c r="AZ9" i="19"/>
  <c r="AY58" i="12"/>
  <c r="BO58" i="12"/>
  <c r="BR8" i="6"/>
  <c r="BB8" i="6"/>
  <c r="BS8" i="6" s="1"/>
  <c r="BR11" i="20"/>
  <c r="BB11" i="20"/>
  <c r="BS11" i="20" s="1"/>
  <c r="BR7" i="28"/>
  <c r="BB7" i="28"/>
  <c r="BS7" i="28" s="1"/>
  <c r="BQ8" i="14"/>
  <c r="BA8" i="14"/>
  <c r="BR6" i="19"/>
  <c r="BB6" i="19"/>
  <c r="BQ9" i="24"/>
  <c r="BA9" i="24"/>
  <c r="BR6" i="29"/>
  <c r="BB6" i="29"/>
  <c r="AZ7" i="5"/>
  <c r="BP7" i="5"/>
  <c r="AZ7" i="25"/>
  <c r="BP7" i="25"/>
  <c r="BS6" i="5"/>
  <c r="X7" i="5"/>
  <c r="Z7" i="5" s="1"/>
  <c r="X52" i="5"/>
  <c r="Z52" i="5" s="1"/>
  <c r="X51" i="5"/>
  <c r="Z51" i="5" s="1"/>
  <c r="X9" i="5"/>
  <c r="Z9" i="5" s="1"/>
  <c r="X10" i="5"/>
  <c r="Z10" i="5" s="1"/>
  <c r="AZ7" i="10"/>
  <c r="BP7" i="10"/>
  <c r="BP9" i="29"/>
  <c r="AZ9" i="29"/>
  <c r="BP9" i="15"/>
  <c r="AZ9" i="15"/>
  <c r="BP9" i="10"/>
  <c r="AZ9" i="10"/>
  <c r="AZ51" i="5"/>
  <c r="BP51" i="5"/>
  <c r="AZ9" i="5"/>
  <c r="BP9" i="5"/>
  <c r="BB6" i="16"/>
  <c r="BR6" i="16"/>
  <c r="BQ9" i="16"/>
  <c r="BA9" i="16"/>
  <c r="BQ8" i="19"/>
  <c r="BA8" i="19"/>
  <c r="BB9" i="9"/>
  <c r="BS9" i="9" s="1"/>
  <c r="BR9" i="9"/>
  <c r="BO72" i="21"/>
  <c r="AY72" i="21"/>
  <c r="BB6" i="30"/>
  <c r="BR6" i="30"/>
  <c r="BR7" i="24"/>
  <c r="BB7" i="24"/>
  <c r="BS7" i="24" s="1"/>
  <c r="BR9" i="21"/>
  <c r="BB9" i="21"/>
  <c r="BS9" i="21" s="1"/>
  <c r="BP8" i="29"/>
  <c r="AZ8" i="29"/>
  <c r="BR6" i="27"/>
  <c r="BB6" i="27"/>
  <c r="BP7" i="19"/>
  <c r="AZ7" i="19"/>
  <c r="BR6" i="22"/>
  <c r="BB6" i="22"/>
  <c r="BP8" i="11"/>
  <c r="AZ8" i="11"/>
  <c r="BR7" i="22"/>
  <c r="BB7" i="22"/>
  <c r="BS7" i="22" s="1"/>
  <c r="BS6" i="6"/>
  <c r="X8" i="6"/>
  <c r="Z8" i="6" s="1"/>
  <c r="R8" i="6" s="1"/>
  <c r="S8" i="6" s="1"/>
  <c r="BP8" i="15"/>
  <c r="AZ8" i="15"/>
  <c r="BR12" i="11"/>
  <c r="BB12" i="11"/>
  <c r="BS12" i="11" s="1"/>
  <c r="BB7" i="11"/>
  <c r="BS7" i="11" s="1"/>
  <c r="BR7" i="11"/>
  <c r="AZ7" i="29"/>
  <c r="BP7" i="29"/>
  <c r="BS6" i="32"/>
  <c r="X9" i="32"/>
  <c r="Z9" i="32" s="1"/>
  <c r="X7" i="32"/>
  <c r="Z7" i="32" s="1"/>
  <c r="X8" i="32"/>
  <c r="Z8" i="32" s="1"/>
  <c r="AZ8" i="26"/>
  <c r="BP8" i="26"/>
  <c r="AZ9" i="31"/>
  <c r="BP9" i="31"/>
  <c r="BA7" i="33"/>
  <c r="BQ7" i="33"/>
  <c r="BQ8" i="30" l="1"/>
  <c r="BA8" i="30"/>
  <c r="BA7" i="17"/>
  <c r="BQ7" i="17"/>
  <c r="BQ10" i="5"/>
  <c r="BA10" i="5"/>
  <c r="BA8" i="26"/>
  <c r="BQ8" i="26"/>
  <c r="BB8" i="21"/>
  <c r="BS8" i="21" s="1"/>
  <c r="BR8" i="21"/>
  <c r="BR9" i="28"/>
  <c r="BB9" i="28"/>
  <c r="BS9" i="28" s="1"/>
  <c r="BA8" i="27"/>
  <c r="BQ8" i="27"/>
  <c r="AZ71" i="21"/>
  <c r="BP71" i="21"/>
  <c r="BA7" i="23"/>
  <c r="BQ7" i="23"/>
  <c r="BA7" i="18"/>
  <c r="BQ7" i="18"/>
  <c r="BQ9" i="31"/>
  <c r="BA9" i="31"/>
  <c r="BA51" i="5"/>
  <c r="BQ51" i="5"/>
  <c r="BA9" i="10"/>
  <c r="BQ9" i="10"/>
  <c r="BS6" i="19"/>
  <c r="X8" i="19"/>
  <c r="Z8" i="19" s="1"/>
  <c r="X7" i="19"/>
  <c r="Z7" i="19" s="1"/>
  <c r="X9" i="19"/>
  <c r="Z9" i="19" s="1"/>
  <c r="BQ8" i="29"/>
  <c r="BA8" i="29"/>
  <c r="BR8" i="19"/>
  <c r="BB8" i="19"/>
  <c r="BS8" i="19" s="1"/>
  <c r="BS6" i="25"/>
  <c r="X9" i="25"/>
  <c r="Z9" i="25" s="1"/>
  <c r="X7" i="25"/>
  <c r="Z7" i="25" s="1"/>
  <c r="X8" i="25"/>
  <c r="Z8" i="25" s="1"/>
  <c r="BB9" i="33"/>
  <c r="BS9" i="33" s="1"/>
  <c r="BR9" i="33"/>
  <c r="BQ8" i="9"/>
  <c r="BA8" i="9"/>
  <c r="BB7" i="27"/>
  <c r="BS7" i="27" s="1"/>
  <c r="BR7" i="27"/>
  <c r="BQ8" i="17"/>
  <c r="BA8" i="17"/>
  <c r="BB9" i="32"/>
  <c r="BS9" i="32" s="1"/>
  <c r="BR9" i="32"/>
  <c r="BA7" i="29"/>
  <c r="BQ7" i="29"/>
  <c r="BS6" i="16"/>
  <c r="X7" i="16"/>
  <c r="Z7" i="16" s="1"/>
  <c r="X8" i="16"/>
  <c r="Z8" i="16" s="1"/>
  <c r="X9" i="16"/>
  <c r="Z9" i="16" s="1"/>
  <c r="BA7" i="5"/>
  <c r="BQ7" i="5"/>
  <c r="BA9" i="15"/>
  <c r="BQ9" i="15"/>
  <c r="BB8" i="14"/>
  <c r="BS8" i="14" s="1"/>
  <c r="BR8" i="14"/>
  <c r="BQ8" i="32"/>
  <c r="BA8" i="32"/>
  <c r="BB9" i="16"/>
  <c r="BS9" i="16" s="1"/>
  <c r="BR9" i="16"/>
  <c r="BR8" i="23"/>
  <c r="BB8" i="23"/>
  <c r="BS8" i="23" s="1"/>
  <c r="BA8" i="16"/>
  <c r="BQ8" i="16"/>
  <c r="BA7" i="25"/>
  <c r="BQ7" i="25"/>
  <c r="BA52" i="5"/>
  <c r="BQ52" i="5"/>
  <c r="BQ9" i="30"/>
  <c r="BA9" i="30"/>
  <c r="AZ57" i="12"/>
  <c r="BP57" i="12"/>
  <c r="AZ56" i="12"/>
  <c r="BP56" i="12"/>
  <c r="BA8" i="11"/>
  <c r="BQ8" i="11"/>
  <c r="BA9" i="29"/>
  <c r="BQ9" i="29"/>
  <c r="BB8" i="10"/>
  <c r="BS8" i="10" s="1"/>
  <c r="BR8" i="10"/>
  <c r="BA9" i="26"/>
  <c r="BQ9" i="26"/>
  <c r="BQ8" i="31"/>
  <c r="BA8" i="31"/>
  <c r="BA8" i="13"/>
  <c r="BQ8" i="13"/>
  <c r="BR9" i="27"/>
  <c r="BB9" i="27"/>
  <c r="BS9" i="27" s="1"/>
  <c r="BQ9" i="22"/>
  <c r="BA9" i="22"/>
  <c r="BS6" i="7"/>
  <c r="X8" i="7"/>
  <c r="Z8" i="7" s="1"/>
  <c r="X9" i="7"/>
  <c r="Z9" i="7" s="1"/>
  <c r="X7" i="7"/>
  <c r="Z7" i="7" s="1"/>
  <c r="BQ7" i="16"/>
  <c r="BA7" i="16"/>
  <c r="BQ7" i="6"/>
  <c r="BA7" i="6"/>
  <c r="BQ7" i="20"/>
  <c r="BA7" i="20"/>
  <c r="BA9" i="14"/>
  <c r="BQ9" i="14"/>
  <c r="BB9" i="7"/>
  <c r="BS9" i="7" s="1"/>
  <c r="BR9" i="7"/>
  <c r="BS6" i="33"/>
  <c r="X9" i="33"/>
  <c r="Z9" i="33" s="1"/>
  <c r="X8" i="33"/>
  <c r="Z8" i="33" s="1"/>
  <c r="X7" i="33"/>
  <c r="Z7" i="33" s="1"/>
  <c r="AZ59" i="17"/>
  <c r="BP59" i="17"/>
  <c r="BQ9" i="11"/>
  <c r="BA9" i="11"/>
  <c r="BA7" i="7"/>
  <c r="BQ7" i="7"/>
  <c r="BA11" i="12"/>
  <c r="BQ11" i="12"/>
  <c r="BS6" i="29"/>
  <c r="X7" i="29"/>
  <c r="Z7" i="29" s="1"/>
  <c r="X8" i="29"/>
  <c r="Z8" i="29" s="1"/>
  <c r="X9" i="29"/>
  <c r="Z9" i="29" s="1"/>
  <c r="BP50" i="22"/>
  <c r="AZ50" i="22"/>
  <c r="BB7" i="33"/>
  <c r="BS7" i="33" s="1"/>
  <c r="BR7" i="33"/>
  <c r="BS6" i="30"/>
  <c r="X9" i="30"/>
  <c r="Z9" i="30" s="1"/>
  <c r="X8" i="30"/>
  <c r="Z8" i="30" s="1"/>
  <c r="X7" i="30"/>
  <c r="Z7" i="30" s="1"/>
  <c r="BQ9" i="5"/>
  <c r="BA9" i="5"/>
  <c r="BQ7" i="10"/>
  <c r="BA7" i="10"/>
  <c r="BA7" i="19"/>
  <c r="BQ7" i="19"/>
  <c r="BP72" i="21"/>
  <c r="AZ72" i="21"/>
  <c r="BR9" i="24"/>
  <c r="BB9" i="24"/>
  <c r="BS9" i="24" s="1"/>
  <c r="BB7" i="12"/>
  <c r="BS7" i="12" s="1"/>
  <c r="BR7" i="12"/>
  <c r="BA9" i="23"/>
  <c r="BQ9" i="23"/>
  <c r="BQ9" i="18"/>
  <c r="BA9" i="18"/>
  <c r="BB9" i="8"/>
  <c r="BS9" i="8" s="1"/>
  <c r="BR9" i="8"/>
  <c r="AZ73" i="21"/>
  <c r="BP73" i="21"/>
  <c r="BA7" i="14"/>
  <c r="BQ7" i="14"/>
  <c r="BA9" i="20"/>
  <c r="BQ9" i="20"/>
  <c r="BQ7" i="26"/>
  <c r="BA7" i="26"/>
  <c r="BS6" i="22"/>
  <c r="X9" i="22"/>
  <c r="Z9" i="22" s="1"/>
  <c r="X7" i="22"/>
  <c r="Z7" i="22" s="1"/>
  <c r="X8" i="22"/>
  <c r="Z8" i="22" s="1"/>
  <c r="X50" i="22"/>
  <c r="Z50" i="22" s="1"/>
  <c r="AZ58" i="12"/>
  <c r="BP58" i="12"/>
  <c r="BA8" i="8"/>
  <c r="BQ8" i="8"/>
  <c r="BA8" i="28"/>
  <c r="BQ8" i="28"/>
  <c r="BA8" i="22"/>
  <c r="BQ8" i="22"/>
  <c r="BA8" i="15"/>
  <c r="BQ8" i="15"/>
  <c r="BS6" i="27"/>
  <c r="X8" i="27"/>
  <c r="Z8" i="27" s="1"/>
  <c r="X7" i="27"/>
  <c r="Z7" i="27" s="1"/>
  <c r="X9" i="27"/>
  <c r="Z9" i="27" s="1"/>
  <c r="BQ9" i="19"/>
  <c r="BA9" i="19"/>
  <c r="BQ9" i="13"/>
  <c r="BA9" i="13"/>
  <c r="BA9" i="25"/>
  <c r="BQ9" i="25"/>
  <c r="BR8" i="30" l="1"/>
  <c r="BB8" i="30"/>
  <c r="BS8" i="30" s="1"/>
  <c r="BR7" i="17"/>
  <c r="BB7" i="17"/>
  <c r="BS7" i="17" s="1"/>
  <c r="BR10" i="5"/>
  <c r="BB10" i="5"/>
  <c r="BS10" i="5" s="1"/>
  <c r="BQ50" i="22"/>
  <c r="BA50" i="22"/>
  <c r="BR7" i="6"/>
  <c r="BB7" i="6"/>
  <c r="BB8" i="9"/>
  <c r="BS8" i="9" s="1"/>
  <c r="BR8" i="9"/>
  <c r="BA59" i="17"/>
  <c r="BQ59" i="17"/>
  <c r="BB8" i="13"/>
  <c r="BS8" i="13" s="1"/>
  <c r="BR8" i="13"/>
  <c r="BQ56" i="12"/>
  <c r="BA56" i="12"/>
  <c r="BR7" i="23"/>
  <c r="BB7" i="23"/>
  <c r="BS7" i="23" s="1"/>
  <c r="BR9" i="18"/>
  <c r="BB9" i="18"/>
  <c r="BS9" i="18" s="1"/>
  <c r="BB7" i="10"/>
  <c r="BS7" i="10" s="1"/>
  <c r="BR7" i="10"/>
  <c r="BR7" i="16"/>
  <c r="BB7" i="16"/>
  <c r="BS7" i="16" s="1"/>
  <c r="BR8" i="31"/>
  <c r="BB8" i="31"/>
  <c r="BS8" i="31" s="1"/>
  <c r="BA71" i="21"/>
  <c r="BQ71" i="21"/>
  <c r="BQ57" i="12"/>
  <c r="BA57" i="12"/>
  <c r="BB9" i="25"/>
  <c r="BS9" i="25" s="1"/>
  <c r="BR9" i="25"/>
  <c r="BB9" i="30"/>
  <c r="BS9" i="30" s="1"/>
  <c r="BR9" i="30"/>
  <c r="BB8" i="32"/>
  <c r="BS8" i="32" s="1"/>
  <c r="BR8" i="32"/>
  <c r="BB8" i="22"/>
  <c r="BS8" i="22" s="1"/>
  <c r="BR8" i="22"/>
  <c r="BR7" i="26"/>
  <c r="BB7" i="26"/>
  <c r="BS7" i="26" s="1"/>
  <c r="BB9" i="5"/>
  <c r="BS9" i="5" s="1"/>
  <c r="BR9" i="5"/>
  <c r="BR9" i="13"/>
  <c r="BB9" i="13"/>
  <c r="BS9" i="13" s="1"/>
  <c r="BR9" i="23"/>
  <c r="BB9" i="23"/>
  <c r="BS9" i="23" s="1"/>
  <c r="BB9" i="26"/>
  <c r="BS9" i="26" s="1"/>
  <c r="BR9" i="26"/>
  <c r="BB7" i="29"/>
  <c r="BS7" i="29" s="1"/>
  <c r="BR7" i="29"/>
  <c r="BR9" i="10"/>
  <c r="BB9" i="10"/>
  <c r="BS9" i="10" s="1"/>
  <c r="BB8" i="27"/>
  <c r="BS8" i="27" s="1"/>
  <c r="BR8" i="27"/>
  <c r="BB9" i="19"/>
  <c r="BS9" i="19" s="1"/>
  <c r="BR9" i="19"/>
  <c r="BB9" i="20"/>
  <c r="BS9" i="20" s="1"/>
  <c r="BR9" i="20"/>
  <c r="BB11" i="12"/>
  <c r="BS11" i="12" s="1"/>
  <c r="BR11" i="12"/>
  <c r="BR52" i="5"/>
  <c r="BB52" i="5"/>
  <c r="BS52" i="5" s="1"/>
  <c r="BB51" i="5"/>
  <c r="BS51" i="5" s="1"/>
  <c r="BR51" i="5"/>
  <c r="BB8" i="28"/>
  <c r="BS8" i="28" s="1"/>
  <c r="BR8" i="28"/>
  <c r="BB8" i="8"/>
  <c r="BS8" i="8" s="1"/>
  <c r="BR8" i="8"/>
  <c r="BB9" i="22"/>
  <c r="BS9" i="22" s="1"/>
  <c r="BR9" i="22"/>
  <c r="BB8" i="17"/>
  <c r="BS8" i="17" s="1"/>
  <c r="BR8" i="17"/>
  <c r="BR9" i="31"/>
  <c r="BB9" i="31"/>
  <c r="BS9" i="31" s="1"/>
  <c r="BB7" i="7"/>
  <c r="BS7" i="7" s="1"/>
  <c r="BR7" i="7"/>
  <c r="BR9" i="14"/>
  <c r="BB9" i="14"/>
  <c r="BS9" i="14" s="1"/>
  <c r="BB9" i="29"/>
  <c r="BS9" i="29" s="1"/>
  <c r="BR9" i="29"/>
  <c r="BR7" i="25"/>
  <c r="BB7" i="25"/>
  <c r="BS7" i="25" s="1"/>
  <c r="BB9" i="15"/>
  <c r="BS9" i="15" s="1"/>
  <c r="BR9" i="15"/>
  <c r="BB7" i="14"/>
  <c r="BS7" i="14" s="1"/>
  <c r="BR7" i="14"/>
  <c r="BR9" i="11"/>
  <c r="BB9" i="11"/>
  <c r="BS9" i="11" s="1"/>
  <c r="BR7" i="20"/>
  <c r="BB7" i="20"/>
  <c r="BS7" i="20" s="1"/>
  <c r="BB8" i="29"/>
  <c r="BS8" i="29" s="1"/>
  <c r="BR8" i="29"/>
  <c r="BB7" i="19"/>
  <c r="BS7" i="19" s="1"/>
  <c r="BR7" i="19"/>
  <c r="BR8" i="15"/>
  <c r="BB8" i="15"/>
  <c r="BS8" i="15" s="1"/>
  <c r="BQ58" i="12"/>
  <c r="BA58" i="12"/>
  <c r="BQ72" i="21"/>
  <c r="BA72" i="21"/>
  <c r="BQ73" i="21"/>
  <c r="BA73" i="21"/>
  <c r="BB8" i="11"/>
  <c r="BS8" i="11" s="1"/>
  <c r="BR8" i="11"/>
  <c r="BB8" i="16"/>
  <c r="BS8" i="16" s="1"/>
  <c r="BR8" i="16"/>
  <c r="BB7" i="5"/>
  <c r="BS7" i="5" s="1"/>
  <c r="BR7" i="5"/>
  <c r="BR7" i="18"/>
  <c r="BB7" i="18"/>
  <c r="BS7" i="18" s="1"/>
  <c r="BB8" i="26"/>
  <c r="BS8" i="26" s="1"/>
  <c r="BR8" i="26"/>
  <c r="BB56" i="12" l="1"/>
  <c r="BS56" i="12" s="1"/>
  <c r="BR56" i="12"/>
  <c r="BR71" i="21"/>
  <c r="BB71" i="21"/>
  <c r="BS71" i="21" s="1"/>
  <c r="BR73" i="21"/>
  <c r="BB73" i="21"/>
  <c r="BS73" i="21" s="1"/>
  <c r="BB72" i="21"/>
  <c r="BS72" i="21" s="1"/>
  <c r="BR72" i="21"/>
  <c r="BR58" i="12"/>
  <c r="BB58" i="12"/>
  <c r="BS58" i="12" s="1"/>
  <c r="BB59" i="17"/>
  <c r="BS59" i="17" s="1"/>
  <c r="BR59" i="17"/>
  <c r="BS7" i="6"/>
  <c r="X7" i="6"/>
  <c r="Z7" i="6" s="1"/>
  <c r="R7" i="6" s="1"/>
  <c r="S7" i="6" s="1"/>
  <c r="BR57" i="12"/>
  <c r="BB57" i="12"/>
  <c r="BB50" i="22"/>
  <c r="BS50" i="22" s="1"/>
  <c r="BR50" i="22"/>
  <c r="BS57" i="12" l="1"/>
  <c r="X57" i="12"/>
  <c r="Z57" i="12" s="1"/>
  <c r="Z2" i="62" l="1"/>
  <c r="AB2" i="62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<sst xmlns="http://schemas.openxmlformats.org/spreadsheetml/2006/main" count="19957" uniqueCount="2483">
  <si>
    <t>PROJECT PEGASUS - HISTORICAL OCCUPANCY</t>
  </si>
  <si>
    <t>Quarter Ending</t>
  </si>
  <si>
    <t>Property Name</t>
  </si>
  <si>
    <t>Submarket</t>
  </si>
  <si>
    <t>Square Footage</t>
  </si>
  <si>
    <t>Current</t>
  </si>
  <si>
    <t>Reliance Broadway</t>
  </si>
  <si>
    <t>Airport</t>
  </si>
  <si>
    <t>Reliance Broadway - Building A</t>
  </si>
  <si>
    <t>Reliance Broadway - Building B</t>
  </si>
  <si>
    <t>Reliance Broadway - Building C-D-E</t>
  </si>
  <si>
    <t>Reliance Broadway - Building F</t>
  </si>
  <si>
    <t xml:space="preserve">South 40  </t>
  </si>
  <si>
    <t>AIRPORT SUB-TOTAL</t>
  </si>
  <si>
    <t>Golden Key Plaza</t>
  </si>
  <si>
    <t>Chandler Gilbert</t>
  </si>
  <si>
    <t>Chandler Technology Center</t>
  </si>
  <si>
    <t>Chicago Street Business Park</t>
  </si>
  <si>
    <t>Fiesta Center</t>
  </si>
  <si>
    <t>Fiesta Ranch Business Center</t>
  </si>
  <si>
    <t>Frye Road Business Center</t>
  </si>
  <si>
    <t>Oakland Business Park</t>
  </si>
  <si>
    <t>CHANDLER-GILBERT SUB-TOTAL</t>
  </si>
  <si>
    <t>Central Deer Valley</t>
  </si>
  <si>
    <t>Deer Valley</t>
  </si>
  <si>
    <t>Deer Valley Commerce Center</t>
  </si>
  <si>
    <t>Desert Ridge Industrial Park</t>
  </si>
  <si>
    <t>Laser Drive Industrial</t>
  </si>
  <si>
    <t xml:space="preserve">Perimeter Center </t>
  </si>
  <si>
    <t>Rose Garden Business Center</t>
  </si>
  <si>
    <t>DEER VALLEY SUB-TOTAL</t>
  </si>
  <si>
    <t>Falcon Field Industrial</t>
  </si>
  <si>
    <t>Mesa</t>
  </si>
  <si>
    <t>Horne Commerce Center</t>
  </si>
  <si>
    <t>Mesa Business Park</t>
  </si>
  <si>
    <t>Southpoint Commerce Center</t>
  </si>
  <si>
    <t xml:space="preserve">Aero I </t>
  </si>
  <si>
    <t>MESA SUB-TOTAL</t>
  </si>
  <si>
    <t>Broadway Industrial</t>
  </si>
  <si>
    <t>Tempe</t>
  </si>
  <si>
    <t>Hayden Park</t>
  </si>
  <si>
    <t>Hardy Center</t>
  </si>
  <si>
    <t xml:space="preserve">Park Lane </t>
  </si>
  <si>
    <t>University Business Center</t>
  </si>
  <si>
    <t>TEMPE SUB-TOTAL</t>
  </si>
  <si>
    <t>SUMMARY</t>
  </si>
  <si>
    <t xml:space="preserve">Sub-Market </t>
  </si>
  <si>
    <t>Sq. Ft.</t>
  </si>
  <si>
    <t>Occupancy at Acquisition</t>
  </si>
  <si>
    <t>Chandler-Gilbert</t>
  </si>
  <si>
    <t>Totals/Weighted Average</t>
  </si>
  <si>
    <t>Increase/(Decrease) to Acquisition</t>
  </si>
  <si>
    <t>Quarter over Quarter Increase/Decrease</t>
  </si>
  <si>
    <t>Summary Schedule</t>
  </si>
  <si>
    <t>Occupancy</t>
  </si>
  <si>
    <t>Vacant SF</t>
  </si>
  <si>
    <t>SF Expiring in Next 6 Months</t>
  </si>
  <si>
    <t>% Expiring in Next 6 Months</t>
  </si>
  <si>
    <t>Pending Deals</t>
  </si>
  <si>
    <t>Vacant</t>
  </si>
  <si>
    <t>Vacant Sq. Ft.</t>
  </si>
  <si>
    <t>Vacant Space</t>
  </si>
  <si>
    <t>Relative Occupancy</t>
  </si>
  <si>
    <t>Address</t>
  </si>
  <si>
    <t>Ste.</t>
  </si>
  <si>
    <t>S.F.
Available</t>
  </si>
  <si>
    <t>Date Suite
Available</t>
  </si>
  <si>
    <t>Days on
Market</t>
  </si>
  <si>
    <t>Market
Effective Rent</t>
  </si>
  <si>
    <t>On Lock 
Box</t>
  </si>
  <si>
    <t>Lease
Ready</t>
  </si>
  <si>
    <t>Comments</t>
  </si>
  <si>
    <t>Yes</t>
  </si>
  <si>
    <t>No</t>
  </si>
  <si>
    <t>LAURA LINK</t>
  </si>
  <si>
    <t>RELIANCE BROADWAY</t>
  </si>
  <si>
    <t>$1.15-$1.35/sq ft - MG</t>
  </si>
  <si>
    <t>3620 E Broadway Rd</t>
  </si>
  <si>
    <t xml:space="preserve">Suite is clean and ready to be leased. </t>
  </si>
  <si>
    <t>Lease ready</t>
  </si>
  <si>
    <t>HVAC Inspections Needed. Paint and suite clean</t>
  </si>
  <si>
    <t>4203 S. 37th Street</t>
  </si>
  <si>
    <t xml:space="preserve">Suite was professionally cleaned.  Updating interior and exterior lighting for now. </t>
  </si>
  <si>
    <t>4209 S. 36th Place</t>
  </si>
  <si>
    <t>Lease Ready - Updating WH lighting - Allied Electric</t>
  </si>
  <si>
    <t>4216 S 37th Street</t>
  </si>
  <si>
    <t xml:space="preserve">Lease ready work completed.  Ready for lease. </t>
  </si>
  <si>
    <t>4217 S. 36th Place</t>
  </si>
  <si>
    <t>Suite was professionally cleaned - Updating interior and exterior lighting for now.  Will include in next group of lease ready work.</t>
  </si>
  <si>
    <t>4219 S 37th Street</t>
  </si>
  <si>
    <t>4221 S 36th Place</t>
  </si>
  <si>
    <t>Issue with lighting.  Need additional time to complete.</t>
  </si>
  <si>
    <t>4222 S 37th Street</t>
  </si>
  <si>
    <t>4224, 4226, 4228 S 37th Street</t>
  </si>
  <si>
    <t>Tenant lease expires 03/2026.  Vacated space early.  Deal for suite 4224 and 4226.  Demo and lease ready work to be completed on suite 4228. Close passthrough between 4226-4228</t>
  </si>
  <si>
    <t>4226 S 36th Place</t>
  </si>
  <si>
    <t>Tenant will be moved out by 12/01/2025 (SD Lighting moving to 4246 37th St)</t>
  </si>
  <si>
    <t>4227 S 36th Place</t>
  </si>
  <si>
    <t>Suite needs paint, flooring, lighting, HVAC inspection</t>
  </si>
  <si>
    <t xml:space="preserve">4241 S 36th Place </t>
  </si>
  <si>
    <t xml:space="preserve">Needs paint, flooring, lighting. </t>
  </si>
  <si>
    <t>4243 S 36th Place</t>
  </si>
  <si>
    <t xml:space="preserve">Updating interior and exterior lighting for now.  Will include in next group of lease ready work </t>
  </si>
  <si>
    <t>4244 S 37th Street</t>
  </si>
  <si>
    <t>T. W. Garage Pros Vacating</t>
  </si>
  <si>
    <t>4246 S 36th Place</t>
  </si>
  <si>
    <t xml:space="preserve">Needs update on flooring and paint.  LED has been upgraded throughout. </t>
  </si>
  <si>
    <t>TOTAL</t>
  </si>
  <si>
    <t>RELIANCE BROADWAY A</t>
  </si>
  <si>
    <t>$1.30/sq ft - NNN</t>
  </si>
  <si>
    <t>RELIANCE BROADWAY B</t>
  </si>
  <si>
    <t>RELIANCE BROADWAY C</t>
  </si>
  <si>
    <t>$1.40/sq ft - NNN</t>
  </si>
  <si>
    <t>RELIANCE BROADWAY D</t>
  </si>
  <si>
    <t>551E</t>
  </si>
  <si>
    <t>4300 S 38th St</t>
  </si>
  <si>
    <t>D160</t>
  </si>
  <si>
    <t xml:space="preserve">Suite is clean and ready to lease. </t>
  </si>
  <si>
    <t>RELIANCE BROADWAY E</t>
  </si>
  <si>
    <t>4350 S 38th St</t>
  </si>
  <si>
    <t>E150</t>
  </si>
  <si>
    <t>Suite is clean and on lockbox.</t>
  </si>
  <si>
    <t>RELIANCE BROADWAY F</t>
  </si>
  <si>
    <t>$1.20/sq ft - NNN</t>
  </si>
  <si>
    <t>DEER VALLEY COMMERCE CENTER</t>
  </si>
  <si>
    <t>Market Rent - $1.52 NNN</t>
  </si>
  <si>
    <t>1725 W Williams Drive</t>
  </si>
  <si>
    <t>LED upgrade and epoxy flooring</t>
  </si>
  <si>
    <t>Lease Ready</t>
  </si>
  <si>
    <t>21-22</t>
  </si>
  <si>
    <t>Lease ready. LED throughout</t>
  </si>
  <si>
    <t xml:space="preserve">1725 W Williams Drive </t>
  </si>
  <si>
    <t>15-16</t>
  </si>
  <si>
    <t>Estimates needed for paint, flooring, lighting</t>
  </si>
  <si>
    <t>Suite in good condition.  Alliled Electric to update to LED lighting</t>
  </si>
  <si>
    <t xml:space="preserve">  1725 W Williams Drive</t>
  </si>
  <si>
    <t>Lease ready. Updated LED throughout and Epoxy floors</t>
  </si>
  <si>
    <t>Suite needs paint, flooring, lighting.  Possibly convert to A/C and add expoxy to meet Equus standard</t>
  </si>
  <si>
    <t>ROSE GARDEN BUSINESS CENTER</t>
  </si>
  <si>
    <t>Market Rent - $1.70 MG</t>
  </si>
  <si>
    <t xml:space="preserve">20816 N 20th Ave </t>
  </si>
  <si>
    <t>Suite needs paint, flooring, LED lighting</t>
  </si>
  <si>
    <t>Suite needs paint, flooring, LED lighting, window repair</t>
  </si>
  <si>
    <t>CHARLIE DAVIS</t>
  </si>
  <si>
    <t>GOLDEN KEY PLAZA</t>
  </si>
  <si>
    <t>$1.30-$1.40/sq ft - MG</t>
  </si>
  <si>
    <t>761 N Monterey</t>
  </si>
  <si>
    <t>Vacant, in good shape. Will get flooring and paint, pending bids from GC - Has broken rafter in roof, pending structural engineer</t>
  </si>
  <si>
    <t>UNIVERSITY BUSINESS CENTER</t>
  </si>
  <si>
    <t>$1.25/sq ft - NNN</t>
  </si>
  <si>
    <t>1828 E University</t>
  </si>
  <si>
    <t>8.10.11</t>
  </si>
  <si>
    <t>Heavy make ready needed, would not show. Will be demising into 3 suites, would not push for m/i until at least 2/1/26</t>
  </si>
  <si>
    <t>1848 E University</t>
  </si>
  <si>
    <t>Demising into 3 suites, should have final bid by 12/19, work to start shortly after</t>
  </si>
  <si>
    <t xml:space="preserve">FIESTA CENTER </t>
  </si>
  <si>
    <t>$1.40-$1.50/sq ft - MG</t>
  </si>
  <si>
    <t xml:space="preserve">75 W Baseline </t>
  </si>
  <si>
    <t>Space ready for lease</t>
  </si>
  <si>
    <t>75 W Baseline Rd</t>
  </si>
  <si>
    <t>Space left in good condition, will complete work when leased or requested, shows well. Will get scrim/insulation in warehouse installed/repaired</t>
  </si>
  <si>
    <t>75 W Baseline</t>
  </si>
  <si>
    <t>1.2.3</t>
  </si>
  <si>
    <t>Paint, flooring repairs/clean, ceiling repairs in warehouse. Looking to have all track lighting in warehouse removed, pending bids from GC</t>
  </si>
  <si>
    <t>HEAVY make ready needed for warehouse, would not show, pending GC bids</t>
  </si>
  <si>
    <t>Flooring, paint, removing structures in warehouse</t>
  </si>
  <si>
    <t>Pending GC bids</t>
  </si>
  <si>
    <t xml:space="preserve">FALCON FIELD INDUSTRIAL </t>
  </si>
  <si>
    <t>$1.50/sq ft - MG</t>
  </si>
  <si>
    <t>FIESTA RANCH</t>
  </si>
  <si>
    <t>$1.45/sq ft - MG</t>
  </si>
  <si>
    <t>HAYDEN PARK</t>
  </si>
  <si>
    <t>$1.20-$1.25/sq ft - MG</t>
  </si>
  <si>
    <t>425 S McClintock</t>
  </si>
  <si>
    <t>Make ready complete, lease ready</t>
  </si>
  <si>
    <t>410 S Perry Lane</t>
  </si>
  <si>
    <t xml:space="preserve">Space looks decent to show.  Needs paint and flooring.  Large warehouse.  No HVAC/Coolers currently in warehouse - new drops installed.  </t>
  </si>
  <si>
    <t>415 S Perry Lane</t>
  </si>
  <si>
    <t>402 S Perry Ln</t>
  </si>
  <si>
    <t>HORNE COMMERCE CENTER</t>
  </si>
  <si>
    <t>$1.40/sq ft - MG</t>
  </si>
  <si>
    <t>1829 S Horne</t>
  </si>
  <si>
    <t>Space left in good shape- will need ceiling tiles and blinds replacement. Can be shown</t>
  </si>
  <si>
    <t>1817 S Horne</t>
  </si>
  <si>
    <t>Make ready complete, can be shown, ready for lease</t>
  </si>
  <si>
    <t>Make ready started, pending paint of space for completion. Can be shown.</t>
  </si>
  <si>
    <t>MESA BUSINESS PARK</t>
  </si>
  <si>
    <t>$1.25/sq ft - MG</t>
  </si>
  <si>
    <t>DROPPING RATE FOR SUMMER SPECIAL TO $1.10-$1.15??</t>
  </si>
  <si>
    <t xml:space="preserve">310 S Nina </t>
  </si>
  <si>
    <t>Space is cleaned and lease ready</t>
  </si>
  <si>
    <t>310 S Nina</t>
  </si>
  <si>
    <t>Space left in okay condition, no hot water connections, possible flooring needed.</t>
  </si>
  <si>
    <t>Flooring replacement, full paint, pending bids from GC's to start make ready</t>
  </si>
  <si>
    <t xml:space="preserve">SOUTHPOINT COMMERCE CENTER  </t>
  </si>
  <si>
    <t>$1.20-$1.35/sq ft - MG</t>
  </si>
  <si>
    <t>AERO 1</t>
  </si>
  <si>
    <t>$1.50/sq ft - NNN</t>
  </si>
  <si>
    <t>MARIA BURGIO</t>
  </si>
  <si>
    <t>SOUTH 40 INDUSTRIAL PARK</t>
  </si>
  <si>
    <t>5002 S 40th Street</t>
  </si>
  <si>
    <t>502-P</t>
  </si>
  <si>
    <t>updated- Lease Ready</t>
  </si>
  <si>
    <t xml:space="preserve">5002 S 40th St </t>
  </si>
  <si>
    <t>502-J</t>
  </si>
  <si>
    <t xml:space="preserve">updated- Lease ready </t>
  </si>
  <si>
    <t>4844 S 40th St</t>
  </si>
  <si>
    <t>Lease Ready - starting to procure bids to make warehouse larger- remove some awkward office space</t>
  </si>
  <si>
    <t>PARK LANE BUILDING</t>
  </si>
  <si>
    <t>$1.35/sq ft - MG</t>
  </si>
  <si>
    <t xml:space="preserve">2400 Medtronic Way </t>
  </si>
  <si>
    <t xml:space="preserve">Updated - Lease Ready - Review potentially converting back to warehouse - Fred to tour with Maria </t>
  </si>
  <si>
    <t>940 S Park Lane</t>
  </si>
  <si>
    <t>Storage Lot</t>
  </si>
  <si>
    <t>Storage lot- ready for use</t>
  </si>
  <si>
    <t>BROADWAY INDUSTRIAL</t>
  </si>
  <si>
    <t>$1.30/sq ft - MG</t>
  </si>
  <si>
    <t>819 W 22nd</t>
  </si>
  <si>
    <t xml:space="preserve">Lease Ready </t>
  </si>
  <si>
    <t>835 W 22nd St</t>
  </si>
  <si>
    <t>Updated- Lease ready</t>
  </si>
  <si>
    <t xml:space="preserve">835 W 22nd </t>
  </si>
  <si>
    <t>HARDY CENTER</t>
  </si>
  <si>
    <t>2740 S Hardy</t>
  </si>
  <si>
    <t xml:space="preserve">Tenant abandoned space and could no longer pay - need to assess what needs to be done </t>
  </si>
  <si>
    <t>2720 S Hardy</t>
  </si>
  <si>
    <t>White wolf continues to occupy for an undertermined amount of time- will hopefully be out by 11/30- need to assess what needs to be done- will likely need a space architect</t>
  </si>
  <si>
    <t>"</t>
  </si>
  <si>
    <t>FRYE ROAD BUSINESS PARK</t>
  </si>
  <si>
    <t>6503 W. Frye Road</t>
  </si>
  <si>
    <t>6509 W Frye Rd</t>
  </si>
  <si>
    <t>Suite Refresh Started- due for completion 11/30/25</t>
  </si>
  <si>
    <t>Suite refresh started due for completion 11/30/2025</t>
  </si>
  <si>
    <t>6501 W Frye Rd</t>
  </si>
  <si>
    <t>Demising back into two suites- cosmetic updating to begin 12/1/2025 should be complete by 2026</t>
  </si>
  <si>
    <t>CENTRAL DEER VALLEY</t>
  </si>
  <si>
    <t>Market Rent $1.50</t>
  </si>
  <si>
    <t xml:space="preserve">21602 N Central </t>
  </si>
  <si>
    <t>epoxy flooring space</t>
  </si>
  <si>
    <t>DESERT RIDGE INDUSTRIAL PARK</t>
  </si>
  <si>
    <t>Market Rent - $1.55 NNN</t>
  </si>
  <si>
    <t>2620 E Rose Garden</t>
  </si>
  <si>
    <t xml:space="preserve">Needs some cosmetic updating, shows okay- waiting out any refresh on broker advice as other 3 spaces moved quickly without </t>
  </si>
  <si>
    <t>LASER DRIVE INDUSTRIAL</t>
  </si>
  <si>
    <t>16548 E. Laser Drive</t>
  </si>
  <si>
    <t xml:space="preserve">Cosmetic updating to start 12/1/2025 with 12/15/2025 completion </t>
  </si>
  <si>
    <t>16610 E Laser Drive</t>
  </si>
  <si>
    <t xml:space="preserve">16610 E Laser Drive </t>
  </si>
  <si>
    <t>OAKLAND BUSINESS PARK</t>
  </si>
  <si>
    <t>CHANDLER TECHNOLOGY CENTER</t>
  </si>
  <si>
    <t xml:space="preserve">7408 W Detroit </t>
  </si>
  <si>
    <t>7408 W Detroit St</t>
  </si>
  <si>
    <t xml:space="preserve">Very weird space-back entry only- Equus suggests to brokers to market to existing tenants for storage or workshop etc. </t>
  </si>
  <si>
    <t>7408 W Detroit</t>
  </si>
  <si>
    <t>CHICAGO STREET BUSINESS PARK</t>
  </si>
  <si>
    <t>6700 W Chicago St</t>
  </si>
  <si>
    <t xml:space="preserve">Getting space back on 12/1- no idea what state it will be returned in </t>
  </si>
  <si>
    <t>MEREDITH DELEON</t>
  </si>
  <si>
    <t>PERIMETER CENTER</t>
  </si>
  <si>
    <t>$1.55/sq ft - NNN</t>
  </si>
  <si>
    <t>GRAND TOTAL</t>
  </si>
  <si>
    <t>AIR Summary</t>
  </si>
  <si>
    <t>Property</t>
  </si>
  <si>
    <t>Total
SF</t>
  </si>
  <si>
    <t>SF
Available</t>
  </si>
  <si>
    <t>%
Avail.</t>
  </si>
  <si>
    <t>YARDI
% Avail.</t>
  </si>
  <si>
    <t>-</t>
  </si>
  <si>
    <t>CG Summary</t>
  </si>
  <si>
    <t>DV Summary</t>
  </si>
  <si>
    <t>MSA Summary</t>
  </si>
  <si>
    <t>TPE Summary</t>
  </si>
  <si>
    <t>Type of Lease                       (New, Renewal,Expansion, Expansion and Renewal)                               ( R  N  X  RX)</t>
  </si>
  <si>
    <t xml:space="preserve"> Property </t>
  </si>
  <si>
    <t xml:space="preserve"> Property Name </t>
  </si>
  <si>
    <t>Notice Address</t>
  </si>
  <si>
    <t xml:space="preserve"> Units </t>
  </si>
  <si>
    <t>City, State, Zip</t>
  </si>
  <si>
    <t xml:space="preserve"> Lease Area </t>
  </si>
  <si>
    <t xml:space="preserve">Tenant Entity </t>
  </si>
  <si>
    <t>Current Rent</t>
  </si>
  <si>
    <t>PSF Current</t>
  </si>
  <si>
    <t>First Year Rent</t>
  </si>
  <si>
    <t>PSF First Year</t>
  </si>
  <si>
    <t>Percentage increase</t>
  </si>
  <si>
    <t>Annual Increase</t>
  </si>
  <si>
    <t>CPI Notes</t>
  </si>
  <si>
    <t>Term</t>
  </si>
  <si>
    <t>EXP</t>
  </si>
  <si>
    <t xml:space="preserve">Lease Commencment Date </t>
  </si>
  <si>
    <t>RX</t>
  </si>
  <si>
    <t xml:space="preserve">Golden Key Plaza </t>
  </si>
  <si>
    <t>751 N Monterey</t>
  </si>
  <si>
    <t>Gilbert, AZ</t>
  </si>
  <si>
    <t>Scale X Pro LLC</t>
  </si>
  <si>
    <t>Minor TI, No Free rent, No outside agent, Base Year Gross</t>
  </si>
  <si>
    <t>New</t>
  </si>
  <si>
    <t>425 W Guadalupe</t>
  </si>
  <si>
    <t>Lease</t>
  </si>
  <si>
    <t xml:space="preserve">Luxe Cabinetry </t>
  </si>
  <si>
    <t xml:space="preserve">R </t>
  </si>
  <si>
    <t>115, 116</t>
  </si>
  <si>
    <t xml:space="preserve">JRL Goods LLC </t>
  </si>
  <si>
    <t>No TI, No Free rent, No outside agent, Base Year Gross</t>
  </si>
  <si>
    <t>R</t>
  </si>
  <si>
    <t>Eagle One Appliance Repair</t>
  </si>
  <si>
    <t>Joshua Daniel Brown d/b/a Superstition Merch</t>
  </si>
  <si>
    <t>761 N Monterey St</t>
  </si>
  <si>
    <t>Gilbert, 85233</t>
  </si>
  <si>
    <t>Lamp Service Products Arizona</t>
  </si>
  <si>
    <t>HVAC Replacement, No Free rent, No outside agent, Base Year Gross</t>
  </si>
  <si>
    <t>425 W. Guadalupe Road, Suite 115</t>
  </si>
  <si>
    <t>Batti-Performance, LLC</t>
  </si>
  <si>
    <t>1 Month free</t>
  </si>
  <si>
    <t>425 W Guadalupe Rd Suite 116</t>
  </si>
  <si>
    <t xml:space="preserve">Madbrows LLC </t>
  </si>
  <si>
    <t>OFS</t>
  </si>
  <si>
    <t>Gilbert, AZ 85233</t>
  </si>
  <si>
    <t>Miller Chiropractic Center Inc</t>
  </si>
  <si>
    <t>DRT Fabrication LLC</t>
  </si>
  <si>
    <t xml:space="preserve">Kachina Contracting Corp </t>
  </si>
  <si>
    <t>835 W 22nd</t>
  </si>
  <si>
    <t>105-107</t>
  </si>
  <si>
    <t>Tempe, AZ</t>
  </si>
  <si>
    <t>TRUE WORLD FOODS PHOENIX, LLC ( TW FOODS LLC )</t>
  </si>
  <si>
    <t>21616  N Central Ave</t>
  </si>
  <si>
    <t>Phoenix, AZ 85024</t>
  </si>
  <si>
    <t>Claude Bryant</t>
  </si>
  <si>
    <t>Tenant signed 3 year renewal</t>
  </si>
  <si>
    <t>21616 N Centerl</t>
  </si>
  <si>
    <t xml:space="preserve">James Cartwright a/b/a Vision Scape </t>
  </si>
  <si>
    <t>21628 N Central</t>
  </si>
  <si>
    <t>Quiiriego Restaurant, LLC</t>
  </si>
  <si>
    <t>21616 N Central Ave</t>
  </si>
  <si>
    <t xml:space="preserve">Pool Barrier of AZ </t>
  </si>
  <si>
    <t xml:space="preserve">Tenant agreed to a 3 year MG renewal </t>
  </si>
  <si>
    <t>5, 11, 12, 13</t>
  </si>
  <si>
    <t>Rich Interiors</t>
  </si>
  <si>
    <t xml:space="preserve">Tenant agreed to a 3 year renewal - MG lease </t>
  </si>
  <si>
    <t>21602  N Central Ave</t>
  </si>
  <si>
    <t>Scudo Divers, LLC</t>
  </si>
  <si>
    <t xml:space="preserve">21628 N Central Ave </t>
  </si>
  <si>
    <t>AZ Gun Works</t>
  </si>
  <si>
    <t>Tenant has agreed to a 5 year MG Renewal</t>
  </si>
  <si>
    <t>21628 N Central Ave</t>
  </si>
  <si>
    <t>4 &amp; 5</t>
  </si>
  <si>
    <t>Bruno's Shooting Supply</t>
  </si>
  <si>
    <t>1 &amp; 2</t>
  </si>
  <si>
    <t>Moto Garage</t>
  </si>
  <si>
    <t>Tenant has agreed to a 3 year MG Renewal</t>
  </si>
  <si>
    <t>21606 N Central</t>
  </si>
  <si>
    <t xml:space="preserve">Gecko Garage Doors Inc Doors </t>
  </si>
  <si>
    <t>21602 N Central Ave</t>
  </si>
  <si>
    <t>Import Care Center/Benz</t>
  </si>
  <si>
    <t>Tenant signed a new 3 year MG renewal</t>
  </si>
  <si>
    <t>21602 N Central</t>
  </si>
  <si>
    <t>5,6</t>
  </si>
  <si>
    <t>D&amp;A Partners LLC</t>
  </si>
  <si>
    <t>21616 &amp;21628 N Central Av3</t>
  </si>
  <si>
    <t>3, 4, 8</t>
  </si>
  <si>
    <t>Phoneix. AZ 85024</t>
  </si>
  <si>
    <t>Two Brother's Auto Restoration</t>
  </si>
  <si>
    <t>Tenant is increasing 835 sf and signing a 3 year MG renewal</t>
  </si>
  <si>
    <t>7402 W Detroit</t>
  </si>
  <si>
    <t>Arizona Fitness Distributors LLC</t>
  </si>
  <si>
    <t>Chandler, AZ 85226</t>
  </si>
  <si>
    <t>AutoJoy, Inc</t>
  </si>
  <si>
    <t xml:space="preserve">No TI, No Free rent,Gold Trust Realty, Base Year Gross, Expansion </t>
  </si>
  <si>
    <t>7408 W Detroit Street Suite 170</t>
  </si>
  <si>
    <t>Autojoy Inc</t>
  </si>
  <si>
    <t>7406 W Detroit</t>
  </si>
  <si>
    <t>Chandler, AZ</t>
  </si>
  <si>
    <t>Daifuku Cleanroom America Corporation</t>
  </si>
  <si>
    <t>TI, 2 Months free, Marc Pierce (Lee), Base Year</t>
  </si>
  <si>
    <t>7404 W Detroit</t>
  </si>
  <si>
    <t>Med Fibers, Inc</t>
  </si>
  <si>
    <t>7400 W Detroit</t>
  </si>
  <si>
    <t>SO Esthetics, LLC</t>
  </si>
  <si>
    <t>Chicago Business Park</t>
  </si>
  <si>
    <t>6710 W Chicago St</t>
  </si>
  <si>
    <t>Ameri-Sol, LLC</t>
  </si>
  <si>
    <t>No TI, 1 Mo Free rent (tenant to replace EVAP), No outside agent, Base Year Gross</t>
  </si>
  <si>
    <t xml:space="preserve">6700 W Chicago </t>
  </si>
  <si>
    <t>Chandler, 85226</t>
  </si>
  <si>
    <t>WATER SYSTEMS SOLUTIONS, LLC</t>
  </si>
  <si>
    <t>6730 W Chicago St</t>
  </si>
  <si>
    <t>4, 5</t>
  </si>
  <si>
    <t>Contract</t>
  </si>
  <si>
    <t>Scriven Precision Fabricating</t>
  </si>
  <si>
    <t>No TI, No Free rent, Kathleen Hampton, Base Year Gross</t>
  </si>
  <si>
    <t>6710 W Chicago Street, Suite 5</t>
  </si>
  <si>
    <t>Happy Jack Distillers, LLC</t>
  </si>
  <si>
    <t>6730 W Chicago Street, Suite 1</t>
  </si>
  <si>
    <t xml:space="preserve">Steel &amp; Grace Overhead Doors LLC </t>
  </si>
  <si>
    <t>6700 W Chicago</t>
  </si>
  <si>
    <t>CELTIC FORKLIFT, INC.</t>
  </si>
  <si>
    <t>1725 W Williams Dr</t>
  </si>
  <si>
    <t>Phoenix, AZ 85027</t>
  </si>
  <si>
    <t>Cornel Hasna</t>
  </si>
  <si>
    <t>Tenant is expanding and renewing their lease.  They will now have suites 25, 26, 27, 28 and have renewed for 3 years</t>
  </si>
  <si>
    <t>57,58</t>
  </si>
  <si>
    <t>Maverix Baseball Academy LLC</t>
  </si>
  <si>
    <t>Engaging Media</t>
  </si>
  <si>
    <t>Tenant agreed to a 3 year NNN renewal</t>
  </si>
  <si>
    <t>Fechete Euro Flooring</t>
  </si>
  <si>
    <t>Tenant has agreed to a 3 year renewal</t>
  </si>
  <si>
    <t>Phoenix Granite</t>
  </si>
  <si>
    <t>Five Star Finish</t>
  </si>
  <si>
    <t xml:space="preserve">Tenant has agreed to a 3 year NNN renewal </t>
  </si>
  <si>
    <t>Danmarpan LLC</t>
  </si>
  <si>
    <t>Waiting for Equus to sign</t>
  </si>
  <si>
    <t>Limitless Graphix</t>
  </si>
  <si>
    <t xml:space="preserve">Tenant agreed to a 3 year NNN renewal </t>
  </si>
  <si>
    <t>61 &amp; 63</t>
  </si>
  <si>
    <t>Elevated Design</t>
  </si>
  <si>
    <t>Tenant is expanding into suite 63 to take 5,850 sf.</t>
  </si>
  <si>
    <t>1725 W. Williams Drive, Sutie 64</t>
  </si>
  <si>
    <t>Disbrow, Inc, d/b/a Varsity Zone HVAC N Phoenix</t>
  </si>
  <si>
    <t>Lease comments are with Equus attorney for review</t>
  </si>
  <si>
    <t>1725 W Williams Drive, Suite 63</t>
  </si>
  <si>
    <t xml:space="preserve">Elite Wake Services, LLC </t>
  </si>
  <si>
    <t>Waiting on COI</t>
  </si>
  <si>
    <t xml:space="preserve">AZ  Alignment LLC </t>
  </si>
  <si>
    <t>1725 W Williams Drive, Suties 67 &amp; 68</t>
  </si>
  <si>
    <t>BCA Investments, LLC d/b/a Discount Motorsports</t>
  </si>
  <si>
    <t>Complete Water Systems LLC</t>
  </si>
  <si>
    <t>1725 W. Williams Drive, Suite 7</t>
  </si>
  <si>
    <t>Earvolution, Inc</t>
  </si>
  <si>
    <t xml:space="preserve">R3M&amp;D AZ LLC </t>
  </si>
  <si>
    <t>Fiesta Ranch</t>
  </si>
  <si>
    <t>1015 N McQueen</t>
  </si>
  <si>
    <t>Sticky Solutions, LLC</t>
  </si>
  <si>
    <t>Star Hardware Inc</t>
  </si>
  <si>
    <t xml:space="preserve">1025 N McQueen </t>
  </si>
  <si>
    <t>BC MOTOR SPORTS</t>
  </si>
  <si>
    <t>1025 N McQueen Rd</t>
  </si>
  <si>
    <t>150, 152</t>
  </si>
  <si>
    <t>AUTOMOTIVE PERFORMANCE REPAIR</t>
  </si>
  <si>
    <t>No TI, No Free rent, CBRE (Serena), Base Year Gross</t>
  </si>
  <si>
    <t>3960 E Palm</t>
  </si>
  <si>
    <t>Mesa, AZ</t>
  </si>
  <si>
    <t>Aggregate Machinery, INC.</t>
  </si>
  <si>
    <t xml:space="preserve">American Matrial Processing Equipment </t>
  </si>
  <si>
    <t>3035 N Maple</t>
  </si>
  <si>
    <t>Redline Contracting Group</t>
  </si>
  <si>
    <t>No TI, 1 mo Free rent, No outside agent, Base Year Gross</t>
  </si>
  <si>
    <t xml:space="preserve">3035 E Maple </t>
  </si>
  <si>
    <t>AZ Truck &amp; Equipment Sales LLC</t>
  </si>
  <si>
    <t xml:space="preserve">3960 E Palm </t>
  </si>
  <si>
    <t>Mesa, AZ 85215</t>
  </si>
  <si>
    <t>N-R-G Foam, Inc.</t>
  </si>
  <si>
    <t>No TI, No Free rent, No outside agent, NNN</t>
  </si>
  <si>
    <t>3960 E. Palm Street, Suite 6</t>
  </si>
  <si>
    <t>The Fur Seasons AZ LLC</t>
  </si>
  <si>
    <t>3035 N Maple Street, Building 6</t>
  </si>
  <si>
    <t>TMD Investments, LLC d/b/a Signarama and Fully Promoted</t>
  </si>
  <si>
    <t xml:space="preserve">Eliete Packout LLC </t>
  </si>
  <si>
    <t>Desert Springs Bottlers, LLC</t>
  </si>
  <si>
    <t>Anytime Home Services LLC</t>
  </si>
  <si>
    <t>No TI, No Free rent, No outside agent, Base Year Gross, Tenant downsized</t>
  </si>
  <si>
    <t xml:space="preserve">Armor Fire </t>
  </si>
  <si>
    <t xml:space="preserve">Quick Roofing </t>
  </si>
  <si>
    <t>PurePak Technology Corp</t>
  </si>
  <si>
    <t>75 W. Baseline Road, Suite 49</t>
  </si>
  <si>
    <t>Aquadei, LLC</t>
  </si>
  <si>
    <t>75 W. Baseline Road, Suite 14</t>
  </si>
  <si>
    <t>D &amp; R Machinery Exchange L.L.C.</t>
  </si>
  <si>
    <t>19-20</t>
  </si>
  <si>
    <t>Eco Roofing Solutions LLC</t>
  </si>
  <si>
    <t>Connect Hearing, Inc.</t>
  </si>
  <si>
    <t>Big Show Autos</t>
  </si>
  <si>
    <t>ORKIN, LLC (Rollins AC)</t>
  </si>
  <si>
    <t>No TI, 1 Mo Free rent, Site Selection outside agent, Base Year Gross</t>
  </si>
  <si>
    <t xml:space="preserve">Fry Road Business Park </t>
  </si>
  <si>
    <t>5609 W Frye</t>
  </si>
  <si>
    <t>Floteq USA LLC</t>
  </si>
  <si>
    <t>6505 W Frye</t>
  </si>
  <si>
    <t>K-Harper Corp d/b/a Sapper HVAC</t>
  </si>
  <si>
    <t>6505 W Frye Rd</t>
  </si>
  <si>
    <t>Azpenn Power and Controls LLC</t>
  </si>
  <si>
    <t>6509 W Frye</t>
  </si>
  <si>
    <t>5150 Motorsport LLC</t>
  </si>
  <si>
    <t xml:space="preserve">6501 W Frye </t>
  </si>
  <si>
    <t>BBQ Fans LLC</t>
  </si>
  <si>
    <t>Perfect Party Planing</t>
  </si>
  <si>
    <t>Liquiserve, LLC</t>
  </si>
  <si>
    <t>PREMIER AIR SOLUTIONS ,INC</t>
  </si>
  <si>
    <t xml:space="preserve">Hayden Park </t>
  </si>
  <si>
    <t>420 S Perry Ln</t>
  </si>
  <si>
    <t>1, 2</t>
  </si>
  <si>
    <t>The Grateful Bread</t>
  </si>
  <si>
    <t>Trusted Auto Sales Inc</t>
  </si>
  <si>
    <t>1,2</t>
  </si>
  <si>
    <t>Ms Fabrication LLC</t>
  </si>
  <si>
    <t>415 S McClintock</t>
  </si>
  <si>
    <t>Tim's Garage</t>
  </si>
  <si>
    <t xml:space="preserve">402 S Perry </t>
  </si>
  <si>
    <t>Suite 01</t>
  </si>
  <si>
    <t>Tempe 85283</t>
  </si>
  <si>
    <t>Tempe Speed and Performance</t>
  </si>
  <si>
    <t>Repair roll up, No Free rent, Langdon Bridges (CPI), Base Year Gross</t>
  </si>
  <si>
    <t>Lihongsheng, LLC</t>
  </si>
  <si>
    <t>No TI, 2 months Free rent, No outside agent, Base Year Gross</t>
  </si>
  <si>
    <t xml:space="preserve">LTJ Systems LLC </t>
  </si>
  <si>
    <t>Bla Bla Auto Sales, LLC</t>
  </si>
  <si>
    <t>Copper Sky Homes LLC</t>
  </si>
  <si>
    <t>CTK Fabrication LLC</t>
  </si>
  <si>
    <t>Shorai Service LLC</t>
  </si>
  <si>
    <t>GreenTec Laboratories LLC</t>
  </si>
  <si>
    <t>Peter W. Dreyer</t>
  </si>
  <si>
    <t>Cactus Golf Club LLC</t>
  </si>
  <si>
    <t>Suite 1 &amp; 2</t>
  </si>
  <si>
    <t>Mesa, AZ 85204</t>
  </si>
  <si>
    <t>The Jukebox Grounds</t>
  </si>
  <si>
    <t>1817 S Horne Suite 15</t>
  </si>
  <si>
    <t>JB Industries LLC d/b/a Solo Solar</t>
  </si>
  <si>
    <t xml:space="preserve">1829 S Horne </t>
  </si>
  <si>
    <t>Sun West Builders Inc</t>
  </si>
  <si>
    <t>2720 S Hardy Suite 1 &amp; 2</t>
  </si>
  <si>
    <t xml:space="preserve">Pacific Office Auomation, Inc </t>
  </si>
  <si>
    <t>2740 S Hardy Drive, Suite 104</t>
  </si>
  <si>
    <t>Zane's Restoration LLC</t>
  </si>
  <si>
    <t>Brown Builders</t>
  </si>
  <si>
    <t>No TI, No Free rent, Susan McCall outside agent, Base Year Gross</t>
  </si>
  <si>
    <t>2750 S. Hardy Drive, Suite 1A</t>
  </si>
  <si>
    <t>Turning Point Glassworks, LLC</t>
  </si>
  <si>
    <t xml:space="preserve">Laser Drive Industrial </t>
  </si>
  <si>
    <t>16548 E Laser Dr</t>
  </si>
  <si>
    <t>Fountain Hills, AZ 85268</t>
  </si>
  <si>
    <t>Extended Hands Food Bank</t>
  </si>
  <si>
    <t>Tenant was assigned lease from former tenant who was paying above asking due to a 1 year renewal.  This tenant has 2 other suites in the building that we match the term for 23 months.</t>
  </si>
  <si>
    <t>16548 E Laser</t>
  </si>
  <si>
    <t xml:space="preserve">Shark Tank Pools </t>
  </si>
  <si>
    <t>16610 E Laser</t>
  </si>
  <si>
    <t>Security Marketing Consultants</t>
  </si>
  <si>
    <t>16610 E Laser Dr</t>
  </si>
  <si>
    <t>4 &amp;6</t>
  </si>
  <si>
    <t>Tenant expanded into additional suite for the remaining term (1 Year)</t>
  </si>
  <si>
    <t xml:space="preserve">Laser Drive Insutrail </t>
  </si>
  <si>
    <t>Chucks Auto Body</t>
  </si>
  <si>
    <t>Tenant agreed to sign a 3 year renewal</t>
  </si>
  <si>
    <t>13 &amp; 14</t>
  </si>
  <si>
    <t>Recaturing Amercia</t>
  </si>
  <si>
    <t>Tenant has been taken off of  terminating and has decided to stay another 3 years</t>
  </si>
  <si>
    <t xml:space="preserve">25638 E Desoto Lane </t>
  </si>
  <si>
    <t>Tenant signed a 5 Year MG renewal</t>
  </si>
  <si>
    <t>Flo Moto Sports</t>
  </si>
  <si>
    <t>Tenant has agreed to sign a 3 year renewal</t>
  </si>
  <si>
    <t>3620 E Broadway</t>
  </si>
  <si>
    <t>FRRM LLC d/b/a Modular Installers</t>
  </si>
  <si>
    <t>4248 S 36th</t>
  </si>
  <si>
    <t>GMQ Stoneworks LLC</t>
  </si>
  <si>
    <t>4233 S 36th</t>
  </si>
  <si>
    <t>Russell Greey &amp; Bonnie Greey d/b/a Wells Metal Works</t>
  </si>
  <si>
    <t>5, 6</t>
  </si>
  <si>
    <t>Phoenix, AZ</t>
  </si>
  <si>
    <t>Dunlop Customs</t>
  </si>
  <si>
    <t>4234 S 37th St</t>
  </si>
  <si>
    <t xml:space="preserve">Precision Global Services, LLC </t>
  </si>
  <si>
    <t>4234 S 36th</t>
  </si>
  <si>
    <t>AGM Remodeling LLC</t>
  </si>
  <si>
    <t>4209 S 37th St</t>
  </si>
  <si>
    <t>EA Motorsport, LLC</t>
  </si>
  <si>
    <t>4242 S 37th</t>
  </si>
  <si>
    <t>ARIZONABLINDSCOMPANY LLC</t>
  </si>
  <si>
    <t>4235 S 37th St</t>
  </si>
  <si>
    <t>Hevly Technical Services, LLC</t>
  </si>
  <si>
    <t>4226 S 37th St</t>
  </si>
  <si>
    <t>Triad Wireless</t>
  </si>
  <si>
    <t>3620 E Browday Rd Suite 5</t>
  </si>
  <si>
    <t xml:space="preserve">Tech Legends LLC </t>
  </si>
  <si>
    <t>4221 S 36th Pl</t>
  </si>
  <si>
    <t>WFM Acquisitions Group, Inc</t>
  </si>
  <si>
    <t>4215 S 37th</t>
  </si>
  <si>
    <t xml:space="preserve">Camper Capital </t>
  </si>
  <si>
    <t>4205 S 37th</t>
  </si>
  <si>
    <t>Towne Drywall Inc</t>
  </si>
  <si>
    <t>4221 S 37th</t>
  </si>
  <si>
    <t>Anello AC LLC</t>
  </si>
  <si>
    <t>4207 S 37th</t>
  </si>
  <si>
    <t>Ateam Home Services LLC</t>
  </si>
  <si>
    <t>4230 S 37th</t>
  </si>
  <si>
    <t>Infinity Custom Build and Remodel, LLC</t>
  </si>
  <si>
    <t>4245 S 37th St</t>
  </si>
  <si>
    <t>37-4245</t>
  </si>
  <si>
    <t>Phoenix, AZ 85040</t>
  </si>
  <si>
    <t>PROFASTONE SOUTHWEST LLC (az001234)</t>
  </si>
  <si>
    <t>4210 S 37th</t>
  </si>
  <si>
    <t xml:space="preserve">Duralon Surfaces LLC </t>
  </si>
  <si>
    <t>4240 S 36th Place</t>
  </si>
  <si>
    <t>Phoenix, 85040</t>
  </si>
  <si>
    <t>CIRCLE J.W. PRODUCTS INC</t>
  </si>
  <si>
    <t xml:space="preserve">4226 S 36th Place </t>
  </si>
  <si>
    <t>SD Lighting LLC</t>
  </si>
  <si>
    <t>RIGHT WAY CARPENTRY LLC (az003378)</t>
  </si>
  <si>
    <t>No TI, No Free rent, No Outside agent, Base Year Gross</t>
  </si>
  <si>
    <t>4212 and 4214 S 37th</t>
  </si>
  <si>
    <t>Platnum Studios, LLC</t>
  </si>
  <si>
    <t>AC Repair (amortized back to tenant), No Free rent, No outside agent, Base Year Gross</t>
  </si>
  <si>
    <t>320 S Nina</t>
  </si>
  <si>
    <t>15, 16</t>
  </si>
  <si>
    <t>Fanega Mexican Food Products</t>
  </si>
  <si>
    <t>Weber Architectural Millwork</t>
  </si>
  <si>
    <t xml:space="preserve">325 S Westwood </t>
  </si>
  <si>
    <t>Mesa, 85210</t>
  </si>
  <si>
    <t>Artesano LLC</t>
  </si>
  <si>
    <t>310 S. Nina Drive, Suite 8/9</t>
  </si>
  <si>
    <t>8,9</t>
  </si>
  <si>
    <t>Crank Works, Inc.</t>
  </si>
  <si>
    <t>325 S. Westwood, Suite 7</t>
  </si>
  <si>
    <t>Ferrisink LLC</t>
  </si>
  <si>
    <t>500 N 52nd</t>
  </si>
  <si>
    <t xml:space="preserve">Auto Cosmetics, LLC </t>
  </si>
  <si>
    <t>500 N 56th St</t>
  </si>
  <si>
    <t>1 Stop Signs, Inc.</t>
  </si>
  <si>
    <t>Park Lane</t>
  </si>
  <si>
    <t>1000 S Park</t>
  </si>
  <si>
    <t>Majestic Water Spouts, LLC</t>
  </si>
  <si>
    <t xml:space="preserve">1000 S Park </t>
  </si>
  <si>
    <t>Tempe, 85281</t>
  </si>
  <si>
    <t>VAS COMMUNICATIONS LLC</t>
  </si>
  <si>
    <t>Perimeter Center</t>
  </si>
  <si>
    <t xml:space="preserve">8541 E Anderson Dr </t>
  </si>
  <si>
    <t>Scottsdale, AZ 85255</t>
  </si>
  <si>
    <t>Livwell Health</t>
  </si>
  <si>
    <t>Changing from MG to NNN</t>
  </si>
  <si>
    <t>8551 E Anderson Dr</t>
  </si>
  <si>
    <t>LetterStream</t>
  </si>
  <si>
    <t>Tenant afreed to a 5 year renewal NNN</t>
  </si>
  <si>
    <t>8561 E. Anderson Drive, Suites 104-106</t>
  </si>
  <si>
    <t>Pacific Biomedix Inc., d/b/a Pacific Biomedical Inc</t>
  </si>
  <si>
    <t>Sent back previous offer with a higher lease rate offer</t>
  </si>
  <si>
    <t xml:space="preserve">8561 E Anderson Dr </t>
  </si>
  <si>
    <t>101-103</t>
  </si>
  <si>
    <t>DEDC</t>
  </si>
  <si>
    <t>Tenant is giving up 6370 sf tsubtenant who will be signing a  new 5 year lease.</t>
  </si>
  <si>
    <t>C2 Performance Traininig</t>
  </si>
  <si>
    <t>Tenant agreed to 5 year NNN renewal</t>
  </si>
  <si>
    <t>2025 W Rose Garden Ln</t>
  </si>
  <si>
    <t>Champion Air</t>
  </si>
  <si>
    <t>Tenant was sent a renewal letter at higher rate but negotiated down to $1.50 per month</t>
  </si>
  <si>
    <t>20817 N 21st Ave</t>
  </si>
  <si>
    <t>Lindsay Racing</t>
  </si>
  <si>
    <t xml:space="preserve">Tenant agreed to a new 3 year lease </t>
  </si>
  <si>
    <t xml:space="preserve">20817 N. 21 Avenue, Sutie 23 </t>
  </si>
  <si>
    <t xml:space="preserve">ALL Night Toys LLC </t>
  </si>
  <si>
    <t>20816 N 20th Avenue, Suite 3</t>
  </si>
  <si>
    <t xml:space="preserve">Signsupaz LLC </t>
  </si>
  <si>
    <t>20816 N 20th Avenue, Suite 6</t>
  </si>
  <si>
    <t>Yvette Valazquez Lopez dba Shopbella</t>
  </si>
  <si>
    <t>20816 N 20th Ave</t>
  </si>
  <si>
    <t>RKI Instruments, Inc</t>
  </si>
  <si>
    <t>2009 W Rose Garden Lane</t>
  </si>
  <si>
    <t xml:space="preserve">AZ Screen Techs </t>
  </si>
  <si>
    <t>3 Year MG renewal</t>
  </si>
  <si>
    <t>Burkee Design</t>
  </si>
  <si>
    <t xml:space="preserve">Tenant agreed to a 5 year renewal </t>
  </si>
  <si>
    <t>2011 W Rose Garden Lane</t>
  </si>
  <si>
    <t>Designed by Ink</t>
  </si>
  <si>
    <t>Sent to tenants broker for review 6/13</t>
  </si>
  <si>
    <t>20816 N 21th Ave</t>
  </si>
  <si>
    <t>Instant Plumbing LLC</t>
  </si>
  <si>
    <t>20816 N 20th ave</t>
  </si>
  <si>
    <t>Phoenix. AZ 85027</t>
  </si>
  <si>
    <t>A Darker Shade</t>
  </si>
  <si>
    <t>Tenant agreed to a 3 year MG renewal</t>
  </si>
  <si>
    <t>2001 W Rose Garden Lane</t>
  </si>
  <si>
    <t>KLS Installations</t>
  </si>
  <si>
    <t>1,2,8,31,32</t>
  </si>
  <si>
    <t>Richard Goldade</t>
  </si>
  <si>
    <t>Tenant agreed to 5 year MG renewal but he will have a $10,000 SD increase</t>
  </si>
  <si>
    <t>Phoneix, AZ 85027</t>
  </si>
  <si>
    <t>Logical Cabling</t>
  </si>
  <si>
    <t>20816 N 20th Avenue, Suite 7</t>
  </si>
  <si>
    <t xml:space="preserve">Total Heating &amp; Cooling MEchanical LLC </t>
  </si>
  <si>
    <t>Waiting on Equus to sign</t>
  </si>
  <si>
    <t>South 40 Commerce Center</t>
  </si>
  <si>
    <t xml:space="preserve">5002 S 40th </t>
  </si>
  <si>
    <t>American Screen Supply, LLC</t>
  </si>
  <si>
    <t>South 40th Commerce Center</t>
  </si>
  <si>
    <t>5002 S 40th</t>
  </si>
  <si>
    <t>G</t>
  </si>
  <si>
    <t xml:space="preserve">Dry Ice Dynamics </t>
  </si>
  <si>
    <t xml:space="preserve">5002 S 40th Street </t>
  </si>
  <si>
    <t>H &amp; J</t>
  </si>
  <si>
    <t>El Viejo Robles R&amp;F LLC</t>
  </si>
  <si>
    <t>3050 S Country Club 4/5</t>
  </si>
  <si>
    <t>Safe and Sound Piano Moving, Storage and Commercial Rentals LLC</t>
  </si>
  <si>
    <t>3050 S Country Club, Suite 27</t>
  </si>
  <si>
    <t>Tulu's Precious Hands, LLC</t>
  </si>
  <si>
    <t xml:space="preserve">3050 S Country Club Rd </t>
  </si>
  <si>
    <t>06 and 07</t>
  </si>
  <si>
    <t>Carpet Tech Services, Inc</t>
  </si>
  <si>
    <t>No TI, 1 Mo Free rent, No outside agent, Base Year Gross</t>
  </si>
  <si>
    <t>3050 S. Country Club Drive, Suite 26</t>
  </si>
  <si>
    <t>Dr Marie Cipollo DC PLLC</t>
  </si>
  <si>
    <t>Dirty Pop Cards, LLC</t>
  </si>
  <si>
    <t xml:space="preserve">Aero Gateway </t>
  </si>
  <si>
    <t>7665 E Velocity Way</t>
  </si>
  <si>
    <t>PM Communications LLC</t>
  </si>
  <si>
    <t xml:space="preserve">University Business Center </t>
  </si>
  <si>
    <t>1828 E University Dr</t>
  </si>
  <si>
    <t>All About Golf, LLC</t>
  </si>
  <si>
    <t>No TI, 2 months Free rent, No outside agent, NNN</t>
  </si>
  <si>
    <t>1828 E. University Drive, Suite 1-3</t>
  </si>
  <si>
    <t>Devon Tillman d/b/a Die Trying Training Facility</t>
  </si>
  <si>
    <t>551B</t>
  </si>
  <si>
    <t>4100 S 38th</t>
  </si>
  <si>
    <t>B160</t>
  </si>
  <si>
    <t>Phoenix 85040</t>
  </si>
  <si>
    <t>Fitness 4 Home Super Store Inc</t>
  </si>
  <si>
    <t>551C</t>
  </si>
  <si>
    <t xml:space="preserve">4350 S 38th Street </t>
  </si>
  <si>
    <t>CROSSROAD ENTERPRISES INC</t>
  </si>
  <si>
    <t>Suite E160</t>
  </si>
  <si>
    <t>American Restaurant Equipment</t>
  </si>
  <si>
    <t>4250 S 38th Street</t>
  </si>
  <si>
    <t>Suite C120</t>
  </si>
  <si>
    <t>Fruth Group Inc</t>
  </si>
  <si>
    <t>4300 S 38th</t>
  </si>
  <si>
    <t>D130</t>
  </si>
  <si>
    <t>J Bella Interiors LLC</t>
  </si>
  <si>
    <t>D120</t>
  </si>
  <si>
    <t>Metal Upon Metal LLC</t>
  </si>
  <si>
    <t>No TI, No Free rent, Sophie Hilton (JLL), Base Year Gross</t>
  </si>
  <si>
    <t>4350 S 38th Street, Suite E160</t>
  </si>
  <si>
    <t xml:space="preserve">Crossroad Enterprises &amp; American Restaurant Equipment </t>
  </si>
  <si>
    <t>Leasing Pipeline Report</t>
  </si>
  <si>
    <t>Gilbert, Arizona</t>
  </si>
  <si>
    <t>% Occupancy</t>
  </si>
  <si>
    <t>SF</t>
  </si>
  <si>
    <t>SF Threshold</t>
  </si>
  <si>
    <t>% CPI Portfolio Occupancy</t>
  </si>
  <si>
    <t>Active Lease Deals</t>
  </si>
  <si>
    <t>NER Calculations</t>
  </si>
  <si>
    <t>#</t>
  </si>
  <si>
    <t>List</t>
  </si>
  <si>
    <t>RENT</t>
  </si>
  <si>
    <t>TERM</t>
  </si>
  <si>
    <t>TI</t>
  </si>
  <si>
    <t>Free Rent</t>
  </si>
  <si>
    <t>Bumps (%)</t>
  </si>
  <si>
    <t>LCs</t>
  </si>
  <si>
    <t>NER</t>
  </si>
  <si>
    <t>NER Check</t>
  </si>
  <si>
    <t>Subtotals</t>
  </si>
  <si>
    <t>Budget / Actual</t>
  </si>
  <si>
    <t>Good</t>
  </si>
  <si>
    <t>Raleigh Light Industrial - Rent Bump Calculation</t>
  </si>
  <si>
    <t>Raleigh Light Industrial - Rent Bump Calculation (Monthly Rents)</t>
  </si>
  <si>
    <t>Broker</t>
  </si>
  <si>
    <t xml:space="preserve">Tenant </t>
  </si>
  <si>
    <t>Building</t>
  </si>
  <si>
    <t>Suite</t>
  </si>
  <si>
    <t>Type</t>
  </si>
  <si>
    <t>CPI Proj</t>
  </si>
  <si>
    <t>Proposed</t>
  </si>
  <si>
    <t>Budget</t>
  </si>
  <si>
    <t>Expiration</t>
  </si>
  <si>
    <t>Revenue</t>
  </si>
  <si>
    <t>Bumps</t>
  </si>
  <si>
    <t>TIs</t>
  </si>
  <si>
    <t>FR</t>
  </si>
  <si>
    <t>Rent</t>
  </si>
  <si>
    <t>Years</t>
  </si>
  <si>
    <t>Month</t>
  </si>
  <si>
    <t>Total</t>
  </si>
  <si>
    <t>Term Check</t>
  </si>
  <si>
    <t>Check Term</t>
  </si>
  <si>
    <t>Month:</t>
  </si>
  <si>
    <t>Check</t>
  </si>
  <si>
    <t>Tenants Expiring - Next 6 months</t>
  </si>
  <si>
    <t>Expires</t>
  </si>
  <si>
    <t>Proposed 3 Year</t>
  </si>
  <si>
    <t>Proposed 5 Year</t>
  </si>
  <si>
    <t>Notes</t>
  </si>
  <si>
    <t>Current Availibilities</t>
  </si>
  <si>
    <t>*can also include prospects that have turned down the site and why</t>
  </si>
  <si>
    <t>Date Suite Taken Back</t>
  </si>
  <si>
    <t>Days on Market</t>
  </si>
  <si>
    <t>Market Effective Rent</t>
  </si>
  <si>
    <t>On Lock Box</t>
  </si>
  <si>
    <t>CPI Comments</t>
  </si>
  <si>
    <t>Tenant Occupied</t>
  </si>
  <si>
    <t>Broken Roof Beam</t>
  </si>
  <si>
    <t>Deal Pending</t>
  </si>
  <si>
    <t>Executed Leases</t>
  </si>
  <si>
    <t>Actual</t>
  </si>
  <si>
    <t>Execution</t>
  </si>
  <si>
    <t>Dead Deals</t>
  </si>
  <si>
    <r>
      <rPr>
        <b/>
        <sz val="10"/>
        <color rgb="FF000000"/>
        <rFont val="Tahoma"/>
        <family val="2"/>
      </rPr>
      <t xml:space="preserve">GOLDEN KEY PLAZA
</t>
    </r>
  </si>
  <si>
    <t>As Of : 11/21/2025</t>
  </si>
  <si>
    <t/>
  </si>
  <si>
    <t>SQFT</t>
  </si>
  <si>
    <t>Annual</t>
  </si>
  <si>
    <t>Monthly</t>
  </si>
  <si>
    <t>Tenant Name</t>
  </si>
  <si>
    <t>Rentable</t>
  </si>
  <si>
    <t>Leased</t>
  </si>
  <si>
    <t>P.S.F</t>
  </si>
  <si>
    <t>Suite(s)</t>
  </si>
  <si>
    <t>Begin</t>
  </si>
  <si>
    <t>End</t>
  </si>
  <si>
    <t>Base Rent</t>
  </si>
  <si>
    <t>SitePlan_Label</t>
  </si>
  <si>
    <t>Exp_Bucket</t>
  </si>
  <si>
    <t>425-101</t>
  </si>
  <si>
    <t>BIG MARLIN GROUP, LLC</t>
  </si>
  <si>
    <t>425-101, 425-102, 425-103, 425-104</t>
  </si>
  <si>
    <t>09/30/2029</t>
  </si>
  <si>
    <t>425-102</t>
  </si>
  <si>
    <t>425-103</t>
  </si>
  <si>
    <t>425-104</t>
  </si>
  <si>
    <t>425-105</t>
  </si>
  <si>
    <t>INNOVATIVE CUTTING SYSTEMS</t>
  </si>
  <si>
    <t>425-105, 761-102</t>
  </si>
  <si>
    <t>06/30/2026</t>
  </si>
  <si>
    <t>425-106</t>
  </si>
  <si>
    <t>SCRUBS N SCOPES MANAGEMENT</t>
  </si>
  <si>
    <t>425-106, 425-107, 425-108, 425-109, 425-110</t>
  </si>
  <si>
    <t>10/31/2027</t>
  </si>
  <si>
    <t>425-107</t>
  </si>
  <si>
    <t>425-108</t>
  </si>
  <si>
    <t>425-109</t>
  </si>
  <si>
    <t>425-110</t>
  </si>
  <si>
    <t>425-111</t>
  </si>
  <si>
    <t>ZAMBEZI MEDICAL, LLC</t>
  </si>
  <si>
    <t>425-111, 425-112</t>
  </si>
  <si>
    <t>01/31/2028</t>
  </si>
  <si>
    <t>425-112</t>
  </si>
  <si>
    <t>425-113</t>
  </si>
  <si>
    <t>MILLER CHIROPRACTIC CENTER INC</t>
  </si>
  <si>
    <t>12/31/2025</t>
  </si>
  <si>
    <t>425-114</t>
  </si>
  <si>
    <t>LUXE CABINETRY &amp; DESIGN LLC</t>
  </si>
  <si>
    <t>06/30/2028</t>
  </si>
  <si>
    <t>425-115</t>
  </si>
  <si>
    <t>BATTI-PERFORMANCE, LLC</t>
  </si>
  <si>
    <t>11/30/2028</t>
  </si>
  <si>
    <t>425-116</t>
  </si>
  <si>
    <t>425-117</t>
  </si>
  <si>
    <t>ATW ENTERPRISES, LLC</t>
  </si>
  <si>
    <t>08/31/2027</t>
  </si>
  <si>
    <t>425-118</t>
  </si>
  <si>
    <t>THE GAMING ZONE LLC</t>
  </si>
  <si>
    <t>751-111</t>
  </si>
  <si>
    <t>FLY PROMOTIONS LLC</t>
  </si>
  <si>
    <t>01/31/2026</t>
  </si>
  <si>
    <t>751-112</t>
  </si>
  <si>
    <t>MARK SNYDER ELECTRIC</t>
  </si>
  <si>
    <t>02/28/2027</t>
  </si>
  <si>
    <t>751-113</t>
  </si>
  <si>
    <t xml:space="preserve">SCALE X PRO LLC </t>
  </si>
  <si>
    <t>751-113, 751-122</t>
  </si>
  <si>
    <t>751-114</t>
  </si>
  <si>
    <t>EAGLE ONE APPLIANCE REPAIR</t>
  </si>
  <si>
    <t>751-115</t>
  </si>
  <si>
    <t>LIFETIME PRECISION</t>
  </si>
  <si>
    <t>11/30/2027</t>
  </si>
  <si>
    <t>751-116</t>
  </si>
  <si>
    <t>ARIZONA INTERLOCKS, LLC</t>
  </si>
  <si>
    <t>751-117</t>
  </si>
  <si>
    <t>SAMUEL COFFEY AND BRIANNE COFFEY</t>
  </si>
  <si>
    <t>02/28/2026</t>
  </si>
  <si>
    <t>751-118</t>
  </si>
  <si>
    <t>IMPERIAL ELECTRIC COMPANY LLC</t>
  </si>
  <si>
    <t>11/30/2026</t>
  </si>
  <si>
    <t>751-119</t>
  </si>
  <si>
    <t>ARIZONA ARMS SALES LLC</t>
  </si>
  <si>
    <t>751-119, 751-120</t>
  </si>
  <si>
    <t>12/31/2026</t>
  </si>
  <si>
    <t>751-120</t>
  </si>
  <si>
    <t>751-121</t>
  </si>
  <si>
    <t>ESSEN FLOORS LLC</t>
  </si>
  <si>
    <t>751-122</t>
  </si>
  <si>
    <t>751-123</t>
  </si>
  <si>
    <t>KACHINA CONTRACTING CORP</t>
  </si>
  <si>
    <t>03/31/2027</t>
  </si>
  <si>
    <t>761-101</t>
  </si>
  <si>
    <t>RED EYE CONSTRUCTION LLC</t>
  </si>
  <si>
    <t>761-102</t>
  </si>
  <si>
    <t>761-103</t>
  </si>
  <si>
    <t>JOSHUA DANIEL BROWN</t>
  </si>
  <si>
    <t>761-104</t>
  </si>
  <si>
    <t>DRT FABRICATION LLC</t>
  </si>
  <si>
    <t>09/30/2028</t>
  </si>
  <si>
    <t>761-105</t>
  </si>
  <si>
    <t>761-106</t>
  </si>
  <si>
    <t>VALLEY WIDE SOLUTIONS LLC</t>
  </si>
  <si>
    <t>05/31/2027</t>
  </si>
  <si>
    <t>761-107</t>
  </si>
  <si>
    <t>LAMP SERVICE PRODUCTS ARIZONA</t>
  </si>
  <si>
    <t>08/31/2030</t>
  </si>
  <si>
    <t>761-108</t>
  </si>
  <si>
    <t>ARCHER MOTORSPORTS, INC.</t>
  </si>
  <si>
    <t>761-108, 761-109</t>
  </si>
  <si>
    <t>07/31/2026</t>
  </si>
  <si>
    <t>761-109</t>
  </si>
  <si>
    <t>761-110</t>
  </si>
  <si>
    <t>SIMPLIFIED MFG, INC.</t>
  </si>
  <si>
    <t>07/31/2027</t>
  </si>
  <si>
    <t>Report Totals :</t>
  </si>
  <si>
    <t>Rentable SQFT:</t>
  </si>
  <si>
    <t>Monthly Rent:</t>
  </si>
  <si>
    <t>Annual Rent:</t>
  </si>
  <si>
    <t>Leased SQFT:</t>
  </si>
  <si>
    <t>Total Occupied</t>
  </si>
  <si>
    <t>Total Vacant</t>
  </si>
  <si>
    <t>% Vacant</t>
  </si>
  <si>
    <t>Total SQFT</t>
  </si>
  <si>
    <t>Broadway Industrial Park</t>
  </si>
  <si>
    <t>Tempe, Arizona</t>
  </si>
  <si>
    <t>DE</t>
  </si>
  <si>
    <t>MCLC United Unlimited</t>
  </si>
  <si>
    <t>3</t>
  </si>
  <si>
    <t>No TI, 2 months half rent, Outside agent, Base Year Gross</t>
  </si>
  <si>
    <t>DB</t>
  </si>
  <si>
    <t>Desert Coating Systems, LLC</t>
  </si>
  <si>
    <t>Renewal/Expansion</t>
  </si>
  <si>
    <t>Innovative Facility Services</t>
  </si>
  <si>
    <t>835 E 22nd</t>
  </si>
  <si>
    <t>5</t>
  </si>
  <si>
    <t>Offer on 109. Pushing to suite 110</t>
  </si>
  <si>
    <t>Deal Pending MCLC</t>
  </si>
  <si>
    <t>Deal Pending-MCLC</t>
  </si>
  <si>
    <t>Deal Pending- Desert Coating Expansion</t>
  </si>
  <si>
    <t>400 AMPS power (LARGE panel)</t>
  </si>
  <si>
    <r>
      <rPr>
        <b/>
        <sz val="10"/>
        <color rgb="FF000000"/>
        <rFont val="Tahoma"/>
        <family val="2"/>
      </rPr>
      <t xml:space="preserve">BROADWAY INDUSTRIAL PARK
</t>
    </r>
  </si>
  <si>
    <t>819-101</t>
  </si>
  <si>
    <t>VINCE NGUYEN &amp; VAN NGUYEN</t>
  </si>
  <si>
    <t>819-102</t>
  </si>
  <si>
    <t>Dew Utility LLC</t>
  </si>
  <si>
    <t>819-103</t>
  </si>
  <si>
    <t>QUALITY SIGN COMPANY LLC</t>
  </si>
  <si>
    <t>819-104</t>
  </si>
  <si>
    <t>819-105</t>
  </si>
  <si>
    <t>819-107</t>
  </si>
  <si>
    <t>DARKHORSE LIONHEART, LLC</t>
  </si>
  <si>
    <t>819-108</t>
  </si>
  <si>
    <t>AXISWORKS, LLC</t>
  </si>
  <si>
    <t>819-109</t>
  </si>
  <si>
    <t>835-101</t>
  </si>
  <si>
    <t>JUST BETTER AIR CONDITIONING</t>
  </si>
  <si>
    <t>835-101, 835-102</t>
  </si>
  <si>
    <t>06/30/2029</t>
  </si>
  <si>
    <t>835-102</t>
  </si>
  <si>
    <t>835-103</t>
  </si>
  <si>
    <t>DESERT COATING SYSTEMS, LLC</t>
  </si>
  <si>
    <t>835-104</t>
  </si>
  <si>
    <t>US SOLAR PROGRAMS, LLC</t>
  </si>
  <si>
    <t>01/31/2027</t>
  </si>
  <si>
    <t>835-107</t>
  </si>
  <si>
    <t>835-108</t>
  </si>
  <si>
    <t>OLSSON, INC.</t>
  </si>
  <si>
    <t>835-109</t>
  </si>
  <si>
    <t xml:space="preserve">Konecranes, Inc. </t>
  </si>
  <si>
    <t>835-110</t>
  </si>
  <si>
    <t>Phoenix, Arizona</t>
  </si>
  <si>
    <t>Space has leased to Robo Painting</t>
  </si>
  <si>
    <t>Hometown HVAC was not approved dur to financials</t>
  </si>
  <si>
    <t xml:space="preserve">Robo Painting </t>
  </si>
  <si>
    <t>Tenant signed a 5 year lease MG lease</t>
  </si>
  <si>
    <r>
      <rPr>
        <b/>
        <sz val="10"/>
        <color rgb="FF000000"/>
        <rFont val="Tahoma"/>
        <family val="2"/>
      </rPr>
      <t xml:space="preserve">CENTRAL DEER VALLEY
</t>
    </r>
  </si>
  <si>
    <t>602-01</t>
  </si>
  <si>
    <t>ECU SYSTEMS, LLC</t>
  </si>
  <si>
    <t>07/31/2028</t>
  </si>
  <si>
    <t>602-02</t>
  </si>
  <si>
    <t>LK TECHNICA SERVICES, LLC</t>
  </si>
  <si>
    <t>04/30/2027</t>
  </si>
  <si>
    <t>602-03</t>
  </si>
  <si>
    <t>602-04</t>
  </si>
  <si>
    <t>602-05</t>
  </si>
  <si>
    <t>D&amp;A PARTNERS LLC</t>
  </si>
  <si>
    <t>602-05, 602-06</t>
  </si>
  <si>
    <t>602-06</t>
  </si>
  <si>
    <t>602-07</t>
  </si>
  <si>
    <t>SCUDO DRIVERS LLC</t>
  </si>
  <si>
    <t>602-07, 602-08</t>
  </si>
  <si>
    <t>04/30/2028</t>
  </si>
  <si>
    <t>602-08</t>
  </si>
  <si>
    <t>616-01</t>
  </si>
  <si>
    <t>MANNINO CUSTOM FURNITURE &amp; AMERICAN CLASSIC FLOORING</t>
  </si>
  <si>
    <t>616-01, 616-02, 616-10</t>
  </si>
  <si>
    <t>03/31/2026</t>
  </si>
  <si>
    <t>616-02</t>
  </si>
  <si>
    <t>616-03</t>
  </si>
  <si>
    <t>TWO BROTHERS AUTO RESTORATION, LLC</t>
  </si>
  <si>
    <t>616-03, 616-04, 616-08</t>
  </si>
  <si>
    <t>11/30/2025</t>
  </si>
  <si>
    <t>&lt;RENEWAL&gt;  TWO BROTHERS AUTO RESTORATION, LLC</t>
  </si>
  <si>
    <t xml:space="preserve">616-03, 616-04, 628-06  </t>
  </si>
  <si>
    <t>616-04</t>
  </si>
  <si>
    <t>616-05</t>
  </si>
  <si>
    <t>RICH INTERIOR</t>
  </si>
  <si>
    <t>616-05, 616-11, 616-12, 616-13</t>
  </si>
  <si>
    <t>03/31/2028</t>
  </si>
  <si>
    <t>616-06</t>
  </si>
  <si>
    <t>SOARING EAGLE ADVENTURES ARIZONA, LLC</t>
  </si>
  <si>
    <t>616-07</t>
  </si>
  <si>
    <t>CLAUDE BRYANT</t>
  </si>
  <si>
    <t>616-08</t>
  </si>
  <si>
    <t>616-09</t>
  </si>
  <si>
    <t>ENGINES DIRECT</t>
  </si>
  <si>
    <t>616-10</t>
  </si>
  <si>
    <t>616-11</t>
  </si>
  <si>
    <t>616-12</t>
  </si>
  <si>
    <t>616-13</t>
  </si>
  <si>
    <t>616-14</t>
  </si>
  <si>
    <t>GECKO GARAGE DOORS, INC.</t>
  </si>
  <si>
    <t>08/31/2028</t>
  </si>
  <si>
    <t>616-15</t>
  </si>
  <si>
    <t>POOL BARRIER OF ARIZONA</t>
  </si>
  <si>
    <t>616-16</t>
  </si>
  <si>
    <t>JAMES CARTWRIGHT</t>
  </si>
  <si>
    <t>05/31/2030</t>
  </si>
  <si>
    <t>628-01</t>
  </si>
  <si>
    <t>MOTOGARAGE LLC</t>
  </si>
  <si>
    <t>628-01, 628-02</t>
  </si>
  <si>
    <t>628-02</t>
  </si>
  <si>
    <t>628-03</t>
  </si>
  <si>
    <t>&lt;PAST&gt;  AZ GUN WORKS</t>
  </si>
  <si>
    <t>06/30/2025</t>
  </si>
  <si>
    <t>BRUNO'S SHOOTERS SUPPLY, LLC</t>
  </si>
  <si>
    <t>628-03, 628-04, 628-05</t>
  </si>
  <si>
    <t>06/30/2030</t>
  </si>
  <si>
    <t>628-04</t>
  </si>
  <si>
    <t>628-05</t>
  </si>
  <si>
    <t>628-06</t>
  </si>
  <si>
    <t>628-07</t>
  </si>
  <si>
    <t>QUIRIEGO RESTAURANT, LLC</t>
  </si>
  <si>
    <t>628-07, 628-08</t>
  </si>
  <si>
    <t>628-08</t>
  </si>
  <si>
    <t>AutoJoy</t>
  </si>
  <si>
    <t>Renewal Expansion</t>
  </si>
  <si>
    <t>2</t>
  </si>
  <si>
    <t>Would terminate 7404 Suite 170 and lease this (inferior space).</t>
  </si>
  <si>
    <t>Tenant may be interested in suite 170 (AutoJoy space)</t>
  </si>
  <si>
    <t>AutoJoy Offer to take this space.</t>
  </si>
  <si>
    <t>AutoJoy Terminating</t>
  </si>
  <si>
    <t>Revive Gym, LLC</t>
  </si>
  <si>
    <t>Use (gym) and Credit (Start-up)</t>
  </si>
  <si>
    <r>
      <rPr>
        <b/>
        <sz val="10"/>
        <color rgb="FF000000"/>
        <rFont val="Tahoma"/>
        <family val="2"/>
      </rPr>
      <t xml:space="preserve">CHANDLER TECHNOLOGY CENTER
</t>
    </r>
  </si>
  <si>
    <t>400-100</t>
  </si>
  <si>
    <t>M-ENGINEERING LLC</t>
  </si>
  <si>
    <t>400-120</t>
  </si>
  <si>
    <t>THE PAINT KINGS, INC.</t>
  </si>
  <si>
    <t>400-120, 400-130</t>
  </si>
  <si>
    <t>400-130</t>
  </si>
  <si>
    <t>400-140</t>
  </si>
  <si>
    <t>D8 COMMERCIAL DOORS, LLC</t>
  </si>
  <si>
    <t>400-150</t>
  </si>
  <si>
    <t>GEORGE &amp; CATHERINE MCBRIDE</t>
  </si>
  <si>
    <t>12/31/2027</t>
  </si>
  <si>
    <t>400-160</t>
  </si>
  <si>
    <t>SO ESTHETICS LLC</t>
  </si>
  <si>
    <t>&lt;RENEWAL&gt;  SO ESTHETICS LLC</t>
  </si>
  <si>
    <t>400-170</t>
  </si>
  <si>
    <t>PRO TECH MARKETING, INC.</t>
  </si>
  <si>
    <t>400-190</t>
  </si>
  <si>
    <t>J.A. HANSEN COMPANY</t>
  </si>
  <si>
    <t>402-100</t>
  </si>
  <si>
    <t>Arizona Fitness Distributors, LLC</t>
  </si>
  <si>
    <t>402-130</t>
  </si>
  <si>
    <t>BRYCOR BUILDERS, LLC</t>
  </si>
  <si>
    <t>402-140</t>
  </si>
  <si>
    <t>FALCO LLC</t>
  </si>
  <si>
    <t>09/30/2026</t>
  </si>
  <si>
    <t>402-150</t>
  </si>
  <si>
    <t>JLT MOBILE COMPUTERS, INC.</t>
  </si>
  <si>
    <t>402-180</t>
  </si>
  <si>
    <t>CNC TECH</t>
  </si>
  <si>
    <t>404-140</t>
  </si>
  <si>
    <t>MED FIBERS, INC</t>
  </si>
  <si>
    <t>404-170</t>
  </si>
  <si>
    <t>JIE ZENG &amp; LEI CAO (Autojoy Inc)</t>
  </si>
  <si>
    <t>406-150</t>
  </si>
  <si>
    <t>DAIFUKU CLEANROOM AMERICA CORPORATION</t>
  </si>
  <si>
    <t>406-150, 406-200, 408-120</t>
  </si>
  <si>
    <t>04/30/2032</t>
  </si>
  <si>
    <t>406-200</t>
  </si>
  <si>
    <t>408-100</t>
  </si>
  <si>
    <t>408-120</t>
  </si>
  <si>
    <t>408-140</t>
  </si>
  <si>
    <t>408-150</t>
  </si>
  <si>
    <t>GECKO GLASS</t>
  </si>
  <si>
    <t>408-170</t>
  </si>
  <si>
    <t>Autojoy Inc.</t>
  </si>
  <si>
    <t>ELECTRIC</t>
  </si>
  <si>
    <t>ELECTRICAL ROOM</t>
  </si>
  <si>
    <t>ELECTRIL</t>
  </si>
  <si>
    <t>Chicago Street</t>
  </si>
  <si>
    <t>RiveriaCoffee_Assignment</t>
  </si>
  <si>
    <t>Riveria Sold. Assigning lease to new tenant</t>
  </si>
  <si>
    <t>Dirty. Needs cleanup. (flooring, paint, lights, pressure wash warehouse). Can we confirm the power here?</t>
  </si>
  <si>
    <r>
      <rPr>
        <b/>
        <sz val="10"/>
        <color rgb="FF000000"/>
        <rFont val="Tahoma"/>
        <family val="2"/>
      </rPr>
      <t xml:space="preserve">CHICAGO STREET
</t>
    </r>
  </si>
  <si>
    <t>670-01</t>
  </si>
  <si>
    <t>CMC GROUP VENTURES, INC.</t>
  </si>
  <si>
    <t>05/31/2026</t>
  </si>
  <si>
    <t>670-02</t>
  </si>
  <si>
    <t>RAMZY KALOTI CABINETS LLC</t>
  </si>
  <si>
    <t>670-03</t>
  </si>
  <si>
    <t>WATCH HILL WIRELESS SOLUTIONS LLC</t>
  </si>
  <si>
    <t>670-04</t>
  </si>
  <si>
    <t>&lt;RENEWAL&gt;  CELTIC FORKLIFT, INC.</t>
  </si>
  <si>
    <t>670-05</t>
  </si>
  <si>
    <t>670-06</t>
  </si>
  <si>
    <t>SCRIVEN PRECISION FABRICATING</t>
  </si>
  <si>
    <t>670-06, 671-01, 672-04, 673-04, 674-01</t>
  </si>
  <si>
    <t>670-08</t>
  </si>
  <si>
    <t>ELONIU, LLC</t>
  </si>
  <si>
    <t>670-10</t>
  </si>
  <si>
    <t>RIVIERA COFFEE COMPANY</t>
  </si>
  <si>
    <t>06/30/2027</t>
  </si>
  <si>
    <t>671-01</t>
  </si>
  <si>
    <t>671-03</t>
  </si>
  <si>
    <t>AMERI-SOL, LLC</t>
  </si>
  <si>
    <t>671-05</t>
  </si>
  <si>
    <t>672-01</t>
  </si>
  <si>
    <t>CHANDLER QUALITY PRECISION</t>
  </si>
  <si>
    <t>672-04</t>
  </si>
  <si>
    <t>673-01</t>
  </si>
  <si>
    <t>&lt;FUT&gt;  STEEL &amp; GRACE OVERHEAD DOORS LLC</t>
  </si>
  <si>
    <t>673-02</t>
  </si>
  <si>
    <t>ABOVE AND BEYOND DELIVERY LLC</t>
  </si>
  <si>
    <t>10/31/2026</t>
  </si>
  <si>
    <t>673-03</t>
  </si>
  <si>
    <t>673-04</t>
  </si>
  <si>
    <t>674-01</t>
  </si>
  <si>
    <t>Deer Valley Commerce</t>
  </si>
  <si>
    <t>KC</t>
  </si>
  <si>
    <t>Apollo Mechanical</t>
  </si>
  <si>
    <t>Building C</t>
  </si>
  <si>
    <t>21 &amp; 22</t>
  </si>
  <si>
    <t>5,850 sf</t>
  </si>
  <si>
    <t>Industrial</t>
  </si>
  <si>
    <t>$1.37 counter</t>
  </si>
  <si>
    <t>61 months</t>
  </si>
  <si>
    <t>1 month</t>
  </si>
  <si>
    <t>Received offer requesting 5 months of free rent on a 5 year offer and have countered at 1 month</t>
  </si>
  <si>
    <t>Dfiant Enterprises</t>
  </si>
  <si>
    <t>Building D</t>
  </si>
  <si>
    <t>37 months</t>
  </si>
  <si>
    <t>Lease has been sent to tenant broker for review</t>
  </si>
  <si>
    <t>Working with tenant on renewal</t>
  </si>
  <si>
    <t>Tenant may want to downsize to suite 10</t>
  </si>
  <si>
    <t>Space has leased to Disbrow Inc</t>
  </si>
  <si>
    <t>Working Counter offer has been sent 12/9</t>
  </si>
  <si>
    <t>Lease is out for review 12/9</t>
  </si>
  <si>
    <t>Bullit Coating is looking to downsize into suite 10</t>
  </si>
  <si>
    <t>Desert Ridge Industrial</t>
  </si>
  <si>
    <t xml:space="preserve">Pure Water Products </t>
  </si>
  <si>
    <t>2620 E Rose Garden Lane</t>
  </si>
  <si>
    <t>5 Years</t>
  </si>
  <si>
    <t>Allowance $4.45</t>
  </si>
  <si>
    <t>All lease comments have been agreed to and we are preparing the final lease for docusign</t>
  </si>
  <si>
    <t>West Egg Pharmacy</t>
  </si>
  <si>
    <t>2640 E Rose Garden Lane</t>
  </si>
  <si>
    <t>5&amp;6</t>
  </si>
  <si>
    <t>Indusriall</t>
  </si>
  <si>
    <t>10 years</t>
  </si>
  <si>
    <t>Complete</t>
  </si>
  <si>
    <t>3 months</t>
  </si>
  <si>
    <t>Tenant signed a 10 year NNN lease</t>
  </si>
  <si>
    <t>New Lease</t>
  </si>
  <si>
    <r>
      <rPr>
        <b/>
        <sz val="10"/>
        <color rgb="FF000000"/>
        <rFont val="Tahoma"/>
        <family val="2"/>
      </rPr>
      <t xml:space="preserve">DESERT RIDGE INDUSTRIAL PARK
</t>
    </r>
  </si>
  <si>
    <t>620-1</t>
  </si>
  <si>
    <t>620-2</t>
  </si>
  <si>
    <t>620-3</t>
  </si>
  <si>
    <t>KRAV MAGA FITNESS OF PHOENIX</t>
  </si>
  <si>
    <t>09/30/2027</t>
  </si>
  <si>
    <t>640-1</t>
  </si>
  <si>
    <t>A &amp; G TURF EQUIPMENT</t>
  </si>
  <si>
    <t>640-2</t>
  </si>
  <si>
    <t>SILVER TREE WOODWORKS, INC</t>
  </si>
  <si>
    <t>640-3</t>
  </si>
  <si>
    <t>ORANGE TREE POOL SERVICE, LLC</t>
  </si>
  <si>
    <t>640-4</t>
  </si>
  <si>
    <t>ABCO SHREDDING SERVICES</t>
  </si>
  <si>
    <t>640-5</t>
  </si>
  <si>
    <t>640-6</t>
  </si>
  <si>
    <t>Parker Built</t>
  </si>
  <si>
    <t>Roll-up/ramp issue.</t>
  </si>
  <si>
    <t>CB</t>
  </si>
  <si>
    <t>Northwind Mecahnical</t>
  </si>
  <si>
    <t>58, 59</t>
  </si>
  <si>
    <t>Guarantee?</t>
  </si>
  <si>
    <t>KJ</t>
  </si>
  <si>
    <t>CEO Distillery</t>
  </si>
  <si>
    <t>Financials received 12.12.25</t>
  </si>
  <si>
    <t>Half warehouse, double doors with steps. Need strategy (bids 12.11.25)</t>
  </si>
  <si>
    <t>TI scheduled?</t>
  </si>
  <si>
    <t>Deal Pending.</t>
  </si>
  <si>
    <t>Fenced Yard. Marketing at $1.80 PSF (May need to revise down).</t>
  </si>
  <si>
    <t>NW Extreme Installers</t>
  </si>
  <si>
    <t>No Ti, 1 mo free rent, no outside agent, Bse year gross</t>
  </si>
  <si>
    <r>
      <rPr>
        <b/>
        <sz val="10"/>
        <color rgb="FF000000"/>
        <rFont val="Tahoma"/>
        <family val="2"/>
      </rPr>
      <t xml:space="preserve">FIESTA CENTER
</t>
    </r>
  </si>
  <si>
    <t>75-01</t>
  </si>
  <si>
    <t>75-02</t>
  </si>
  <si>
    <t>75-03</t>
  </si>
  <si>
    <t>75-04</t>
  </si>
  <si>
    <t>QUICK ROOFING LLC</t>
  </si>
  <si>
    <t>75-05</t>
  </si>
  <si>
    <t>75-06</t>
  </si>
  <si>
    <t>ALLTRIBES INDIANART, LLC.</t>
  </si>
  <si>
    <t>10/31/2029</t>
  </si>
  <si>
    <t>75-07</t>
  </si>
  <si>
    <t>75-06, 75-07</t>
  </si>
  <si>
    <t>75-08</t>
  </si>
  <si>
    <t>EVERLASTING GILBERT, LLC</t>
  </si>
  <si>
    <t>75-09</t>
  </si>
  <si>
    <t>CONNECT HEARING, INC.</t>
  </si>
  <si>
    <t>75-10</t>
  </si>
  <si>
    <t>ARMOR FIRE PROTECTION, INC.</t>
  </si>
  <si>
    <t>75-11</t>
  </si>
  <si>
    <t>ANYTIME HOME SERVICES LLC</t>
  </si>
  <si>
    <t>75-12</t>
  </si>
  <si>
    <t>HINKLEY'S CUSTOM LIGHTING, LLC</t>
  </si>
  <si>
    <t>75-12B</t>
  </si>
  <si>
    <t>J.A.K.'S RESTAURANT &amp; LOUNGE</t>
  </si>
  <si>
    <t>75-14</t>
  </si>
  <si>
    <t>D &amp; R MACHINERY EXCHANGE LLC</t>
  </si>
  <si>
    <t>75-15</t>
  </si>
  <si>
    <t>VALLEYWIDE COOLING, LLC</t>
  </si>
  <si>
    <t>75-15, 75-16</t>
  </si>
  <si>
    <t>75-16</t>
  </si>
  <si>
    <t>75-17</t>
  </si>
  <si>
    <t>BIG SHOW AUTOS</t>
  </si>
  <si>
    <t>&lt;RENEWAL&gt;  BIG SHOW AUTOS</t>
  </si>
  <si>
    <t>75-18</t>
  </si>
  <si>
    <t>BP MECHANICAL, LLC</t>
  </si>
  <si>
    <t>75-19</t>
  </si>
  <si>
    <t>ECO ROOFING SOLUTIONS LLC</t>
  </si>
  <si>
    <t>75-19, 75-20</t>
  </si>
  <si>
    <t>12/31/2030</t>
  </si>
  <si>
    <t>75-20</t>
  </si>
  <si>
    <t>75-21</t>
  </si>
  <si>
    <t>PUROCLEAN OF CHANDLER</t>
  </si>
  <si>
    <t>75-21, 75-22</t>
  </si>
  <si>
    <t>75-22</t>
  </si>
  <si>
    <t>75-23</t>
  </si>
  <si>
    <t>75-24</t>
  </si>
  <si>
    <t>BROWN'S PARTSMASTER</t>
  </si>
  <si>
    <t>75-25</t>
  </si>
  <si>
    <t>BUBBLES OF JOY, INC.</t>
  </si>
  <si>
    <t>75-29</t>
  </si>
  <si>
    <t>PRISTINE ENVIRONMENTAL SOLUTIO</t>
  </si>
  <si>
    <t>75-30</t>
  </si>
  <si>
    <t>CURE ALL PLUMBING</t>
  </si>
  <si>
    <t>75-31</t>
  </si>
  <si>
    <t>75-32</t>
  </si>
  <si>
    <t>75-40</t>
  </si>
  <si>
    <t>SPEC ENTERPRISE LLC</t>
  </si>
  <si>
    <t>75-44</t>
  </si>
  <si>
    <t>PUREPAK TECHNOLOGY CORP</t>
  </si>
  <si>
    <t>75-49</t>
  </si>
  <si>
    <t>AQUADEI, LLC</t>
  </si>
  <si>
    <t>10/31/2030</t>
  </si>
  <si>
    <t>75-50</t>
  </si>
  <si>
    <t>DESERT SPRINGS BOTTLERS LLC</t>
  </si>
  <si>
    <t>75-52</t>
  </si>
  <si>
    <t xml:space="preserve">ELITE PACKOUT LLC </t>
  </si>
  <si>
    <t>75-52, 75-53</t>
  </si>
  <si>
    <t>75-53</t>
  </si>
  <si>
    <t>75-56</t>
  </si>
  <si>
    <t>75-58</t>
  </si>
  <si>
    <t>75-59</t>
  </si>
  <si>
    <t>Mesa, Arizona</t>
  </si>
  <si>
    <r>
      <rPr>
        <b/>
        <sz val="10"/>
        <color rgb="FF000000"/>
        <rFont val="Tahoma"/>
        <family val="2"/>
      </rPr>
      <t xml:space="preserve">FALCON FIELD INDUSTRIAL
</t>
    </r>
  </si>
  <si>
    <t>303-1</t>
  </si>
  <si>
    <t>CREATIVE HANDS CUISINE, LLC.</t>
  </si>
  <si>
    <t>303-2</t>
  </si>
  <si>
    <t>AZ TRUCK &amp; EQUIPMENT SALES LLC</t>
  </si>
  <si>
    <t>303-3</t>
  </si>
  <si>
    <t>POWER 1440, LLC</t>
  </si>
  <si>
    <t>303-4</t>
  </si>
  <si>
    <t>A TEAM CONSTRUCTION, LLC</t>
  </si>
  <si>
    <t>303-5</t>
  </si>
  <si>
    <t>REDLINE CONTRACTING GROUP (Premier Contractors)</t>
  </si>
  <si>
    <t>05/31/2028</t>
  </si>
  <si>
    <t>303-6</t>
  </si>
  <si>
    <t>CANIKIN DISTRIBUTING LLC</t>
  </si>
  <si>
    <t>396-1</t>
  </si>
  <si>
    <t xml:space="preserve">AGGREGATE MACHINERY, INC. </t>
  </si>
  <si>
    <t>396-2</t>
  </si>
  <si>
    <t>AMERICAN MATERIAL PROCESSING EQUIPMENT</t>
  </si>
  <si>
    <t>02/29/2028</t>
  </si>
  <si>
    <t>396-3</t>
  </si>
  <si>
    <t>SUNRISE STUCCO, INC.</t>
  </si>
  <si>
    <t>396-4</t>
  </si>
  <si>
    <t>N-R-G FOAM, INC.</t>
  </si>
  <si>
    <t>396-5</t>
  </si>
  <si>
    <t>AFTER AZ1, LLC</t>
  </si>
  <si>
    <t>02/28/2029</t>
  </si>
  <si>
    <t>396-6</t>
  </si>
  <si>
    <t>396-7</t>
  </si>
  <si>
    <t>NATIVE OUTDOORS LANDSCAPE</t>
  </si>
  <si>
    <t>396-8</t>
  </si>
  <si>
    <t>WOODS CONTRACTING LLC</t>
  </si>
  <si>
    <t>&lt;HOLDOVER&gt;WOODS CONTRACTING LLC</t>
  </si>
  <si>
    <t>Holdover</t>
  </si>
  <si>
    <t>396-9</t>
  </si>
  <si>
    <t>WNT, LLC</t>
  </si>
  <si>
    <t>AIS Enterprises (SpeedPro)</t>
  </si>
  <si>
    <t>1025 N McQueen</t>
  </si>
  <si>
    <t>Expansion</t>
  </si>
  <si>
    <t>4</t>
  </si>
  <si>
    <t>HVAC Replacement- Already subleasing space.</t>
  </si>
  <si>
    <r>
      <rPr>
        <b/>
        <sz val="10"/>
        <color rgb="FF000000"/>
        <rFont val="Tahoma"/>
        <family val="2"/>
      </rPr>
      <t xml:space="preserve">FIESTA RANCH
</t>
    </r>
  </si>
  <si>
    <t>101-160</t>
  </si>
  <si>
    <t>ALTERNATIVE HOSE</t>
  </si>
  <si>
    <t>101-162</t>
  </si>
  <si>
    <t>CRE8IVE AUTO WORKS, LLC</t>
  </si>
  <si>
    <t>101-163</t>
  </si>
  <si>
    <t>STAR HARDWARE INC</t>
  </si>
  <si>
    <t>101-164</t>
  </si>
  <si>
    <t>QUENTIN LASER, LLC</t>
  </si>
  <si>
    <t>101-164, 102-153, 102-154</t>
  </si>
  <si>
    <t>101-165</t>
  </si>
  <si>
    <t>STICKY SOLUTIONS, LLC</t>
  </si>
  <si>
    <t>101-166</t>
  </si>
  <si>
    <t>VALLEY OF THE SUN ENTERPRISES LLC</t>
  </si>
  <si>
    <t>101-167</t>
  </si>
  <si>
    <t xml:space="preserve">Zhang and Wang LLC </t>
  </si>
  <si>
    <t>101-168</t>
  </si>
  <si>
    <t>RMK WINDOWS LLC</t>
  </si>
  <si>
    <t>102-150</t>
  </si>
  <si>
    <t>102-150, 102-152</t>
  </si>
  <si>
    <t>102-152</t>
  </si>
  <si>
    <t>102-153</t>
  </si>
  <si>
    <t>102-154</t>
  </si>
  <si>
    <t>102-155</t>
  </si>
  <si>
    <t>AIS ENTERPRISES, INC</t>
  </si>
  <si>
    <t>03/31/2030</t>
  </si>
  <si>
    <t>102-156</t>
  </si>
  <si>
    <t>SHOW AND TELL TEES</t>
  </si>
  <si>
    <t>102-157</t>
  </si>
  <si>
    <t>102-158</t>
  </si>
  <si>
    <t>FIVE 18 DESIGNS LLC</t>
  </si>
  <si>
    <t>102-158, 102-159</t>
  </si>
  <si>
    <t>08/31/2026</t>
  </si>
  <si>
    <t>102-159</t>
  </si>
  <si>
    <t>Frye Road Business Park</t>
  </si>
  <si>
    <t>Single power panel. Not an easy split.</t>
  </si>
  <si>
    <t>SF Breakdown of the two suites?</t>
  </si>
  <si>
    <r>
      <rPr>
        <b/>
        <sz val="10"/>
        <color rgb="FF000000"/>
        <rFont val="Tahoma"/>
        <family val="2"/>
      </rPr>
      <t xml:space="preserve">FRYE ROAD BUSINESS CENTER
</t>
    </r>
  </si>
  <si>
    <t>501-13</t>
  </si>
  <si>
    <t>501-16</t>
  </si>
  <si>
    <t>BBQ FANS LLC</t>
  </si>
  <si>
    <t>501-17</t>
  </si>
  <si>
    <t>TURBOCAM INC</t>
  </si>
  <si>
    <t>501-17, 501-24</t>
  </si>
  <si>
    <t>501-19</t>
  </si>
  <si>
    <t>NATIONAL MAINTENANCE GROUP LLC</t>
  </si>
  <si>
    <t>501-22</t>
  </si>
  <si>
    <t>MM WAVE TECH, LLC</t>
  </si>
  <si>
    <t>501-24</t>
  </si>
  <si>
    <t>503-01</t>
  </si>
  <si>
    <t>RE-NEW CABINETS, LLC</t>
  </si>
  <si>
    <t>503-03</t>
  </si>
  <si>
    <t>PHMFUSA</t>
  </si>
  <si>
    <t>503-04</t>
  </si>
  <si>
    <t>C and S Precision Machine LLC</t>
  </si>
  <si>
    <t>503-07</t>
  </si>
  <si>
    <t>503-11</t>
  </si>
  <si>
    <t>JJ WAREHOUSE SOLUTIONS, LLC</t>
  </si>
  <si>
    <t>503-12</t>
  </si>
  <si>
    <t>AXIOM BREWING COMPANY</t>
  </si>
  <si>
    <t>505-13</t>
  </si>
  <si>
    <t>MD DECOR</t>
  </si>
  <si>
    <t>505-14</t>
  </si>
  <si>
    <t>ANCHOR COM, LLC</t>
  </si>
  <si>
    <t>505-16</t>
  </si>
  <si>
    <t>HALOSHIELDAZ LLC</t>
  </si>
  <si>
    <t>505-17</t>
  </si>
  <si>
    <t>PDQ FLOOR CARE</t>
  </si>
  <si>
    <t>505-18</t>
  </si>
  <si>
    <t>SOUTH MOUNTAIN DETAIL, LLC</t>
  </si>
  <si>
    <t>505-19</t>
  </si>
  <si>
    <t>WET SHAVING PRODUCTS</t>
  </si>
  <si>
    <t>505-20</t>
  </si>
  <si>
    <t>PHMF, LLC</t>
  </si>
  <si>
    <t>505-21</t>
  </si>
  <si>
    <t>K-HARPER CORP.</t>
  </si>
  <si>
    <t>505-22</t>
  </si>
  <si>
    <t>AZPENN POWER AND CONTROLS LLC</t>
  </si>
  <si>
    <t>505-23</t>
  </si>
  <si>
    <t>&lt;RENEWAL&gt;  PREMIER AIR SOLUTIONS ,INC</t>
  </si>
  <si>
    <t>505-24</t>
  </si>
  <si>
    <t>BESTWAY ELECTRIC MOTOR SERVICE CO., INC.</t>
  </si>
  <si>
    <t>509-01</t>
  </si>
  <si>
    <t>509-02</t>
  </si>
  <si>
    <t>509-03</t>
  </si>
  <si>
    <t>GEORGE WILLIAMS JR. AND JUDY WILLIAMS ( Hydraulic Jack )</t>
  </si>
  <si>
    <t>509-04</t>
  </si>
  <si>
    <t>FLOTEQ USA LLC</t>
  </si>
  <si>
    <t>509-05</t>
  </si>
  <si>
    <t>5150 MOTORSPORT LLC</t>
  </si>
  <si>
    <t>509-06</t>
  </si>
  <si>
    <t>PERFECT PARTY PLANNER AZ, LLC</t>
  </si>
  <si>
    <t>509-07</t>
  </si>
  <si>
    <t>RIGHTWAY DRYWALL LLC</t>
  </si>
  <si>
    <t>509-08</t>
  </si>
  <si>
    <t>CUSTOM GOLF CENTER, LLC</t>
  </si>
  <si>
    <t>509-09</t>
  </si>
  <si>
    <t>SIAKI ENTERPRISES LLC</t>
  </si>
  <si>
    <t>509-10</t>
  </si>
  <si>
    <t>POST A SIGN PLUS LLC</t>
  </si>
  <si>
    <t>509-10, 509-11</t>
  </si>
  <si>
    <t>509-11</t>
  </si>
  <si>
    <t>509-12</t>
  </si>
  <si>
    <t>LIQUISERVE, LLC</t>
  </si>
  <si>
    <t>Hayden Park, Tempe</t>
  </si>
  <si>
    <t>Furniture Source</t>
  </si>
  <si>
    <t>8, 9</t>
  </si>
  <si>
    <t>Renewal/Expansion (M-2-M) tenant going on term and taink neighboring vacating space.</t>
  </si>
  <si>
    <t>Asking for a month free rent.</t>
  </si>
  <si>
    <t>HTP Motorsports</t>
  </si>
  <si>
    <r>
      <rPr>
        <b/>
        <sz val="10"/>
        <color rgb="FF000000"/>
        <rFont val="Tahoma"/>
        <family val="2"/>
      </rPr>
      <t xml:space="preserve">HAYDEN PARK, TEMPE
</t>
    </r>
  </si>
  <si>
    <t>402-01</t>
  </si>
  <si>
    <t>TEMPE SPEED AND PERFORMANCE</t>
  </si>
  <si>
    <t>10/31/2028</t>
  </si>
  <si>
    <t>402-02</t>
  </si>
  <si>
    <t>JIMMY EAT WORLD, INC</t>
  </si>
  <si>
    <t>402-03</t>
  </si>
  <si>
    <t>TRUSTED AUTO SALES INC</t>
  </si>
  <si>
    <t>402-03, 410-04</t>
  </si>
  <si>
    <t>402-04</t>
  </si>
  <si>
    <t>MYRIAD INDUSTRIES</t>
  </si>
  <si>
    <t>402-05</t>
  </si>
  <si>
    <t>KYLE R BORMAN</t>
  </si>
  <si>
    <t>410-01</t>
  </si>
  <si>
    <t>IRON HORSE COMPANIES, LLC</t>
  </si>
  <si>
    <t>410-01, 410-02, 425-07</t>
  </si>
  <si>
    <t>04/30/2026</t>
  </si>
  <si>
    <t>410-02</t>
  </si>
  <si>
    <t>410-03</t>
  </si>
  <si>
    <t>LETTERSTREAM INC</t>
  </si>
  <si>
    <t>11/30/2029</t>
  </si>
  <si>
    <t>410-04</t>
  </si>
  <si>
    <t>410-05</t>
  </si>
  <si>
    <t>415-01</t>
  </si>
  <si>
    <t>J5 COMPANIES, AN ARIZONA LLC</t>
  </si>
  <si>
    <t>415-03</t>
  </si>
  <si>
    <t>415-05</t>
  </si>
  <si>
    <t>CLASSIC AMERICAN RIDE'S LLC</t>
  </si>
  <si>
    <t>415-06</t>
  </si>
  <si>
    <t>415-07</t>
  </si>
  <si>
    <t>TYPE ONE RESTORATIONS</t>
  </si>
  <si>
    <t>415-07, 425-10</t>
  </si>
  <si>
    <t>420-01</t>
  </si>
  <si>
    <t>THE GRATEFUL BREAD</t>
  </si>
  <si>
    <t>420-01, 420-02</t>
  </si>
  <si>
    <t>02/28/2030</t>
  </si>
  <si>
    <t>420-02</t>
  </si>
  <si>
    <t>420-03</t>
  </si>
  <si>
    <t>BIKE SAVIOURS COOPERATIVE INC</t>
  </si>
  <si>
    <t>420-04</t>
  </si>
  <si>
    <t>HEALING VIBE HOMES, LLC</t>
  </si>
  <si>
    <t>420-05</t>
  </si>
  <si>
    <t>ADW COMMUNICATIONS SERVICES IN</t>
  </si>
  <si>
    <t>425-01</t>
  </si>
  <si>
    <t>MS FABRICATION LLC</t>
  </si>
  <si>
    <t>425-03</t>
  </si>
  <si>
    <t>DRAGON SNAKE MMA</t>
  </si>
  <si>
    <t>425-04</t>
  </si>
  <si>
    <t>425-05</t>
  </si>
  <si>
    <t>LIHONGSHENG, LLC</t>
  </si>
  <si>
    <t>425-06</t>
  </si>
  <si>
    <t>LTJ SYSTEMS LLC</t>
  </si>
  <si>
    <t>425-07</t>
  </si>
  <si>
    <t>425-08</t>
  </si>
  <si>
    <t>FARMBOX ARIZONA LLC</t>
  </si>
  <si>
    <t>425-09</t>
  </si>
  <si>
    <t>VICTOR BAGNOD</t>
  </si>
  <si>
    <t>425-10</t>
  </si>
  <si>
    <t>425-11</t>
  </si>
  <si>
    <t>OKE TOOL &amp; MACHINE, LLC</t>
  </si>
  <si>
    <t>425-11, 425-12</t>
  </si>
  <si>
    <t>02/28/2028</t>
  </si>
  <si>
    <t>425-12</t>
  </si>
  <si>
    <t xml:space="preserve">Prime Investments </t>
  </si>
  <si>
    <t>1817 s horne</t>
  </si>
  <si>
    <t>13-14</t>
  </si>
  <si>
    <t>Printing company</t>
  </si>
  <si>
    <t>1 year</t>
  </si>
  <si>
    <t>NONE</t>
  </si>
  <si>
    <t xml:space="preserve">Lease out for signature. Tenant is selfperforming all the improvements. </t>
  </si>
  <si>
    <t>KB Precision, LLC</t>
  </si>
  <si>
    <t>817-03/817-04/817-08</t>
  </si>
  <si>
    <t>Base</t>
  </si>
  <si>
    <t>NESC Partners, LLC</t>
  </si>
  <si>
    <t>Prime Investmenrs, Inc</t>
  </si>
  <si>
    <t>13, 14</t>
  </si>
  <si>
    <r>
      <rPr>
        <b/>
        <sz val="10"/>
        <color rgb="FF000000"/>
        <rFont val="Tahoma"/>
        <family val="2"/>
      </rPr>
      <t xml:space="preserve">HORNE COMMERCE CENTER
</t>
    </r>
  </si>
  <si>
    <t>As Of : 11/24/2025</t>
  </si>
  <si>
    <t>817-01</t>
  </si>
  <si>
    <t>THE JUKEBOX GROUNDS</t>
  </si>
  <si>
    <t>817-01, 817-02</t>
  </si>
  <si>
    <t>09/30/2030</t>
  </si>
  <si>
    <t>817-02</t>
  </si>
  <si>
    <t>817-03</t>
  </si>
  <si>
    <t>KB PRECISION, LLC</t>
  </si>
  <si>
    <t>817-03, 817-04, 817-08</t>
  </si>
  <si>
    <t>817-04</t>
  </si>
  <si>
    <t>817-05</t>
  </si>
  <si>
    <t>817-06</t>
  </si>
  <si>
    <t>817-07</t>
  </si>
  <si>
    <t>COPPER SKY HOMES LLC (A M Properties)</t>
  </si>
  <si>
    <t>817-08</t>
  </si>
  <si>
    <t>817-09</t>
  </si>
  <si>
    <t>PETER W. DREYER</t>
  </si>
  <si>
    <t>817-10</t>
  </si>
  <si>
    <t>365 MECHANICAL LLC</t>
  </si>
  <si>
    <t>817-11</t>
  </si>
  <si>
    <t>CTK FABRICATION LLC</t>
  </si>
  <si>
    <t>817-12</t>
  </si>
  <si>
    <t>BLA BLA AUTO SALES, LLC</t>
  </si>
  <si>
    <t>817-13</t>
  </si>
  <si>
    <t>ELITE CRETE OF ARIZONA</t>
  </si>
  <si>
    <t>817-13, 817-14</t>
  </si>
  <si>
    <t>817-14</t>
  </si>
  <si>
    <t>817-15</t>
  </si>
  <si>
    <t>JB INDUSTRIES LLC</t>
  </si>
  <si>
    <t>829-01</t>
  </si>
  <si>
    <t>OVERSON PEST CONTROL LLC</t>
  </si>
  <si>
    <t>829-02</t>
  </si>
  <si>
    <t>THE FLORAL THEORY LLC</t>
  </si>
  <si>
    <t>829-03</t>
  </si>
  <si>
    <t>COPPER CREEK MECHANICAL</t>
  </si>
  <si>
    <t>829-04</t>
  </si>
  <si>
    <t>SHORAI SERVICE LLC</t>
  </si>
  <si>
    <t>829-05</t>
  </si>
  <si>
    <t>RICHCOR, LLC</t>
  </si>
  <si>
    <t>829-06</t>
  </si>
  <si>
    <t>SUN WEST BUILDERS INC</t>
  </si>
  <si>
    <t>&lt;RENEWAL&gt;  SUN WEST BUILDERS INC</t>
  </si>
  <si>
    <t>829-07</t>
  </si>
  <si>
    <t>DV INK, LLC</t>
  </si>
  <si>
    <t>829-08</t>
  </si>
  <si>
    <t>CACTUS GOLF CLUB LLC</t>
  </si>
  <si>
    <t>829-09</t>
  </si>
  <si>
    <t>HP WEST INC.</t>
  </si>
  <si>
    <t>829-10</t>
  </si>
  <si>
    <t>829-11</t>
  </si>
  <si>
    <t>829-12</t>
  </si>
  <si>
    <t>829-13</t>
  </si>
  <si>
    <t>829-14</t>
  </si>
  <si>
    <t>TODD'S PORCELAIN &amp; FIBERGLASS</t>
  </si>
  <si>
    <t>01/31/2029</t>
  </si>
  <si>
    <t>829-15</t>
  </si>
  <si>
    <t>Potential Gaylord expansion</t>
  </si>
  <si>
    <r>
      <rPr>
        <b/>
        <sz val="10"/>
        <color rgb="FF000000"/>
        <rFont val="Tahoma"/>
        <family val="2"/>
      </rPr>
      <t xml:space="preserve">HARDY CENTER
</t>
    </r>
  </si>
  <si>
    <t>720-1</t>
  </si>
  <si>
    <t>PACIFIC OFFICE AUTOMATION INC.</t>
  </si>
  <si>
    <t>720-3</t>
  </si>
  <si>
    <t>720-4</t>
  </si>
  <si>
    <t>730-1</t>
  </si>
  <si>
    <t>REFRESH BRIDAL BOUTIQUE, LLC</t>
  </si>
  <si>
    <t>730-3</t>
  </si>
  <si>
    <t>PEAK AZ APPAREL, LLC</t>
  </si>
  <si>
    <t>730-5</t>
  </si>
  <si>
    <t>C2K Entertainment, Inc.</t>
  </si>
  <si>
    <t>730-7</t>
  </si>
  <si>
    <t>TACTICAL CONCEALMENT MFG CO</t>
  </si>
  <si>
    <t>740-1</t>
  </si>
  <si>
    <t>740-2</t>
  </si>
  <si>
    <t>BROWN BUILDERS</t>
  </si>
  <si>
    <t>740-3</t>
  </si>
  <si>
    <t>GAYLORD RESTORATION INC.</t>
  </si>
  <si>
    <t>740-4</t>
  </si>
  <si>
    <t>ZANE'S RESTORATION LLC</t>
  </si>
  <si>
    <t>750-1</t>
  </si>
  <si>
    <t>GENE'S AUTO WORX</t>
  </si>
  <si>
    <t>750-1A</t>
  </si>
  <si>
    <t>&lt;FUT&gt;  TURNING POINT GLASSWORKS LLC</t>
  </si>
  <si>
    <t>12/31/2028</t>
  </si>
  <si>
    <t>9, 12</t>
  </si>
  <si>
    <r>
      <rPr>
        <b/>
        <sz val="10"/>
        <color rgb="FF000000"/>
        <rFont val="Tahoma"/>
        <family val="2"/>
      </rPr>
      <t xml:space="preserve">LASER DRIVE
</t>
    </r>
  </si>
  <si>
    <t>548-01</t>
  </si>
  <si>
    <t>CHAMBERS MECHANICAL &amp; ELECTRICAL, INC.</t>
  </si>
  <si>
    <t>548-02</t>
  </si>
  <si>
    <t>SAGUARO INVESTMENTS, LLC</t>
  </si>
  <si>
    <t>548-04</t>
  </si>
  <si>
    <t>CHUCK'S AUTO BODY REPAIR</t>
  </si>
  <si>
    <t>548-04, 548-05</t>
  </si>
  <si>
    <t>548-05</t>
  </si>
  <si>
    <t>548-06</t>
  </si>
  <si>
    <t>EXTENDED HANDS FOOD BANK</t>
  </si>
  <si>
    <t>548-06, 548-09</t>
  </si>
  <si>
    <t>548-08</t>
  </si>
  <si>
    <t>548-09</t>
  </si>
  <si>
    <t>548-10</t>
  </si>
  <si>
    <t>548-11</t>
  </si>
  <si>
    <t>MIDWEST FLOORING</t>
  </si>
  <si>
    <t>548-12</t>
  </si>
  <si>
    <t>BOB'S FREE BIKES, INC.</t>
  </si>
  <si>
    <t>548-12, 548-13</t>
  </si>
  <si>
    <t>548-13</t>
  </si>
  <si>
    <t>610-01</t>
  </si>
  <si>
    <t>610-02</t>
  </si>
  <si>
    <t>SHARK TANK POOLS LLC</t>
  </si>
  <si>
    <t>610-03</t>
  </si>
  <si>
    <t>SAM THE BUGMAN</t>
  </si>
  <si>
    <t>610-04</t>
  </si>
  <si>
    <t>SECURITY MARKETING CONSULTANTS</t>
  </si>
  <si>
    <t>610-04, 610-06</t>
  </si>
  <si>
    <t>610-05</t>
  </si>
  <si>
    <t>25638 DESOTO LANE, LLC</t>
  </si>
  <si>
    <t>610-06</t>
  </si>
  <si>
    <t>610-07</t>
  </si>
  <si>
    <t>Security Marketing Consultants International, LLC</t>
  </si>
  <si>
    <t>610-08</t>
  </si>
  <si>
    <t>FLO MOTORSPORTS LLC</t>
  </si>
  <si>
    <t>610-09</t>
  </si>
  <si>
    <t>610-11</t>
  </si>
  <si>
    <t>610-13</t>
  </si>
  <si>
    <t>RECAPTURING AMERICANA, LLC</t>
  </si>
  <si>
    <t>Tops Packaging Solutions</t>
  </si>
  <si>
    <t xml:space="preserve">Out for signature </t>
  </si>
  <si>
    <t>PCS Final Clean</t>
  </si>
  <si>
    <t>4209 s 36th PL</t>
  </si>
  <si>
    <t>2 years</t>
  </si>
  <si>
    <t>Counter tenant with these terms.</t>
  </si>
  <si>
    <t>Advance Millwork</t>
  </si>
  <si>
    <t>3620 e Broadway - 9,10,11,12</t>
  </si>
  <si>
    <t>3 years</t>
  </si>
  <si>
    <t>Upon walls</t>
  </si>
  <si>
    <t>Working through proposal options</t>
  </si>
  <si>
    <t>Robert - Boreham Motorsports</t>
  </si>
  <si>
    <t>3620 e broadway Suite 14</t>
  </si>
  <si>
    <t>Downsize</t>
  </si>
  <si>
    <t>Current lease ends in May - Needs to downsize and lower costs.</t>
  </si>
  <si>
    <t>Phoenix Rain Gutters</t>
  </si>
  <si>
    <t>4216 s 37th OR 4243 S 36th PL</t>
  </si>
  <si>
    <t xml:space="preserve">Submitting Offer </t>
  </si>
  <si>
    <t>CS</t>
  </si>
  <si>
    <t>Cicada Audio</t>
  </si>
  <si>
    <t>4222 S 37th</t>
  </si>
  <si>
    <t>Drafting Lease, pending financials</t>
  </si>
  <si>
    <t>Top Notch Finish</t>
  </si>
  <si>
    <t>4218 S 37th</t>
  </si>
  <si>
    <t>Copper Canyon</t>
  </si>
  <si>
    <t>4248 S 37th</t>
  </si>
  <si>
    <t>ICU</t>
  </si>
  <si>
    <t>4219 S 36th</t>
  </si>
  <si>
    <t>Omega Strong</t>
  </si>
  <si>
    <t>4236 and 4238 S 36th</t>
  </si>
  <si>
    <t>StrategyMillwork and Designs, LLC</t>
  </si>
  <si>
    <t>4224 S 36th</t>
  </si>
  <si>
    <t>ACE Express IT</t>
  </si>
  <si>
    <t>4213 S 37th</t>
  </si>
  <si>
    <r>
      <rPr>
        <b/>
        <sz val="10"/>
        <color rgb="FF000000"/>
        <rFont val="Tahoma"/>
        <family val="2"/>
      </rPr>
      <t xml:space="preserve">RELIANCE BROADWAY
</t>
    </r>
  </si>
  <si>
    <t>36-4207</t>
  </si>
  <si>
    <t>BBA SYSTEMS, LLC</t>
  </si>
  <si>
    <t>36-4208</t>
  </si>
  <si>
    <t>COLTEN COWELL FOUNDATION</t>
  </si>
  <si>
    <t>36-4209</t>
  </si>
  <si>
    <t>36-4211</t>
  </si>
  <si>
    <t>WFM ACQUISITIONS GROUP, INC.</t>
  </si>
  <si>
    <t>36-4212</t>
  </si>
  <si>
    <t>LAS JARRAS</t>
  </si>
  <si>
    <t>36-4213</t>
  </si>
  <si>
    <t>EAGLECREST SOUTHWEST LLC</t>
  </si>
  <si>
    <t>36-4214</t>
  </si>
  <si>
    <t>ICM CONVERSIONS, INC</t>
  </si>
  <si>
    <t>36-4215</t>
  </si>
  <si>
    <t xml:space="preserve">RGB HALO KITS, LLC </t>
  </si>
  <si>
    <t>36-4216</t>
  </si>
  <si>
    <t>TREA, INC</t>
  </si>
  <si>
    <t>36-4217</t>
  </si>
  <si>
    <t>36-4219</t>
  </si>
  <si>
    <t>ICU INDUSTRIES INC</t>
  </si>
  <si>
    <t>36-4220</t>
  </si>
  <si>
    <t>PREMIUM MILLWORK LLC</t>
  </si>
  <si>
    <t>36-4221</t>
  </si>
  <si>
    <t>36-4222</t>
  </si>
  <si>
    <t>PREMIUM MILLWORK, LLC</t>
  </si>
  <si>
    <t>36-4223</t>
  </si>
  <si>
    <t>BATES FAMILY ENTERPRISE LLC</t>
  </si>
  <si>
    <t>36-4224</t>
  </si>
  <si>
    <t>STRATEGY MILLWORK AND DESIGNS LLC</t>
  </si>
  <si>
    <t>36-4225</t>
  </si>
  <si>
    <t>UNIQUE CUSTOM WOODWORKS LLC</t>
  </si>
  <si>
    <t>36-4226</t>
  </si>
  <si>
    <t>SD LIGHTING LLC</t>
  </si>
  <si>
    <t>11/29/2025</t>
  </si>
  <si>
    <t>36-4227</t>
  </si>
  <si>
    <t>VINCO GROUP LLC</t>
  </si>
  <si>
    <t>36-4228</t>
  </si>
  <si>
    <t>DESERT DENTAL REFINING</t>
  </si>
  <si>
    <t>36-4229</t>
  </si>
  <si>
    <t>AZ PRICE LINE, INC.</t>
  </si>
  <si>
    <t>36-4230</t>
  </si>
  <si>
    <t>ACE FITNESS EQUIPMENT DELIVERY</t>
  </si>
  <si>
    <t>36-4231</t>
  </si>
  <si>
    <t>RICHARD M. BISHOP</t>
  </si>
  <si>
    <t>36-4232</t>
  </si>
  <si>
    <t>FRANK FINANCIAL LLC</t>
  </si>
  <si>
    <t>36-4233</t>
  </si>
  <si>
    <t>RUSSELL GREEY &amp; BONNIE GREEY</t>
  </si>
  <si>
    <t>36-4234</t>
  </si>
  <si>
    <t>36-4235</t>
  </si>
  <si>
    <t>REGINO COTA</t>
  </si>
  <si>
    <t>36-4236</t>
  </si>
  <si>
    <t>OMEGA STRONG GYM LLC</t>
  </si>
  <si>
    <t>36-4236, 36-4238</t>
  </si>
  <si>
    <t>36-4238</t>
  </si>
  <si>
    <t>36-4239</t>
  </si>
  <si>
    <t>GOOD NEIGHBOR PORTER SERVICES, LLC</t>
  </si>
  <si>
    <t>36-4240</t>
  </si>
  <si>
    <t>36-4241</t>
  </si>
  <si>
    <t>36-4242</t>
  </si>
  <si>
    <t>ARIZONA RETAIL INSTALLATIONS</t>
  </si>
  <si>
    <t>36-4243</t>
  </si>
  <si>
    <t>36-4244</t>
  </si>
  <si>
    <t>24/7 ONSITE CAMERAS, INC.</t>
  </si>
  <si>
    <t>36-4245</t>
  </si>
  <si>
    <t>STEELABILITY INC</t>
  </si>
  <si>
    <t>36-4246</t>
  </si>
  <si>
    <t>36-4247</t>
  </si>
  <si>
    <t>STERLING SERVICES OF ARIZONA, LLC</t>
  </si>
  <si>
    <t>36-4248</t>
  </si>
  <si>
    <t>GMQ Stoneworks, LLC</t>
  </si>
  <si>
    <t>37-4201</t>
  </si>
  <si>
    <t>SIOUX FALLS TOWER SPECIALISTS, INC.</t>
  </si>
  <si>
    <t>37-4201, 37-4237</t>
  </si>
  <si>
    <t>37-4203</t>
  </si>
  <si>
    <t>37-4205</t>
  </si>
  <si>
    <t>Towne Drywall, Inc.</t>
  </si>
  <si>
    <t>37-4207</t>
  </si>
  <si>
    <t>ATeam Home Services, LLC</t>
  </si>
  <si>
    <t>37-4208</t>
  </si>
  <si>
    <t>KELLER, LLC</t>
  </si>
  <si>
    <t>37-4209</t>
  </si>
  <si>
    <t>EA MOTORSPORT, LLC</t>
  </si>
  <si>
    <t>37-4210</t>
  </si>
  <si>
    <t>DURALON SURFACES LLC</t>
  </si>
  <si>
    <t>37-4211</t>
  </si>
  <si>
    <t>OPTIMAL SOLUTION LLC</t>
  </si>
  <si>
    <t>37-4211, 37-4231</t>
  </si>
  <si>
    <t>37-4212</t>
  </si>
  <si>
    <t>PLATINUM STUDIOS LLC</t>
  </si>
  <si>
    <t>37-4213</t>
  </si>
  <si>
    <t>&lt;FUT&gt;  ACE EXPRESS IT LLC</t>
  </si>
  <si>
    <t>37-4215</t>
  </si>
  <si>
    <t>Camper Capital, LLC</t>
  </si>
  <si>
    <t>37-4216</t>
  </si>
  <si>
    <t>37-4217</t>
  </si>
  <si>
    <t>PINACORE DEVELOPMENT LLC</t>
  </si>
  <si>
    <t>37-4218</t>
  </si>
  <si>
    <t>&lt;FUT&gt;  Top Notch Finish LLC</t>
  </si>
  <si>
    <t>37-4219</t>
  </si>
  <si>
    <t>ACE EXPRESS IT LLC</t>
  </si>
  <si>
    <t>37-4220</t>
  </si>
  <si>
    <t>ARIZONA TEARDROP ADVENTURES LLC</t>
  </si>
  <si>
    <t>37-4221</t>
  </si>
  <si>
    <t>Anello AC, LLC</t>
  </si>
  <si>
    <t>37-4222</t>
  </si>
  <si>
    <t>37-4223</t>
  </si>
  <si>
    <t>AZ WHOLESALE SHOWER ENCLOSURE</t>
  </si>
  <si>
    <t>37-4225</t>
  </si>
  <si>
    <t>PRONET ADVISORS, LLC</t>
  </si>
  <si>
    <t>37-4226</t>
  </si>
  <si>
    <t>Wi-Fiber LLC</t>
  </si>
  <si>
    <t>37-4227</t>
  </si>
  <si>
    <t>JRJ CUSTOM PISTOLS</t>
  </si>
  <si>
    <t>37-4230</t>
  </si>
  <si>
    <t>INFINITY CUSTOM BUILD AND REMODEL, LLC</t>
  </si>
  <si>
    <t>37-4231</t>
  </si>
  <si>
    <t>37-4232</t>
  </si>
  <si>
    <t>DENALI DISTRIBUTIONS, LLC</t>
  </si>
  <si>
    <t>37-4233</t>
  </si>
  <si>
    <t>RELIABLE GARAGE CABINETS &amp; MOR</t>
  </si>
  <si>
    <t>37-4234</t>
  </si>
  <si>
    <t>PRECISION GLOBAL SERVICES, LLC</t>
  </si>
  <si>
    <t>37-4235</t>
  </si>
  <si>
    <t>HEVLY TECHNICAL SERVICES, LLC</t>
  </si>
  <si>
    <t>37-4236</t>
  </si>
  <si>
    <t>RIGHT WAY CARPENTRY LLC</t>
  </si>
  <si>
    <t>37-4237</t>
  </si>
  <si>
    <t>37-4238</t>
  </si>
  <si>
    <t>JOSE C. LARA AND JACINTA LARA</t>
  </si>
  <si>
    <t>37-4239</t>
  </si>
  <si>
    <t>O.F. BUILDS, LLC</t>
  </si>
  <si>
    <t>37-4240</t>
  </si>
  <si>
    <t>MASTERKEY REMODELING LLC</t>
  </si>
  <si>
    <t>37-4241</t>
  </si>
  <si>
    <t>SUMSTONE LLC</t>
  </si>
  <si>
    <t>37-4242</t>
  </si>
  <si>
    <t>Arizonablindscompany, LLC</t>
  </si>
  <si>
    <t>37-4244</t>
  </si>
  <si>
    <t>T.W. GARAGE PROS, LLC</t>
  </si>
  <si>
    <t>PROFASTONE SOUTHWEST LLC</t>
  </si>
  <si>
    <t>37-4245, 37-4247, 37-4249</t>
  </si>
  <si>
    <t>37-4246</t>
  </si>
  <si>
    <t>37-4247</t>
  </si>
  <si>
    <t>37-4248</t>
  </si>
  <si>
    <t>COPPER CANYON BLDG MATERIALS</t>
  </si>
  <si>
    <t>37-4249</t>
  </si>
  <si>
    <t>620-01</t>
  </si>
  <si>
    <t>ARCADIS U.S. INC.</t>
  </si>
  <si>
    <t>620-02</t>
  </si>
  <si>
    <t>M3 CONSULTING GROUP, LLC</t>
  </si>
  <si>
    <t>620-03</t>
  </si>
  <si>
    <t>SX PAINT &amp; RESURFACING, LLC</t>
  </si>
  <si>
    <t>620-04</t>
  </si>
  <si>
    <t>620-05</t>
  </si>
  <si>
    <t>Tech Legends, LLC</t>
  </si>
  <si>
    <t>620-06</t>
  </si>
  <si>
    <t>DUNLOP CUSTOMS</t>
  </si>
  <si>
    <t>620-07</t>
  </si>
  <si>
    <t>BOREHAM MOTORSPORTS LLC</t>
  </si>
  <si>
    <t>620-08</t>
  </si>
  <si>
    <t>AZ KICKING &amp; TRAINING</t>
  </si>
  <si>
    <t>620-09</t>
  </si>
  <si>
    <t>SQUICKMON'S METAL WORKS</t>
  </si>
  <si>
    <t>620-09, 620-10, 620-11, 620-12, 620-15</t>
  </si>
  <si>
    <t>&lt;HOLDOVER&gt;SQUICKMON'S METAL WORKS</t>
  </si>
  <si>
    <t xml:space="preserve">620-09, 620-10  </t>
  </si>
  <si>
    <t>620-10</t>
  </si>
  <si>
    <t>620-11</t>
  </si>
  <si>
    <t>620-12</t>
  </si>
  <si>
    <t>620-13</t>
  </si>
  <si>
    <t>FRRM, LLC</t>
  </si>
  <si>
    <t>620-14</t>
  </si>
  <si>
    <t>620-15</t>
  </si>
  <si>
    <t>620-16</t>
  </si>
  <si>
    <t>ALTERNATIVE BUILDING CONCEPTS</t>
  </si>
  <si>
    <t>620-COM</t>
  </si>
  <si>
    <t>Reliance Broadway - Bldg A</t>
  </si>
  <si>
    <t>551A</t>
  </si>
  <si>
    <t>Label &amp; Printing Solutions,Inc</t>
  </si>
  <si>
    <t>141-140</t>
  </si>
  <si>
    <r>
      <rPr>
        <b/>
        <sz val="10"/>
        <color rgb="FF000000"/>
        <rFont val="Tahoma"/>
        <family val="2"/>
      </rPr>
      <t xml:space="preserve">RELIANCE BROADWAY - BLDG A
</t>
    </r>
  </si>
  <si>
    <t>141-100</t>
  </si>
  <si>
    <t>MOTION INDUSTRIES, INC. (GENUINE PARTS)</t>
  </si>
  <si>
    <t>141-120</t>
  </si>
  <si>
    <t>LIFETIME WINDOWS &amp; DOORS</t>
  </si>
  <si>
    <t>141-130</t>
  </si>
  <si>
    <t>UCFS</t>
  </si>
  <si>
    <t>LABEL &amp; PRINTING SOLUTIONS,INC</t>
  </si>
  <si>
    <t>141-150</t>
  </si>
  <si>
    <t>MYLAND COMPANY LLC</t>
  </si>
  <si>
    <t>141-150, 141-160</t>
  </si>
  <si>
    <t>141-170</t>
  </si>
  <si>
    <t>Reliance Broadway - Bldg B</t>
  </si>
  <si>
    <t>Sposi</t>
  </si>
  <si>
    <t>Kirin Global</t>
  </si>
  <si>
    <t>New Deal</t>
  </si>
  <si>
    <t>38 months</t>
  </si>
  <si>
    <t>2 months</t>
  </si>
  <si>
    <t>Waiting on approval from tenant. need to terminate existing lease</t>
  </si>
  <si>
    <t>Signed Lease</t>
  </si>
  <si>
    <t>Vacating Early. Lease pending.</t>
  </si>
  <si>
    <r>
      <rPr>
        <b/>
        <sz val="10"/>
        <color rgb="FF000000"/>
        <rFont val="Tahoma"/>
        <family val="2"/>
      </rPr>
      <t xml:space="preserve">RELIANCE BROADWAY - BLDG B
</t>
    </r>
  </si>
  <si>
    <t>100-100</t>
  </si>
  <si>
    <t>VGNODN</t>
  </si>
  <si>
    <t>06/30/2034</t>
  </si>
  <si>
    <t>100-110</t>
  </si>
  <si>
    <t>VSE AVIATION, INC.</t>
  </si>
  <si>
    <t>06/30/2031</t>
  </si>
  <si>
    <t>100-120</t>
  </si>
  <si>
    <t>PURE FLOW, INC</t>
  </si>
  <si>
    <t>100-130</t>
  </si>
  <si>
    <t>HARRINGTON INDUSTRIAL PLASTICS</t>
  </si>
  <si>
    <t>100-150</t>
  </si>
  <si>
    <t>EMPI, INC.</t>
  </si>
  <si>
    <t>100-160</t>
  </si>
  <si>
    <t>FITNESS 4 HOME SUPER STORE INC</t>
  </si>
  <si>
    <t>100-170</t>
  </si>
  <si>
    <t>TRANE USA</t>
  </si>
  <si>
    <t>100-P1</t>
  </si>
  <si>
    <t>Reliance Broadway - Bldg C-D-E</t>
  </si>
  <si>
    <t>Flare</t>
  </si>
  <si>
    <t>123 months</t>
  </si>
  <si>
    <t>3 moths</t>
  </si>
  <si>
    <t>$.06 PSF</t>
  </si>
  <si>
    <t>Awaiting response from tenant</t>
  </si>
  <si>
    <t xml:space="preserve">Camper Captial </t>
  </si>
  <si>
    <t xml:space="preserve">4300 s 38th </t>
  </si>
  <si>
    <t>Move out of 4215 s 37th into suite 160. Match ends date on 150</t>
  </si>
  <si>
    <t>Fruth Group</t>
  </si>
  <si>
    <t>4250 S 38th</t>
  </si>
  <si>
    <r>
      <rPr>
        <b/>
        <sz val="10"/>
        <color rgb="FF000000"/>
        <rFont val="Tahoma"/>
        <family val="2"/>
      </rPr>
      <t xml:space="preserve">RELIANCE BROADWAY - BLDG C-D-E
</t>
    </r>
  </si>
  <si>
    <t>250-C100</t>
  </si>
  <si>
    <t>BEACON SALES ACQUISITION, INC.</t>
  </si>
  <si>
    <t>250-C120</t>
  </si>
  <si>
    <t>FRUTH GROUP INC</t>
  </si>
  <si>
    <t>&lt;HOLDOVER&gt;FRUTH GROUP INC</t>
  </si>
  <si>
    <t>250-C130</t>
  </si>
  <si>
    <t>AFFORDABLE BUSINESS INTERIORS</t>
  </si>
  <si>
    <t>250-C140</t>
  </si>
  <si>
    <t>PNC BANK NATIONAL ASSOCIATION</t>
  </si>
  <si>
    <t>250-C150</t>
  </si>
  <si>
    <t>WESTERN ELECTRICAL SERVICES</t>
  </si>
  <si>
    <t>250-C160</t>
  </si>
  <si>
    <t>SRG BLINDS, LLC</t>
  </si>
  <si>
    <t>250-C170</t>
  </si>
  <si>
    <t>CABINETS BEYOND INC</t>
  </si>
  <si>
    <t>300-D100</t>
  </si>
  <si>
    <t>HOMETOWN CONCESSIONS LLC</t>
  </si>
  <si>
    <t>300-D110</t>
  </si>
  <si>
    <t>RBM SERVICES, INC.</t>
  </si>
  <si>
    <t>300-D120</t>
  </si>
  <si>
    <t>METAL UPON METAL LLC</t>
  </si>
  <si>
    <t>300-D130</t>
  </si>
  <si>
    <t>300-D140</t>
  </si>
  <si>
    <t>THE HALLGREN COMPANY</t>
  </si>
  <si>
    <t>300-D150</t>
  </si>
  <si>
    <t>CAMPER CAPITAL, LLC</t>
  </si>
  <si>
    <t>300-D160</t>
  </si>
  <si>
    <t>300-D170</t>
  </si>
  <si>
    <t>DYNOHELP LLC</t>
  </si>
  <si>
    <t>350-E100</t>
  </si>
  <si>
    <t>GARAGE FLOOR COATING FRANCHISE SYSTEMS, INC.</t>
  </si>
  <si>
    <t>350-E120</t>
  </si>
  <si>
    <t>FORKLIFT FIRM LLC</t>
  </si>
  <si>
    <t>350-E130</t>
  </si>
  <si>
    <t>A DEVELOPMENT LLC</t>
  </si>
  <si>
    <t>350-E140</t>
  </si>
  <si>
    <t>ADVANCED MILLWORKS LLC</t>
  </si>
  <si>
    <t>350-E150</t>
  </si>
  <si>
    <t>350-E160</t>
  </si>
  <si>
    <t>350-E170</t>
  </si>
  <si>
    <t>D' AUTO BOYS</t>
  </si>
  <si>
    <t>Reliance Broadway - Bldg F</t>
  </si>
  <si>
    <t>551F</t>
  </si>
  <si>
    <t>The Stone Collection</t>
  </si>
  <si>
    <t>Whole Building</t>
  </si>
  <si>
    <t>Renewal</t>
  </si>
  <si>
    <t>Amendment drafted. Waiting on approval to send to tenant.</t>
  </si>
  <si>
    <r>
      <rPr>
        <b/>
        <sz val="10"/>
        <color rgb="FF000000"/>
        <rFont val="Tahoma"/>
        <family val="2"/>
      </rPr>
      <t xml:space="preserve">RELIANCE BROADWAY - BLDG F
</t>
    </r>
  </si>
  <si>
    <t>101-4101</t>
  </si>
  <si>
    <t>THE STONE COLLECTION, LLC</t>
  </si>
  <si>
    <t>Marketing at $1.15 PSF</t>
  </si>
  <si>
    <r>
      <rPr>
        <b/>
        <sz val="10"/>
        <color rgb="FF000000"/>
        <rFont val="Tahoma"/>
        <family val="2"/>
      </rPr>
      <t xml:space="preserve">MESA BUSINESS PARK
</t>
    </r>
  </si>
  <si>
    <t>310-01</t>
  </si>
  <si>
    <t>310-02</t>
  </si>
  <si>
    <t>310-03</t>
  </si>
  <si>
    <t>310-04</t>
  </si>
  <si>
    <t>RENU, INC.</t>
  </si>
  <si>
    <t>310-04, 310-05</t>
  </si>
  <si>
    <t>310-05</t>
  </si>
  <si>
    <t>310-06</t>
  </si>
  <si>
    <t>310-07</t>
  </si>
  <si>
    <t>BURGUS PRINTING INC</t>
  </si>
  <si>
    <t>310-08</t>
  </si>
  <si>
    <t>CRANK WORKS INC</t>
  </si>
  <si>
    <t>310-08, 310-09</t>
  </si>
  <si>
    <t>310-09</t>
  </si>
  <si>
    <t>310-10</t>
  </si>
  <si>
    <t>310-11</t>
  </si>
  <si>
    <t>SPECIFIED MANUFACTURING LLC</t>
  </si>
  <si>
    <t>310-12</t>
  </si>
  <si>
    <t xml:space="preserve">AZ TECH RUBBER PRODUCTS INC. </t>
  </si>
  <si>
    <t>320-13</t>
  </si>
  <si>
    <t>WEBER ARCHITECTURAL MILLWORK</t>
  </si>
  <si>
    <t>320-13, 320-14, 325-01, 325-05</t>
  </si>
  <si>
    <t>320-14</t>
  </si>
  <si>
    <t>320-15</t>
  </si>
  <si>
    <t>FANEGA MEXICAN FOOD PRODUCTS</t>
  </si>
  <si>
    <t>320-15, 320-16</t>
  </si>
  <si>
    <t>320-16</t>
  </si>
  <si>
    <t>320-17</t>
  </si>
  <si>
    <t>480 AUTO REPAIR, LLC</t>
  </si>
  <si>
    <t>320-18</t>
  </si>
  <si>
    <t>REYES CARPENTRY</t>
  </si>
  <si>
    <t>325-01</t>
  </si>
  <si>
    <t>325-02</t>
  </si>
  <si>
    <t>COIN IT IN, LLC</t>
  </si>
  <si>
    <t>325-03</t>
  </si>
  <si>
    <t>PHX BUBBLE BINZ LLC</t>
  </si>
  <si>
    <t>325-04</t>
  </si>
  <si>
    <t>SCOTTSDALE FIREPLACE LLC</t>
  </si>
  <si>
    <t>325-05</t>
  </si>
  <si>
    <t>325-06</t>
  </si>
  <si>
    <t>ARTESANO LLC</t>
  </si>
  <si>
    <t>325-07</t>
  </si>
  <si>
    <t>FERRISINK, LLC</t>
  </si>
  <si>
    <t>325-08</t>
  </si>
  <si>
    <t>DNA TRADING &amp; SERVICES INC</t>
  </si>
  <si>
    <t>oak</t>
  </si>
  <si>
    <r>
      <rPr>
        <b/>
        <sz val="10"/>
        <color rgb="FF000000"/>
        <rFont val="Tahoma"/>
        <family val="2"/>
      </rPr>
      <t xml:space="preserve">OAKLAND BUSINESS PARK
</t>
    </r>
  </si>
  <si>
    <t>500-101</t>
  </si>
  <si>
    <t>AUTO COSMETICS, LLC</t>
  </si>
  <si>
    <t>04/30/2030</t>
  </si>
  <si>
    <t>500-103</t>
  </si>
  <si>
    <t>500-103, 500-104</t>
  </si>
  <si>
    <t>500-104</t>
  </si>
  <si>
    <t>500-105</t>
  </si>
  <si>
    <t>POWERAID</t>
  </si>
  <si>
    <t>500-106</t>
  </si>
  <si>
    <t>NORDSON CORPORATION</t>
  </si>
  <si>
    <t>500-106, 500-107</t>
  </si>
  <si>
    <t>500-107</t>
  </si>
  <si>
    <t>500-108</t>
  </si>
  <si>
    <t>ORANGE CACTUS REMODELING LLC</t>
  </si>
  <si>
    <t>500-108, 605-500-10</t>
  </si>
  <si>
    <t>500-110</t>
  </si>
  <si>
    <t>CHOICE HEALTHCARE, INC</t>
  </si>
  <si>
    <t>500-111</t>
  </si>
  <si>
    <t>1 STOP SIGNS, INC.</t>
  </si>
  <si>
    <t>12/31/2029</t>
  </si>
  <si>
    <t>500-115</t>
  </si>
  <si>
    <t>GLOBAL ELECTRONICS LTD</t>
  </si>
  <si>
    <t>500-116</t>
  </si>
  <si>
    <t>DECO INK DESIGNS, LLC</t>
  </si>
  <si>
    <t>500-117</t>
  </si>
  <si>
    <t>S&amp;K COLLECTIVE, LLC</t>
  </si>
  <si>
    <t>500-118</t>
  </si>
  <si>
    <t xml:space="preserve">PEDIATRIC ORTHOTICS, INC </t>
  </si>
  <si>
    <t>500-119</t>
  </si>
  <si>
    <t>KOURY CONSTRUCTION L.L.C.</t>
  </si>
  <si>
    <t>500-120</t>
  </si>
  <si>
    <t>ORACLE FORENSICS INC</t>
  </si>
  <si>
    <t>500-120, 500-121</t>
  </si>
  <si>
    <t>500-121</t>
  </si>
  <si>
    <t>500-122</t>
  </si>
  <si>
    <t>AZ XTREME GLASS &amp; MIRROR LLC</t>
  </si>
  <si>
    <t>500-122, 500-123</t>
  </si>
  <si>
    <t>500-123</t>
  </si>
  <si>
    <t>605-500-109</t>
  </si>
  <si>
    <t>Park Lane Building</t>
  </si>
  <si>
    <t xml:space="preserve">Likely Not renewing. Have new building they purchased. </t>
  </si>
  <si>
    <t>Consider removing back offices and installing roll-up door. 100% office currently.</t>
  </si>
  <si>
    <r>
      <rPr>
        <b/>
        <sz val="10"/>
        <color rgb="FF000000"/>
        <rFont val="Tahoma"/>
        <family val="2"/>
      </rPr>
      <t xml:space="preserve">PARK LANE BUILDING
</t>
    </r>
  </si>
  <si>
    <t>100-1</t>
  </si>
  <si>
    <t>VOYAGE PRODUCTIONS LLC</t>
  </si>
  <si>
    <t>100-3</t>
  </si>
  <si>
    <t>100-4</t>
  </si>
  <si>
    <t>SHANE CHAPA</t>
  </si>
  <si>
    <t>100-5</t>
  </si>
  <si>
    <t xml:space="preserve">Pacific Stucco of Arizona, Inc. </t>
  </si>
  <si>
    <t>100-6</t>
  </si>
  <si>
    <t>QUEST DIAGNOSTICS INC</t>
  </si>
  <si>
    <t>100-7</t>
  </si>
  <si>
    <t>MAJESTIC WATER SPOUTS LLC</t>
  </si>
  <si>
    <t>100-7, 940-2, 940-5, 940-6, 940-7</t>
  </si>
  <si>
    <t>100-8</t>
  </si>
  <si>
    <t xml:space="preserve">Majestic Water Spouts LLC </t>
  </si>
  <si>
    <t>100-9</t>
  </si>
  <si>
    <t>TWO MEN &amp; A TRUCK PHX CENTRAL</t>
  </si>
  <si>
    <t>100-9, 440-B</t>
  </si>
  <si>
    <t>04/30/2029</t>
  </si>
  <si>
    <t>400-1</t>
  </si>
  <si>
    <t>SAK CONSTRUCTION, LLC</t>
  </si>
  <si>
    <t>400-2</t>
  </si>
  <si>
    <t>ARIZONA PARTY WIZARDS</t>
  </si>
  <si>
    <t>400-3</t>
  </si>
  <si>
    <t>ESCAPE ROOMS TEMPE LLC</t>
  </si>
  <si>
    <t>400-4</t>
  </si>
  <si>
    <t>JUMP TIME, LLC</t>
  </si>
  <si>
    <t>400-4, 400-5</t>
  </si>
  <si>
    <t>400-5</t>
  </si>
  <si>
    <t>400-6</t>
  </si>
  <si>
    <t>400-7</t>
  </si>
  <si>
    <t>ELITE WATER &amp; AIR SOLUTIONS LL</t>
  </si>
  <si>
    <t>440-A</t>
  </si>
  <si>
    <t>ARIZONA SECURITY GROUP LLC</t>
  </si>
  <si>
    <t>07/31/2029</t>
  </si>
  <si>
    <t>440-B</t>
  </si>
  <si>
    <t>440-C</t>
  </si>
  <si>
    <t>JOON M THAM &amp; MAGDALENA LUKITO</t>
  </si>
  <si>
    <t>440-D</t>
  </si>
  <si>
    <t>BOOSTER ENTERPRISES, INC.</t>
  </si>
  <si>
    <t>940-1</t>
  </si>
  <si>
    <t>SUPER STITCH</t>
  </si>
  <si>
    <t>940-2</t>
  </si>
  <si>
    <t>940-5</t>
  </si>
  <si>
    <t>940-6</t>
  </si>
  <si>
    <t>940-7</t>
  </si>
  <si>
    <t>940-SPOR</t>
  </si>
  <si>
    <t>940-YRD</t>
  </si>
  <si>
    <t>62 months</t>
  </si>
  <si>
    <t>dividing suites</t>
  </si>
  <si>
    <t>Renewal amendment has been sent to tenant broker for review</t>
  </si>
  <si>
    <t>Pacific Biomedical</t>
  </si>
  <si>
    <t>104-106</t>
  </si>
  <si>
    <t xml:space="preserve">62 months </t>
  </si>
  <si>
    <t>Tenant signed 5 year renewal</t>
  </si>
  <si>
    <r>
      <rPr>
        <b/>
        <sz val="10"/>
        <color rgb="FF000000"/>
        <rFont val="Tahoma"/>
        <family val="2"/>
      </rPr>
      <t xml:space="preserve">PERIMETER CENTER
</t>
    </r>
  </si>
  <si>
    <t>541-100</t>
  </si>
  <si>
    <t>FIT LAB AZ LLC</t>
  </si>
  <si>
    <t>541-100, 541-102, 541-105</t>
  </si>
  <si>
    <t>03/31/2032</t>
  </si>
  <si>
    <t>541-102</t>
  </si>
  <si>
    <t>541-103</t>
  </si>
  <si>
    <t>ENCORE SCHOOL OF MUSIC</t>
  </si>
  <si>
    <t>541-104</t>
  </si>
  <si>
    <t>LIVWELL HEALTH, LLC</t>
  </si>
  <si>
    <t>541-105</t>
  </si>
  <si>
    <t>541-106</t>
  </si>
  <si>
    <t>JORDAN'S CORNER, LLC</t>
  </si>
  <si>
    <t>09/30/2031</t>
  </si>
  <si>
    <t>541-107</t>
  </si>
  <si>
    <t>NUTRASAL, INC.</t>
  </si>
  <si>
    <t>541-108</t>
  </si>
  <si>
    <t>BACCO MECHANICAL, INC</t>
  </si>
  <si>
    <t>551-101</t>
  </si>
  <si>
    <t>C2 PERFORMANCE TRAINING, LLC</t>
  </si>
  <si>
    <t>551-105</t>
  </si>
  <si>
    <t>JESUS PEOPLE CHURCH, INC.</t>
  </si>
  <si>
    <t>551-108</t>
  </si>
  <si>
    <t>561-103</t>
  </si>
  <si>
    <t>DEDC, INC.</t>
  </si>
  <si>
    <t>561-107</t>
  </si>
  <si>
    <t>DW DOTY PLUMBING CONTRACTORS</t>
  </si>
  <si>
    <t>561-108</t>
  </si>
  <si>
    <t>ACTIVE BODYWORX, LLC</t>
  </si>
  <si>
    <t>Tenant just let me know he is terminating due to rate increase</t>
  </si>
  <si>
    <t xml:space="preserve">          $1.67         $1.65                           </t>
  </si>
  <si>
    <t>Tenant requested shorter term Laura agreed to an 18 month lease waiting on answer from tenant.</t>
  </si>
  <si>
    <t>Superior Quartz</t>
  </si>
  <si>
    <t>South 40 Commerce Park</t>
  </si>
  <si>
    <r>
      <rPr>
        <b/>
        <sz val="10"/>
        <color rgb="FF000000"/>
        <rFont val="Tahoma"/>
        <family val="2"/>
      </rPr>
      <t xml:space="preserve">SOUTH 40 COMMERCE PARK
</t>
    </r>
  </si>
  <si>
    <t>483-4834</t>
  </si>
  <si>
    <t>KUKULSKI BROTHERS, INC.</t>
  </si>
  <si>
    <t>483-4836</t>
  </si>
  <si>
    <t>FLOATRON, INC.</t>
  </si>
  <si>
    <t>&lt;RENEWAL&gt;  FLOATRON, INC.</t>
  </si>
  <si>
    <t>483-4838</t>
  </si>
  <si>
    <t>OES EQUIPMENT LLC</t>
  </si>
  <si>
    <t>483-4838, 484-4840</t>
  </si>
  <si>
    <t>484-4840</t>
  </si>
  <si>
    <t>484-4844</t>
  </si>
  <si>
    <t>484-4846</t>
  </si>
  <si>
    <t>Market Place Finds LLC</t>
  </si>
  <si>
    <t>502-A</t>
  </si>
  <si>
    <t>PIRTEK SKY HARBOR</t>
  </si>
  <si>
    <t>502-C</t>
  </si>
  <si>
    <t>Alliance Coatings Inc</t>
  </si>
  <si>
    <t>502-E</t>
  </si>
  <si>
    <t>Arizona Home Upgrades LLC</t>
  </si>
  <si>
    <t>502-EASE</t>
  </si>
  <si>
    <t>TOP TEN PROPERTIES</t>
  </si>
  <si>
    <t>502-F</t>
  </si>
  <si>
    <t>NEXT LEVEL PAINTERS LLC</t>
  </si>
  <si>
    <t>502-G</t>
  </si>
  <si>
    <t>Dry Ice Dynamics LLC</t>
  </si>
  <si>
    <t>502-H</t>
  </si>
  <si>
    <t>EL VIEJO ROBLES R&amp;F LLC</t>
  </si>
  <si>
    <t>502-L</t>
  </si>
  <si>
    <t>NAVIS PACK &amp; SHIP.</t>
  </si>
  <si>
    <t>502-M</t>
  </si>
  <si>
    <t>STAGE 3 PRINTING</t>
  </si>
  <si>
    <t>502-R</t>
  </si>
  <si>
    <t>American Screen Supply LLC</t>
  </si>
  <si>
    <t>Solutions First Dental Lab, LLC</t>
  </si>
  <si>
    <r>
      <rPr>
        <b/>
        <sz val="10"/>
        <color rgb="FF000000"/>
        <rFont val="Tahoma"/>
        <family val="2"/>
      </rPr>
      <t xml:space="preserve">SOUTHPOINT COMMERCE CENTER
</t>
    </r>
  </si>
  <si>
    <t>305-01</t>
  </si>
  <si>
    <t>V-DUB FURNITURE LLC</t>
  </si>
  <si>
    <t>305-01, 305-02, 305-03</t>
  </si>
  <si>
    <t>305-02</t>
  </si>
  <si>
    <t>305-03</t>
  </si>
  <si>
    <t>305-04</t>
  </si>
  <si>
    <t>SAFE AND SOUND PIANO MOVING, STORAGE, AND COMMERCIAL RENTALS</t>
  </si>
  <si>
    <t>305-04, 305-05</t>
  </si>
  <si>
    <t>305-05</t>
  </si>
  <si>
    <t>305-06</t>
  </si>
  <si>
    <t>CARPET TECH SERVICES, INC</t>
  </si>
  <si>
    <t>305-06, 305-07</t>
  </si>
  <si>
    <t>305-07</t>
  </si>
  <si>
    <t>305-08</t>
  </si>
  <si>
    <t>RAY RAWLINS &amp; ASSOCIATES, INC.</t>
  </si>
  <si>
    <t>305-09</t>
  </si>
  <si>
    <t>PRIME ROOFING, INC</t>
  </si>
  <si>
    <t>305-10</t>
  </si>
  <si>
    <t>HEAVY METAL SAFE COMPANY LLC</t>
  </si>
  <si>
    <t>305-11</t>
  </si>
  <si>
    <t>S.R.S ENGINE SHOP, LLC</t>
  </si>
  <si>
    <t>305-12</t>
  </si>
  <si>
    <t>VICTORY ELECTRIC LLC</t>
  </si>
  <si>
    <t>305-13</t>
  </si>
  <si>
    <t>TUCSON HOME WINDOW TINT LLC</t>
  </si>
  <si>
    <t>305-14</t>
  </si>
  <si>
    <t>ACTION GLASS AZ</t>
  </si>
  <si>
    <t>305-15</t>
  </si>
  <si>
    <t>ELEMENT RESTORATION, LLC</t>
  </si>
  <si>
    <t>305-16</t>
  </si>
  <si>
    <t>BRP AUTO DESIGNS, LLC</t>
  </si>
  <si>
    <t>305-17</t>
  </si>
  <si>
    <t>BURNS PEST ELIMINATIONS INC</t>
  </si>
  <si>
    <t>305-18</t>
  </si>
  <si>
    <t>COUNTRY CLUB DENTAL</t>
  </si>
  <si>
    <t>305-18, 305-19</t>
  </si>
  <si>
    <t>305-19</t>
  </si>
  <si>
    <t>305-20</t>
  </si>
  <si>
    <t>GLK TRADING LLC</t>
  </si>
  <si>
    <t>305-20, 305-21</t>
  </si>
  <si>
    <t>305-21</t>
  </si>
  <si>
    <t>305-22</t>
  </si>
  <si>
    <t>POPTASTIC LLC</t>
  </si>
  <si>
    <t>&lt;RENEWAL&gt;  POPTASTIC LLC</t>
  </si>
  <si>
    <t>305-23</t>
  </si>
  <si>
    <t>UPON THIS ROCK CHRISTIAN</t>
  </si>
  <si>
    <t>305-23, 305-24, 305-25</t>
  </si>
  <si>
    <t>305-24</t>
  </si>
  <si>
    <t>305-25</t>
  </si>
  <si>
    <t>305-26</t>
  </si>
  <si>
    <t>DR MARIE CIPOLLO DC PLLC</t>
  </si>
  <si>
    <t>305-27</t>
  </si>
  <si>
    <t>TULU'S PRECIOUS HANDS, LLC</t>
  </si>
  <si>
    <t>305-28</t>
  </si>
  <si>
    <t>ARIZONA FLOORING INSTALLATION LLC</t>
  </si>
  <si>
    <t>305-29</t>
  </si>
  <si>
    <t>NEXUS INTEGRATED SOLUTIONS, LLC</t>
  </si>
  <si>
    <t>305-30</t>
  </si>
  <si>
    <t>Marketing as 3 suites</t>
  </si>
  <si>
    <t>Please send floor plans for demising plans</t>
  </si>
  <si>
    <r>
      <rPr>
        <b/>
        <sz val="10"/>
        <color rgb="FF000000"/>
        <rFont val="Tahoma"/>
        <family val="2"/>
      </rPr>
      <t xml:space="preserve">UNIVERSITY BUSINESS CENTER
</t>
    </r>
  </si>
  <si>
    <t>828-01</t>
  </si>
  <si>
    <t>CNCPT CO.</t>
  </si>
  <si>
    <t>&lt;FUT&gt;  DEVON TILLMAN</t>
  </si>
  <si>
    <t>11/30/2030</t>
  </si>
  <si>
    <t>828-04</t>
  </si>
  <si>
    <t>VIRTUAL TEE SYSTEMS ARIZONA LLC</t>
  </si>
  <si>
    <t>828-05</t>
  </si>
  <si>
    <t>ALL ABOUT GOLF, LLC</t>
  </si>
  <si>
    <t>828-08</t>
  </si>
  <si>
    <t>828-10</t>
  </si>
  <si>
    <t>828-11</t>
  </si>
  <si>
    <t>848-01</t>
  </si>
  <si>
    <t>GENUINE PARTS COMPANY (NAPA)</t>
  </si>
  <si>
    <t>848-04</t>
  </si>
  <si>
    <t>GD JIU-JITSU, LLC</t>
  </si>
  <si>
    <t>Aero I Gateway</t>
  </si>
  <si>
    <t>Falcon Engineering</t>
  </si>
  <si>
    <t>7666 E Velocity Way</t>
  </si>
  <si>
    <t>7667 E Velocity Way</t>
  </si>
  <si>
    <t>7668 E Velocity Way</t>
  </si>
  <si>
    <r>
      <rPr>
        <b/>
        <sz val="10"/>
        <color rgb="FF000000"/>
        <rFont val="Tahoma"/>
        <family val="2"/>
      </rPr>
      <t xml:space="preserve">AERO I GATEWAY
</t>
    </r>
  </si>
  <si>
    <t>766-101</t>
  </si>
  <si>
    <t>HB AEROSPACE HOLDINGS</t>
  </si>
  <si>
    <t>04/03/2026</t>
  </si>
  <si>
    <t>766-105</t>
  </si>
  <si>
    <t>IGNITE SPORTS PERFORMANCE LLC</t>
  </si>
  <si>
    <t>766-107</t>
  </si>
  <si>
    <t>FALCON ENGINEERING CORPORATION</t>
  </si>
  <si>
    <t>766-107, 766-111, 766-113, 766-117</t>
  </si>
  <si>
    <t>766-109</t>
  </si>
  <si>
    <t>PM COMMUNICATIONS LLC</t>
  </si>
  <si>
    <t>766-111</t>
  </si>
  <si>
    <t>766-113</t>
  </si>
  <si>
    <t>766-115</t>
  </si>
  <si>
    <t>MOUND MAGIC LLC</t>
  </si>
  <si>
    <t>766-117</t>
  </si>
  <si>
    <t>766-119</t>
  </si>
  <si>
    <t>ADVANTAGE RELINE SERVICES INC</t>
  </si>
  <si>
    <t>766-121</t>
  </si>
  <si>
    <t>SPECTRUM FITNESS GROUP, LLC</t>
  </si>
  <si>
    <t>766-123</t>
  </si>
  <si>
    <t>CHERRY PAINTING COMPANY, INC</t>
  </si>
  <si>
    <t xml:space="preserve"> Tenant</t>
  </si>
  <si>
    <t>Tenant Contact Name</t>
  </si>
  <si>
    <t xml:space="preserve">Phone </t>
  </si>
  <si>
    <t>Email</t>
  </si>
  <si>
    <t>MTM</t>
  </si>
  <si>
    <t xml:space="preserve"> Annual Rent </t>
  </si>
  <si>
    <t>Monthly Rent</t>
  </si>
  <si>
    <t>PSF YR</t>
  </si>
  <si>
    <t>PSF MO</t>
  </si>
  <si>
    <t>Market Rates</t>
  </si>
  <si>
    <t>Percentage Change</t>
  </si>
  <si>
    <t>Recommended Rates</t>
  </si>
  <si>
    <t>1 Year Rate</t>
  </si>
  <si>
    <t>3Year, Year 1</t>
  </si>
  <si>
    <t>3 Year, Year 2</t>
  </si>
  <si>
    <t>3 Year, Year 3</t>
  </si>
  <si>
    <t>5 Year, Year 1</t>
  </si>
  <si>
    <t>5 Year, Year 2</t>
  </si>
  <si>
    <t>5 Year, Year 3</t>
  </si>
  <si>
    <t>5 Year, Year 4</t>
  </si>
  <si>
    <t>5 Year, Year 5</t>
  </si>
  <si>
    <t>Status</t>
  </si>
  <si>
    <t>Mail Merge Letter</t>
  </si>
  <si>
    <t>CG_Golden Key Plaza</t>
  </si>
  <si>
    <t>Essen Floors LLC</t>
  </si>
  <si>
    <t>BRENDAN GILBERT</t>
  </si>
  <si>
    <t>4804407082</t>
  </si>
  <si>
    <t>brendan@bgprojectsllc.com</t>
  </si>
  <si>
    <t>12.8.25 Follow up Email</t>
  </si>
  <si>
    <t>CPI</t>
  </si>
  <si>
    <t>AARON BATES</t>
  </si>
  <si>
    <t>4807370012</t>
  </si>
  <si>
    <t>aaron@tinmanaz.com</t>
  </si>
  <si>
    <t>Samuel Coffey and Brianne Coffey</t>
  </si>
  <si>
    <t>SAMUEL COFFEY</t>
  </si>
  <si>
    <t>4808479909</t>
  </si>
  <si>
    <t>COFFEYSAMUEL@YAHOO.COM</t>
  </si>
  <si>
    <t>Terminating</t>
  </si>
  <si>
    <t>T</t>
  </si>
  <si>
    <t>425-105/761-102</t>
  </si>
  <si>
    <t>Innovative Cutting Systems</t>
  </si>
  <si>
    <t>TPE_Broadway Industrial</t>
  </si>
  <si>
    <t>DOUGLAS BLINSON</t>
  </si>
  <si>
    <t>6026153233</t>
  </si>
  <si>
    <t>DOUGLAS.BLINSON@GMAIL.COM</t>
  </si>
  <si>
    <t>3 Years, $1.25 PSF, Expanding into 109</t>
  </si>
  <si>
    <t>A</t>
  </si>
  <si>
    <t>DV_Central Deer Valley</t>
  </si>
  <si>
    <t>616-01/616-02/616-10</t>
  </si>
  <si>
    <t>CG_Chandler Technology Center</t>
  </si>
  <si>
    <t>Brandon Moore</t>
  </si>
  <si>
    <t>bmoore@fitsupply.com</t>
  </si>
  <si>
    <t>1 year $1.55 (Repairs)?</t>
  </si>
  <si>
    <t>Gecko Glass</t>
  </si>
  <si>
    <t>LESLIE BACHMANN</t>
  </si>
  <si>
    <t>4805220789</t>
  </si>
  <si>
    <t>SLBACHMAN23@msn.com</t>
  </si>
  <si>
    <t>Month to month? Sent Hold over clause.</t>
  </si>
  <si>
    <t>J.A. Hansen Company</t>
  </si>
  <si>
    <t>CG_Chicago Street Business Park</t>
  </si>
  <si>
    <t xml:space="preserve">Ramzy </t>
  </si>
  <si>
    <t>4808106252</t>
  </si>
  <si>
    <t>RAMZYKALOTI@GMAIL.COM</t>
  </si>
  <si>
    <t>Watch Hill Wireless Solutions LLC</t>
  </si>
  <si>
    <t>ANSELMO PRONTELLI</t>
  </si>
  <si>
    <t>3475108553</t>
  </si>
  <si>
    <t>APRONTELLI@WATCHHILLWIRELESS.COM</t>
  </si>
  <si>
    <t>12.1.25_Options Sent</t>
  </si>
  <si>
    <t>CMC Group Ventures, Inc.</t>
  </si>
  <si>
    <t>DV_Deer Valley Commerce Center</t>
  </si>
  <si>
    <t>725-19/725-20</t>
  </si>
  <si>
    <t>AZADI, LLC</t>
  </si>
  <si>
    <t>725-29/725-30</t>
  </si>
  <si>
    <t>BULLIT ULTIMATE COATING, LLC</t>
  </si>
  <si>
    <t>725-43</t>
  </si>
  <si>
    <t>Pulte Homes</t>
  </si>
  <si>
    <t>DV_Desert Ridge Industrial Park</t>
  </si>
  <si>
    <t>Orange Tree Pool Service, LLC</t>
  </si>
  <si>
    <t>CG_Fiesta Center</t>
  </si>
  <si>
    <t>Bubbles of Joy, Inc.</t>
  </si>
  <si>
    <t>Andrew</t>
  </si>
  <si>
    <t xml:space="preserve">480-966-3133 </t>
  </si>
  <si>
    <t xml:space="preserve">andrew@bubblesofjoy.com </t>
  </si>
  <si>
    <t>12.8.25 Email</t>
  </si>
  <si>
    <t>J.A.K.'s Restaurant &amp; Lounge</t>
  </si>
  <si>
    <t>75-21 75-22</t>
  </si>
  <si>
    <t>PuroClean of Chandler</t>
  </si>
  <si>
    <t>Downsized</t>
  </si>
  <si>
    <t>MSA_Falcon Field Industrial</t>
  </si>
  <si>
    <t>Power 1440, LLC</t>
  </si>
  <si>
    <t>Sunrise Stucco, Inc.</t>
  </si>
  <si>
    <t>CG_Fiesta Ranch Business Center</t>
  </si>
  <si>
    <t>Show and Tell Tees</t>
  </si>
  <si>
    <t>4803740101</t>
  </si>
  <si>
    <t>AIS Expansion Offer.</t>
  </si>
  <si>
    <t>CG_Frye Road Business Center</t>
  </si>
  <si>
    <t>SCOTT HENDERSON</t>
  </si>
  <si>
    <t>5206616074</t>
  </si>
  <si>
    <t>SHENDERSON@BESTWAYELECTRIC.COM</t>
  </si>
  <si>
    <t>Rightway Drywall LLC</t>
  </si>
  <si>
    <t>ROBERTO ENRIQUEZ</t>
  </si>
  <si>
    <t>5204237680</t>
  </si>
  <si>
    <t>ROBERTOENRIQUEZ@GMAIL.COM</t>
  </si>
  <si>
    <t>TPE_Hayden Park Tempe</t>
  </si>
  <si>
    <t>420 S Perry</t>
  </si>
  <si>
    <t>Bike Saviours Cooperative Inc</t>
  </si>
  <si>
    <t>admin@bikesaviours.org</t>
  </si>
  <si>
    <t>Dragon Snake MMA</t>
  </si>
  <si>
    <t>4805482432</t>
  </si>
  <si>
    <t>JIMENEZR99@GMAIL.COM</t>
  </si>
  <si>
    <t>402 S Perry</t>
  </si>
  <si>
    <t>Kyle R Borman</t>
  </si>
  <si>
    <t>KYLE BORMAN</t>
  </si>
  <si>
    <t>kyle@bordurcoachleasing.com</t>
  </si>
  <si>
    <t>3 year, $1.20 w/ $0.05 PSF?</t>
  </si>
  <si>
    <t>410-01/410-02/425-07</t>
  </si>
  <si>
    <t>Iron Horse Companies, LLC</t>
  </si>
  <si>
    <t>J5 Companies, An Arizona LLC</t>
  </si>
  <si>
    <t>Healing Vibe Homes, LLC</t>
  </si>
  <si>
    <t>MSA_Horne Commerce Center</t>
  </si>
  <si>
    <t xml:space="preserve">EDWIN JARMAN
</t>
  </si>
  <si>
    <t xml:space="preserve">4802651455
</t>
  </si>
  <si>
    <t xml:space="preserve">
ROBERTJARMAN6@GMAIL.COM
</t>
  </si>
  <si>
    <t>12.15.25 Follow up to all partners</t>
  </si>
  <si>
    <t>TPE_Hardy Center</t>
  </si>
  <si>
    <t>2730 S Hardy Dr</t>
  </si>
  <si>
    <t>Tactical Concealment Mfg Co</t>
  </si>
  <si>
    <t>MIKE STANCHIK</t>
  </si>
  <si>
    <t>mike@tacticalconcealment.com</t>
  </si>
  <si>
    <t>2740 S Hardy Dr</t>
  </si>
  <si>
    <t>Gaylord Restoration Inc.</t>
  </si>
  <si>
    <t>ERIC GAYLORD</t>
  </si>
  <si>
    <t>4805392696</t>
  </si>
  <si>
    <t>ERIC@GAYLORDRESTORATION.COM</t>
  </si>
  <si>
    <t>2720 suite 4?</t>
  </si>
  <si>
    <t>DV_Laser Drive Industrial</t>
  </si>
  <si>
    <t xml:space="preserve">610-04 610-06 </t>
  </si>
  <si>
    <t>AIR_Reliance Broadway Building 1</t>
  </si>
  <si>
    <t>4212 S 36th Pl</t>
  </si>
  <si>
    <t>Las Jarras</t>
  </si>
  <si>
    <t>GASPAR GALAZ</t>
  </si>
  <si>
    <t>GASPARGAL@GMAIL.COM</t>
  </si>
  <si>
    <t>4213 S 36th Pl</t>
  </si>
  <si>
    <t>BRIAN KELTSCH</t>
  </si>
  <si>
    <t>8155734440</t>
  </si>
  <si>
    <t>brian@eaglecrestpainters.com</t>
  </si>
  <si>
    <t>M3 Consulting Group, LLC</t>
  </si>
  <si>
    <t>ROB MAHRT</t>
  </si>
  <si>
    <t>rob.mahrt@m3cg.us</t>
  </si>
  <si>
    <t>4225 S 37th St</t>
  </si>
  <si>
    <t>MATTHEW THAYER</t>
  </si>
  <si>
    <t>PRONETADVISORS@GMAIL.COM</t>
  </si>
  <si>
    <t>4216 S 36th Pl</t>
  </si>
  <si>
    <t>Trea, Inc</t>
  </si>
  <si>
    <t>PETER KAREGEANNES</t>
  </si>
  <si>
    <t>accounting@treainc.com</t>
  </si>
  <si>
    <t>1 Year. Purchasing a building. HVAC replacement per last renewal?</t>
  </si>
  <si>
    <t>Vacated early. Rightway Carpentry Expansion space.</t>
  </si>
  <si>
    <t>Arizona Teardrop Adventures LLC</t>
  </si>
  <si>
    <t>Alternative Building Concepts</t>
  </si>
  <si>
    <t>Bates Family Enterprise LLC</t>
  </si>
  <si>
    <t>ICU Industries Inc</t>
  </si>
  <si>
    <t>MSA_Mesa Business Park</t>
  </si>
  <si>
    <t>Reyes Carpentry</t>
  </si>
  <si>
    <t>MARIO REYES</t>
  </si>
  <si>
    <t>4804952227</t>
  </si>
  <si>
    <t>marioreyes1942@yahoo.com</t>
  </si>
  <si>
    <t>Specified Manufacturing LLC</t>
  </si>
  <si>
    <t>JARED GIANNINI</t>
  </si>
  <si>
    <t>jared@specifiedtactical.com</t>
  </si>
  <si>
    <t>3 year, $1.20 w/ $0.05 PSF</t>
  </si>
  <si>
    <t>480 Auto Repair, LLC</t>
  </si>
  <si>
    <t>CG_Oakland Business Park</t>
  </si>
  <si>
    <t>500-103/500-104</t>
  </si>
  <si>
    <t>TPE_Park Lane Building</t>
  </si>
  <si>
    <t>100-7/940-2/940-5/940-6/940-7</t>
  </si>
  <si>
    <t>Majestic Water Spouts LLC</t>
  </si>
  <si>
    <t>Terminating?</t>
  </si>
  <si>
    <t>DV_Perimeter Center</t>
  </si>
  <si>
    <t>C2 Performance Training, LLC</t>
  </si>
  <si>
    <t>DEDC, Inc.</t>
  </si>
  <si>
    <t>DV_Rose Garden Business Center</t>
  </si>
  <si>
    <t>817-20</t>
  </si>
  <si>
    <t>Allstar Billiards</t>
  </si>
  <si>
    <t>200-2003</t>
  </si>
  <si>
    <t>Color Essences, LLC</t>
  </si>
  <si>
    <t>202-2029</t>
  </si>
  <si>
    <t>Chamberlin Power, LLC</t>
  </si>
  <si>
    <t>203-2031</t>
  </si>
  <si>
    <t>POOL PROS OF AZ, LLC</t>
  </si>
  <si>
    <t>AIR_South 40</t>
  </si>
  <si>
    <t>5002 S 40th St</t>
  </si>
  <si>
    <t>F</t>
  </si>
  <si>
    <t>Next Level Painters LLC</t>
  </si>
  <si>
    <t>LUIS FERNANDO DE SOUSA</t>
  </si>
  <si>
    <t>NEXTLEVELPAINTERSAZ@GMAIL.COM</t>
  </si>
  <si>
    <t>Month to month- Deciding by Monday (12/15)</t>
  </si>
  <si>
    <t>MSA_Southpoint Commerce Center</t>
  </si>
  <si>
    <t>Prime Roofing, Inc</t>
  </si>
  <si>
    <t>Burns Pest Eliminations Inc</t>
  </si>
  <si>
    <t>MSA_Aero I</t>
  </si>
  <si>
    <t>Advantage Reline Services Inc</t>
  </si>
  <si>
    <t>DAVID ASAY</t>
  </si>
  <si>
    <t>dasay@advantagereline.com</t>
  </si>
  <si>
    <t>HB Aerospace Holdings</t>
  </si>
  <si>
    <t>TPE_University Business Center</t>
  </si>
  <si>
    <t>828-08/828-10/828-11</t>
  </si>
  <si>
    <t>Sea of Green Tempe</t>
  </si>
  <si>
    <t>Dafault/vacated</t>
  </si>
  <si>
    <t>AIR_Reliance Broadway Building A</t>
  </si>
  <si>
    <t>AIR_Reliance Broadway Building B</t>
  </si>
  <si>
    <t>EMPI, Inc.</t>
  </si>
  <si>
    <t>Terminating_New Lease drafted</t>
  </si>
  <si>
    <t>AIR_Reliance Broadway Building C-D-E</t>
  </si>
  <si>
    <t>Cabinets Beyond Inc</t>
  </si>
  <si>
    <t>Garage Floor Coating Franchice Systems, Inc.</t>
  </si>
  <si>
    <t>Percentage of Market</t>
  </si>
  <si>
    <t>1 Year</t>
  </si>
  <si>
    <t>3 Year</t>
  </si>
  <si>
    <t>5 Year</t>
  </si>
  <si>
    <t>+</t>
  </si>
  <si>
    <t>N/A</t>
  </si>
  <si>
    <t>Pending trash out- scheduled for 12/22, removing WH structures, will get paint and flooring, upgraded lighting to LED, move in could be for 2/1/26</t>
  </si>
  <si>
    <t>[</t>
  </si>
  <si>
    <t xml:space="preserve">  {"Submarket": "Airport", "Total SF": 688208, "Vacant SF": 56677, "Occupancy": 0.9176, "SF Expiring in Next 6 Months": null, "% Expiring in Next 6 Months": null, "Pending Deals": 15240, "Vacant Space": 25247, "Relative Occupancy": 0.9633},</t>
  </si>
  <si>
    <t xml:space="preserve">  {"Submarket": "Chandler-Gilbert", "Total SF": 522101, "Vacant SF": 63452, "Occupancy": 0.8785, "SF Expiring in Next 6 Months": null, "% Expiring in Next 6 Months": null, "Pending Deals": 17886, "Vacant Space": 41125, "Relative Occupancy": 0.9212},</t>
  </si>
  <si>
    <t xml:space="preserve">  {"Submarket": "Deer Valley", "Total SF": 510316, "Vacant SF": 44833, "Occupancy": 0.9121, "SF Expiring in Next 6 Months": null, "% Expiring in Next 6 Months": null, "Pending Deals": 8775, "Vacant Space": 31073, "Relative Occupancy": 0.9391},</t>
  </si>
  <si>
    <t xml:space="preserve">  {"Submarket": "Mesa", "Total SF": 282897, "Vacant SF": 38867, "Occupancy": 0.8626, "SF Expiring in Next 6 Months": null, "% Expiring in Next 6 Months": null, "Pending Deals": 0, "Vacant Space": 20186, "Relative Occupancy": 0.9286},</t>
  </si>
  <si>
    <t xml:space="preserve">  {"Submarket": "Tempe", "Total SF": 278887, "Vacant SF": 53838, "Occupancy": 0.8070, "SF Expiring in Next 6 Months": null, "% Expiring in Next 6 Months": null, "Pending Deals": 10000, "Vacant Space": 43838, "Relative Occupancy": 0.8428},</t>
  </si>
  <si>
    <t xml:space="preserve">  {"Submarket": "Totals/Weighted Average", "Total SF": 2282409, "Vacant SF": 257667, "Occupancy": 0.8871, "SF Expiring in Next 6 Months": null, "% Expiring in Next 6 Months": null, "Pending Deals": 51901, "Vacant Space": 161469, "Relative Occupancy": 0.9293}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</si>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</sst>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yy"/>
    <numFmt numFmtId="166" formatCode="#,##0_);\(#,##0\);\-_)"/>
    <numFmt numFmtId="167" formatCode="0.0%_);\(0.0%\);\-_);_(@_)"/>
    <numFmt numFmtId="168" formatCode="&quot;$&quot;#,##0.00_);\(&quot;$&quot;#,##0.00\);\-_)"/>
    <numFmt numFmtId="169" formatCode="&quot;$&quot;#,##0_);\(&quot;$&quot;#,##0\);\-_)"/>
    <numFmt numFmtId="170" formatCode="[$-10409]#,##0;\-#,##0"/>
    <numFmt numFmtId="171" formatCode="0.0%"/>
    <numFmt numFmtId="172" formatCode="&quot;$&quot;#,##0"/>
    <numFmt numFmtId="173" formatCode="_(* #,##0_);_(* \(#,##0\);_(* &quot;-&quot;??_);_(@_)"/>
    <numFmt numFmtId="174" formatCode="#,###&quot;  Sf&quot;"/>
    <numFmt numFmtId="175" formatCode="#,###"/>
    <numFmt numFmtId="176" formatCode="mm/dd/yyyy_)"/>
    <numFmt numFmtId="177" formatCode="[$-10409]#,##0.00;\-#,##0.00"/>
    <numFmt numFmtId="178" formatCode="[$-10409]0.00"/>
    <numFmt numFmtId="179" formatCode="[$-10409]0.00;\-0.00;&quot;&quot;"/>
    <numFmt numFmtId="180" formatCode="[$-10409]mm/dd/yyyy"/>
    <numFmt numFmtId="181" formatCode="[$-10409]0.00;\(0.00\);&quot;&quot;"/>
    <numFmt numFmtId="182" formatCode="[$-10409]m/d/yyyy"/>
  </numFmts>
  <fonts count="108"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b/>
      <sz val="18"/>
      <color theme="1"/>
      <name val="Arial"/>
      <family val="2"/>
    </font>
    <font>
      <b/>
      <i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rgb="FFFFFFFF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FF"/>
      <name val="Arial"/>
      <family val="2"/>
    </font>
    <font>
      <b/>
      <u val="singleAccounting"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u/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B0F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i/>
      <sz val="9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i/>
      <sz val="9.9"/>
      <color theme="0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FF00"/>
      <name val="Calibri"/>
      <family val="2"/>
      <scheme val="minor"/>
    </font>
    <font>
      <b/>
      <sz val="12"/>
      <color rgb="FFFF000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70C0"/>
      <name val="Arial"/>
      <family val="2"/>
    </font>
    <font>
      <b/>
      <sz val="11"/>
      <color theme="9"/>
      <name val="Arial"/>
      <family val="2"/>
    </font>
    <font>
      <b/>
      <sz val="2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2"/>
      <color rgb="FFFF0000"/>
      <name val="Tahoma"/>
      <family val="2"/>
    </font>
    <font>
      <sz val="11"/>
      <color theme="0"/>
      <name val="Calibri"/>
      <family val="2"/>
    </font>
    <font>
      <b/>
      <sz val="18"/>
      <color theme="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8"/>
      <color rgb="FF000000"/>
      <name val="Arial"/>
      <family val="2"/>
    </font>
    <font>
      <sz val="8"/>
      <name val="Calibri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7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Tahoma"/>
      <family val="2"/>
    </font>
    <font>
      <sz val="7"/>
      <name val="Tahoma"/>
      <family val="2"/>
    </font>
    <font>
      <b/>
      <sz val="10"/>
      <name val="Tahoma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theme="1"/>
      <name val="Tahoma"/>
      <family val="2"/>
    </font>
    <font>
      <sz val="10"/>
      <name val="Tahm"/>
    </font>
    <font>
      <sz val="11"/>
      <color rgb="FF696969"/>
      <name val="Times New Roman"/>
      <family val="1"/>
    </font>
    <font>
      <sz val="11"/>
      <color rgb="FF000000"/>
      <name val="Times New Roman"/>
      <family val="1"/>
    </font>
    <font>
      <sz val="10"/>
      <color theme="0" tint="-0.14999847407452621"/>
      <name val="Arial"/>
      <family val="2"/>
    </font>
    <font>
      <sz val="10"/>
      <name val="Tahoma"/>
      <family val="2"/>
    </font>
    <font>
      <b/>
      <sz val="10"/>
      <name val="Tahm"/>
    </font>
    <font>
      <sz val="10"/>
      <color rgb="FFC00000"/>
      <name val="Arial"/>
      <family val="2"/>
    </font>
    <font>
      <sz val="11"/>
      <name val="Times New Roman"/>
      <family val="1"/>
    </font>
    <font>
      <sz val="10"/>
      <color theme="0" tint="-0.14999847407452621"/>
      <name val="Times New Roman"/>
      <family val="1"/>
    </font>
    <font>
      <sz val="11"/>
      <color theme="0" tint="-0.14999847407452621"/>
      <name val="Times New Roman"/>
      <family val="1"/>
    </font>
    <font>
      <sz val="11"/>
      <color theme="0" tint="-0.249977111117893"/>
      <name val="Times New Roman"/>
      <family val="1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Tahm"/>
    </font>
    <font>
      <sz val="10"/>
      <color theme="0" tint="-0.249977111117893"/>
      <name val="Tahoma"/>
      <family val="2"/>
    </font>
    <font>
      <sz val="10"/>
      <color theme="0" tint="-0.249977111117893"/>
      <name val="Times New Roman"/>
      <family val="1"/>
    </font>
    <font>
      <sz val="10"/>
      <color rgb="FFFF0000"/>
      <name val="Tahoma"/>
      <family val="2"/>
    </font>
    <font>
      <sz val="10"/>
      <color rgb="FFFF0000"/>
      <name val="Tahm"/>
    </font>
    <font>
      <sz val="10"/>
      <color rgb="FF000000"/>
      <name val="Times New Roman"/>
      <family val="1"/>
    </font>
    <font>
      <sz val="11"/>
      <color rgb="FFC00000"/>
      <name val="Times New Roman"/>
      <family val="1"/>
    </font>
    <font>
      <sz val="10"/>
      <color rgb="FFC00000"/>
      <name val="Tahm"/>
    </font>
    <font>
      <sz val="10"/>
      <color rgb="FFC00000"/>
      <name val="Tahoma"/>
      <family val="2"/>
    </font>
    <font>
      <u/>
      <sz val="10"/>
      <color rgb="FFC00000"/>
      <name val="Arial"/>
      <family val="2"/>
    </font>
    <font>
      <sz val="8"/>
      <color theme="1"/>
      <name val="Tahoma"/>
      <family val="2"/>
    </font>
    <font>
      <sz val="10"/>
      <color rgb="FFC00000"/>
      <name val="Times New Roman"/>
      <family val="1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5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double">
        <color theme="3"/>
      </bottom>
      <diagonal/>
    </border>
    <border>
      <left/>
      <right/>
      <top/>
      <bottom style="double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6">
    <xf numFmtId="0" fontId="0" fillId="0" borderId="0"/>
    <xf numFmtId="0" fontId="5" fillId="0" borderId="0"/>
    <xf numFmtId="44" fontId="16" fillId="0" borderId="0"/>
    <xf numFmtId="9" fontId="16" fillId="0" borderId="0"/>
    <xf numFmtId="43" fontId="16" fillId="0" borderId="0"/>
    <xf numFmtId="0" fontId="3" fillId="0" borderId="0"/>
    <xf numFmtId="43" fontId="3" fillId="0" borderId="0"/>
    <xf numFmtId="44" fontId="3" fillId="0" borderId="0"/>
    <xf numFmtId="9" fontId="3" fillId="0" borderId="0"/>
    <xf numFmtId="176" fontId="5" fillId="0" borderId="0"/>
    <xf numFmtId="0" fontId="5" fillId="0" borderId="0"/>
    <xf numFmtId="43" fontId="5" fillId="0" borderId="0"/>
    <xf numFmtId="9" fontId="3" fillId="0" borderId="0"/>
    <xf numFmtId="0" fontId="2" fillId="0" borderId="0"/>
    <xf numFmtId="43" fontId="5" fillId="0" borderId="0"/>
    <xf numFmtId="44" fontId="2" fillId="0" borderId="0"/>
    <xf numFmtId="9" fontId="2" fillId="0" borderId="0"/>
    <xf numFmtId="43" fontId="5" fillId="0" borderId="0"/>
    <xf numFmtId="44" fontId="5" fillId="0" borderId="0"/>
    <xf numFmtId="9" fontId="5" fillId="0" borderId="0"/>
    <xf numFmtId="0" fontId="65" fillId="0" borderId="0"/>
    <xf numFmtId="0" fontId="58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5" fillId="0" borderId="0" applyNumberFormat="0" applyFill="0" applyBorder="0" applyAlignment="0" applyProtection="0"/>
  </cellStyleXfs>
  <cellXfs count="961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6" fillId="0" borderId="2" xfId="0" applyFont="1" applyBorder="1" applyAlignment="1">
      <alignment wrapText="1"/>
    </xf>
    <xf numFmtId="3" fontId="11" fillId="2" borderId="20" xfId="1" applyNumberFormat="1" applyFont="1" applyFill="1" applyBorder="1" applyAlignment="1">
      <alignment horizontal="center"/>
    </xf>
    <xf numFmtId="0" fontId="11" fillId="2" borderId="15" xfId="1" applyFont="1" applyFill="1" applyBorder="1" applyAlignment="1">
      <alignment horizontal="center"/>
    </xf>
    <xf numFmtId="1" fontId="11" fillId="2" borderId="15" xfId="1" applyNumberFormat="1" applyFont="1" applyFill="1" applyBorder="1" applyAlignment="1">
      <alignment horizontal="center"/>
    </xf>
    <xf numFmtId="3" fontId="11" fillId="2" borderId="15" xfId="1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/>
    </xf>
    <xf numFmtId="0" fontId="13" fillId="2" borderId="11" xfId="1" applyFont="1" applyFill="1" applyBorder="1" applyAlignment="1">
      <alignment horizontal="center"/>
    </xf>
    <xf numFmtId="0" fontId="12" fillId="0" borderId="0" xfId="0" applyFont="1"/>
    <xf numFmtId="0" fontId="13" fillId="2" borderId="15" xfId="1" applyFont="1" applyFill="1" applyBorder="1" applyAlignment="1">
      <alignment horizontal="center"/>
    </xf>
    <xf numFmtId="0" fontId="14" fillId="0" borderId="0" xfId="0" applyFont="1"/>
    <xf numFmtId="14" fontId="14" fillId="0" borderId="16" xfId="1" applyNumberFormat="1" applyFont="1" applyBorder="1"/>
    <xf numFmtId="1" fontId="14" fillId="0" borderId="16" xfId="1" applyNumberFormat="1" applyFont="1" applyBorder="1" applyAlignment="1">
      <alignment horizontal="center"/>
    </xf>
    <xf numFmtId="0" fontId="15" fillId="0" borderId="0" xfId="0" applyFont="1"/>
    <xf numFmtId="3" fontId="14" fillId="0" borderId="16" xfId="1" applyNumberFormat="1" applyFont="1" applyBorder="1" applyAlignment="1">
      <alignment horizontal="center"/>
    </xf>
    <xf numFmtId="165" fontId="14" fillId="0" borderId="16" xfId="1" applyNumberFormat="1" applyFont="1" applyBorder="1" applyAlignment="1">
      <alignment horizontal="center"/>
    </xf>
    <xf numFmtId="164" fontId="11" fillId="2" borderId="15" xfId="1" applyNumberFormat="1" applyFont="1" applyFill="1" applyBorder="1" applyAlignment="1">
      <alignment horizontal="center"/>
    </xf>
    <xf numFmtId="164" fontId="11" fillId="2" borderId="21" xfId="1" applyNumberFormat="1" applyFont="1" applyFill="1" applyBorder="1" applyAlignment="1">
      <alignment horizontal="center"/>
    </xf>
    <xf numFmtId="166" fontId="17" fillId="0" borderId="0" xfId="0" applyNumberFormat="1" applyFont="1" applyAlignment="1">
      <alignment horizontal="right"/>
    </xf>
    <xf numFmtId="0" fontId="8" fillId="0" borderId="14" xfId="0" applyFont="1" applyBorder="1" applyAlignment="1">
      <alignment horizontal="centerContinuous"/>
    </xf>
    <xf numFmtId="0" fontId="8" fillId="0" borderId="13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19" fillId="0" borderId="22" xfId="0" applyFont="1" applyBorder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0" borderId="18" xfId="0" applyFont="1" applyBorder="1" applyAlignment="1">
      <alignment horizontal="centerContinuous"/>
    </xf>
    <xf numFmtId="0" fontId="10" fillId="0" borderId="0" xfId="0" applyFont="1"/>
    <xf numFmtId="0" fontId="10" fillId="0" borderId="14" xfId="0" applyFont="1" applyBorder="1" applyAlignment="1">
      <alignment horizontal="centerContinuous"/>
    </xf>
    <xf numFmtId="0" fontId="5" fillId="0" borderId="0" xfId="0" applyFont="1"/>
    <xf numFmtId="0" fontId="22" fillId="0" borderId="0" xfId="0" applyFont="1"/>
    <xf numFmtId="0" fontId="10" fillId="0" borderId="0" xfId="0" applyFont="1" applyAlignment="1">
      <alignment horizontal="centerContinuous"/>
    </xf>
    <xf numFmtId="3" fontId="12" fillId="0" borderId="0" xfId="1" applyNumberFormat="1" applyFont="1" applyAlignment="1">
      <alignment horizontal="center"/>
    </xf>
    <xf numFmtId="14" fontId="12" fillId="0" borderId="0" xfId="1" applyNumberFormat="1" applyFont="1"/>
    <xf numFmtId="1" fontId="12" fillId="0" borderId="0" xfId="1" applyNumberFormat="1" applyFont="1" applyAlignment="1">
      <alignment horizontal="center"/>
    </xf>
    <xf numFmtId="165" fontId="12" fillId="0" borderId="0" xfId="1" applyNumberFormat="1" applyFont="1" applyAlignment="1">
      <alignment horizontal="center"/>
    </xf>
    <xf numFmtId="0" fontId="12" fillId="0" borderId="0" xfId="0" applyFont="1" applyAlignment="1">
      <alignment horizontal="center"/>
    </xf>
    <xf numFmtId="14" fontId="12" fillId="0" borderId="0" xfId="1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1" fontId="4" fillId="0" borderId="5" xfId="0" applyNumberFormat="1" applyFont="1" applyBorder="1" applyAlignment="1">
      <alignment horizontal="center" wrapText="1"/>
    </xf>
    <xf numFmtId="3" fontId="4" fillId="0" borderId="5" xfId="0" applyNumberFormat="1" applyFont="1" applyBorder="1" applyAlignment="1">
      <alignment horizontal="center" wrapText="1"/>
    </xf>
    <xf numFmtId="0" fontId="4" fillId="0" borderId="0" xfId="0" applyFont="1"/>
    <xf numFmtId="0" fontId="24" fillId="0" borderId="9" xfId="0" applyFont="1" applyBorder="1"/>
    <xf numFmtId="0" fontId="24" fillId="0" borderId="13" xfId="0" applyFont="1" applyBorder="1"/>
    <xf numFmtId="0" fontId="17" fillId="0" borderId="10" xfId="0" applyFont="1" applyBorder="1" applyAlignment="1">
      <alignment horizontal="left"/>
    </xf>
    <xf numFmtId="0" fontId="17" fillId="0" borderId="18" xfId="0" applyFont="1" applyBorder="1"/>
    <xf numFmtId="7" fontId="25" fillId="0" borderId="9" xfId="0" applyNumberFormat="1" applyFont="1" applyBorder="1" applyAlignment="1">
      <alignment horizontal="centerContinuous"/>
    </xf>
    <xf numFmtId="3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7" fillId="0" borderId="0" xfId="0" applyFont="1"/>
    <xf numFmtId="0" fontId="27" fillId="0" borderId="21" xfId="0" applyFont="1" applyBorder="1"/>
    <xf numFmtId="0" fontId="27" fillId="0" borderId="16" xfId="0" applyFont="1" applyBorder="1"/>
    <xf numFmtId="166" fontId="27" fillId="0" borderId="16" xfId="0" applyNumberFormat="1" applyFont="1" applyBorder="1" applyAlignment="1">
      <alignment horizontal="right"/>
    </xf>
    <xf numFmtId="166" fontId="27" fillId="0" borderId="16" xfId="0" applyNumberFormat="1" applyFont="1" applyBorder="1"/>
    <xf numFmtId="3" fontId="23" fillId="0" borderId="16" xfId="1" applyNumberFormat="1" applyFont="1" applyBorder="1" applyAlignment="1">
      <alignment horizontal="center"/>
    </xf>
    <xf numFmtId="0" fontId="23" fillId="0" borderId="16" xfId="1" applyFont="1" applyBorder="1"/>
    <xf numFmtId="1" fontId="23" fillId="0" borderId="16" xfId="1" applyNumberFormat="1" applyFont="1" applyBorder="1" applyAlignment="1">
      <alignment horizontal="center"/>
    </xf>
    <xf numFmtId="0" fontId="23" fillId="0" borderId="16" xfId="1" applyFont="1" applyBorder="1" applyAlignment="1">
      <alignment horizontal="center"/>
    </xf>
    <xf numFmtId="164" fontId="23" fillId="0" borderId="16" xfId="1" applyNumberFormat="1" applyFont="1" applyBorder="1" applyAlignment="1">
      <alignment horizontal="center"/>
    </xf>
    <xf numFmtId="3" fontId="23" fillId="0" borderId="16" xfId="1" applyNumberFormat="1" applyFont="1" applyBorder="1" applyAlignment="1">
      <alignment horizontal="center" vertical="center"/>
    </xf>
    <xf numFmtId="1" fontId="23" fillId="0" borderId="16" xfId="1" applyNumberFormat="1" applyFont="1" applyBorder="1" applyAlignment="1">
      <alignment horizontal="center" vertical="center"/>
    </xf>
    <xf numFmtId="14" fontId="23" fillId="0" borderId="16" xfId="1" applyNumberFormat="1" applyFont="1" applyBorder="1" applyAlignment="1">
      <alignment horizontal="center" vertical="center"/>
    </xf>
    <xf numFmtId="164" fontId="23" fillId="0" borderId="16" xfId="1" applyNumberFormat="1" applyFont="1" applyBorder="1" applyAlignment="1">
      <alignment horizontal="center" vertical="center"/>
    </xf>
    <xf numFmtId="49" fontId="23" fillId="0" borderId="16" xfId="1" quotePrefix="1" applyNumberFormat="1" applyFont="1" applyBorder="1" applyAlignment="1">
      <alignment horizontal="center" vertical="center"/>
    </xf>
    <xf numFmtId="164" fontId="23" fillId="0" borderId="16" xfId="1" quotePrefix="1" applyNumberFormat="1" applyFont="1" applyBorder="1" applyAlignment="1">
      <alignment horizontal="center" vertical="center"/>
    </xf>
    <xf numFmtId="3" fontId="23" fillId="0" borderId="6" xfId="1" applyNumberFormat="1" applyFont="1" applyBorder="1" applyAlignment="1">
      <alignment horizontal="center" vertical="center"/>
    </xf>
    <xf numFmtId="167" fontId="23" fillId="0" borderId="6" xfId="1" applyNumberFormat="1" applyFont="1" applyBorder="1" applyAlignment="1">
      <alignment horizontal="center" vertical="center"/>
    </xf>
    <xf numFmtId="168" fontId="23" fillId="0" borderId="6" xfId="1" applyNumberFormat="1" applyFont="1" applyBorder="1" applyAlignment="1">
      <alignment horizontal="center" vertical="center" wrapText="1"/>
    </xf>
    <xf numFmtId="166" fontId="27" fillId="0" borderId="16" xfId="0" applyNumberFormat="1" applyFont="1" applyBorder="1" applyAlignment="1">
      <alignment horizontal="center" vertical="center"/>
    </xf>
    <xf numFmtId="165" fontId="23" fillId="0" borderId="16" xfId="1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169" fontId="27" fillId="0" borderId="0" xfId="2" applyNumberFormat="1" applyFont="1" applyAlignment="1">
      <alignment horizontal="right" vertical="center"/>
    </xf>
    <xf numFmtId="168" fontId="23" fillId="0" borderId="22" xfId="0" applyNumberFormat="1" applyFont="1" applyBorder="1" applyAlignment="1">
      <alignment horizontal="center" vertical="center" wrapText="1"/>
    </xf>
    <xf numFmtId="166" fontId="23" fillId="0" borderId="14" xfId="0" applyNumberFormat="1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0" fontId="30" fillId="0" borderId="12" xfId="0" applyFont="1" applyBorder="1" applyAlignment="1">
      <alignment vertical="center"/>
    </xf>
    <xf numFmtId="3" fontId="27" fillId="0" borderId="9" xfId="0" applyNumberFormat="1" applyFont="1" applyBorder="1" applyAlignment="1">
      <alignment horizontal="right" vertical="center"/>
    </xf>
    <xf numFmtId="3" fontId="27" fillId="0" borderId="14" xfId="0" applyNumberFormat="1" applyFont="1" applyBorder="1" applyAlignment="1">
      <alignment vertical="center"/>
    </xf>
    <xf numFmtId="166" fontId="27" fillId="0" borderId="14" xfId="0" applyNumberFormat="1" applyFont="1" applyBorder="1" applyAlignment="1">
      <alignment vertical="center"/>
    </xf>
    <xf numFmtId="166" fontId="27" fillId="0" borderId="13" xfId="0" applyNumberFormat="1" applyFont="1" applyBorder="1" applyAlignment="1">
      <alignment vertical="center"/>
    </xf>
    <xf numFmtId="3" fontId="27" fillId="0" borderId="0" xfId="0" applyNumberFormat="1" applyFont="1" applyAlignment="1">
      <alignment vertical="center"/>
    </xf>
    <xf numFmtId="3" fontId="27" fillId="0" borderId="10" xfId="0" applyNumberFormat="1" applyFont="1" applyBorder="1" applyAlignment="1">
      <alignment horizontal="right" vertical="center"/>
    </xf>
    <xf numFmtId="3" fontId="27" fillId="0" borderId="0" xfId="0" applyNumberFormat="1" applyFont="1" applyAlignment="1">
      <alignment horizontal="right" vertical="center"/>
    </xf>
    <xf numFmtId="166" fontId="27" fillId="0" borderId="0" xfId="0" applyNumberFormat="1" applyFont="1" applyAlignment="1">
      <alignment horizontal="right" vertical="center"/>
    </xf>
    <xf numFmtId="166" fontId="27" fillId="0" borderId="18" xfId="0" applyNumberFormat="1" applyFont="1" applyBorder="1" applyAlignment="1">
      <alignment horizontal="right" vertical="center"/>
    </xf>
    <xf numFmtId="167" fontId="23" fillId="0" borderId="16" xfId="1" applyNumberFormat="1" applyFont="1" applyBorder="1" applyAlignment="1">
      <alignment horizontal="center" vertical="center"/>
    </xf>
    <xf numFmtId="169" fontId="23" fillId="0" borderId="0" xfId="2" applyNumberFormat="1" applyFont="1" applyAlignment="1">
      <alignment horizontal="center" vertical="center"/>
    </xf>
    <xf numFmtId="169" fontId="27" fillId="0" borderId="0" xfId="2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10" xfId="0" applyNumberFormat="1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166" fontId="27" fillId="0" borderId="18" xfId="0" applyNumberFormat="1" applyFont="1" applyBorder="1" applyAlignment="1">
      <alignment horizontal="center" vertical="center"/>
    </xf>
    <xf numFmtId="14" fontId="23" fillId="0" borderId="16" xfId="1" applyNumberFormat="1" applyFont="1" applyBorder="1" applyAlignment="1">
      <alignment horizontal="center"/>
    </xf>
    <xf numFmtId="49" fontId="23" fillId="0" borderId="16" xfId="1" quotePrefix="1" applyNumberFormat="1" applyFont="1" applyBorder="1" applyAlignment="1">
      <alignment horizontal="center"/>
    </xf>
    <xf numFmtId="164" fontId="23" fillId="0" borderId="16" xfId="1" quotePrefix="1" applyNumberFormat="1" applyFont="1" applyBorder="1" applyAlignment="1">
      <alignment horizontal="center"/>
    </xf>
    <xf numFmtId="3" fontId="23" fillId="0" borderId="6" xfId="1" applyNumberFormat="1" applyFont="1" applyBorder="1" applyAlignment="1">
      <alignment horizontal="center"/>
    </xf>
    <xf numFmtId="167" fontId="23" fillId="0" borderId="6" xfId="1" applyNumberFormat="1" applyFont="1" applyBorder="1" applyAlignment="1">
      <alignment horizontal="center"/>
    </xf>
    <xf numFmtId="167" fontId="23" fillId="0" borderId="16" xfId="1" applyNumberFormat="1" applyFont="1" applyBorder="1" applyAlignment="1">
      <alignment horizontal="center"/>
    </xf>
    <xf numFmtId="165" fontId="23" fillId="0" borderId="16" xfId="1" applyNumberFormat="1" applyFont="1" applyBorder="1" applyAlignment="1">
      <alignment horizontal="center"/>
    </xf>
    <xf numFmtId="0" fontId="23" fillId="0" borderId="0" xfId="0" applyFont="1"/>
    <xf numFmtId="169" fontId="23" fillId="0" borderId="0" xfId="2" applyNumberFormat="1" applyFont="1" applyAlignment="1">
      <alignment horizontal="right"/>
    </xf>
    <xf numFmtId="169" fontId="27" fillId="0" borderId="0" xfId="2" applyNumberFormat="1" applyFont="1" applyAlignment="1">
      <alignment horizontal="right"/>
    </xf>
    <xf numFmtId="0" fontId="23" fillId="0" borderId="0" xfId="0" applyFont="1" applyAlignment="1">
      <alignment horizontal="center"/>
    </xf>
    <xf numFmtId="0" fontId="23" fillId="0" borderId="25" xfId="0" applyFont="1" applyBorder="1" applyAlignment="1">
      <alignment horizontal="center"/>
    </xf>
    <xf numFmtId="3" fontId="27" fillId="0" borderId="10" xfId="0" applyNumberFormat="1" applyFont="1" applyBorder="1" applyAlignment="1">
      <alignment horizontal="right"/>
    </xf>
    <xf numFmtId="3" fontId="27" fillId="0" borderId="0" xfId="0" applyNumberFormat="1" applyFont="1"/>
    <xf numFmtId="166" fontId="27" fillId="0" borderId="0" xfId="0" applyNumberFormat="1" applyFont="1"/>
    <xf numFmtId="166" fontId="27" fillId="0" borderId="18" xfId="0" applyNumberFormat="1" applyFont="1" applyBorder="1"/>
    <xf numFmtId="3" fontId="27" fillId="0" borderId="0" xfId="0" applyNumberFormat="1" applyFont="1" applyAlignment="1">
      <alignment horizontal="right"/>
    </xf>
    <xf numFmtId="166" fontId="27" fillId="0" borderId="0" xfId="0" applyNumberFormat="1" applyFont="1" applyAlignment="1">
      <alignment horizontal="right"/>
    </xf>
    <xf numFmtId="166" fontId="27" fillId="0" borderId="18" xfId="0" applyNumberFormat="1" applyFont="1" applyBorder="1" applyAlignment="1">
      <alignment horizontal="right"/>
    </xf>
    <xf numFmtId="0" fontId="25" fillId="0" borderId="0" xfId="0" applyFont="1"/>
    <xf numFmtId="164" fontId="31" fillId="2" borderId="0" xfId="1" applyNumberFormat="1" applyFont="1" applyFill="1" applyAlignment="1">
      <alignment horizontal="center"/>
    </xf>
    <xf numFmtId="166" fontId="27" fillId="0" borderId="7" xfId="0" applyNumberFormat="1" applyFont="1" applyBorder="1" applyAlignment="1">
      <alignment horizontal="right"/>
    </xf>
    <xf numFmtId="0" fontId="31" fillId="0" borderId="21" xfId="1" applyFont="1" applyBorder="1" applyAlignment="1">
      <alignment horizontal="center"/>
    </xf>
    <xf numFmtId="0" fontId="29" fillId="0" borderId="21" xfId="0" applyFont="1" applyBorder="1" applyAlignment="1">
      <alignment horizontal="left" vertical="top" wrapText="1" readingOrder="1"/>
    </xf>
    <xf numFmtId="0" fontId="29" fillId="0" borderId="21" xfId="0" applyFont="1" applyBorder="1" applyAlignment="1">
      <alignment horizontal="center" vertical="top" wrapText="1" readingOrder="1"/>
    </xf>
    <xf numFmtId="0" fontId="23" fillId="0" borderId="21" xfId="0" applyFont="1" applyBorder="1"/>
    <xf numFmtId="170" fontId="29" fillId="0" borderId="16" xfId="0" applyNumberFormat="1" applyFont="1" applyBorder="1" applyAlignment="1">
      <alignment horizontal="center" vertical="top" wrapText="1" readingOrder="1"/>
    </xf>
    <xf numFmtId="14" fontId="23" fillId="0" borderId="21" xfId="1" applyNumberFormat="1" applyFont="1" applyBorder="1" applyAlignment="1">
      <alignment horizontal="center"/>
    </xf>
    <xf numFmtId="44" fontId="23" fillId="0" borderId="21" xfId="2" applyFont="1" applyBorder="1" applyAlignment="1">
      <alignment horizontal="center"/>
    </xf>
    <xf numFmtId="0" fontId="32" fillId="0" borderId="21" xfId="0" applyFont="1" applyBorder="1"/>
    <xf numFmtId="0" fontId="31" fillId="0" borderId="16" xfId="1" applyFont="1" applyBorder="1" applyAlignment="1">
      <alignment horizontal="center"/>
    </xf>
    <xf numFmtId="0" fontId="29" fillId="0" borderId="16" xfId="0" applyFont="1" applyBorder="1" applyAlignment="1">
      <alignment horizontal="left" vertical="top" wrapText="1" readingOrder="1"/>
    </xf>
    <xf numFmtId="0" fontId="29" fillId="0" borderId="16" xfId="0" applyFont="1" applyBorder="1" applyAlignment="1">
      <alignment horizontal="center" vertical="top" wrapText="1" readingOrder="1"/>
    </xf>
    <xf numFmtId="0" fontId="23" fillId="0" borderId="16" xfId="0" applyFont="1" applyBorder="1"/>
    <xf numFmtId="44" fontId="23" fillId="0" borderId="16" xfId="2" applyFont="1" applyBorder="1" applyAlignment="1">
      <alignment horizontal="center"/>
    </xf>
    <xf numFmtId="0" fontId="32" fillId="0" borderId="16" xfId="0" applyFont="1" applyBorder="1"/>
    <xf numFmtId="169" fontId="23" fillId="0" borderId="16" xfId="2" applyNumberFormat="1" applyFont="1" applyBorder="1" applyAlignment="1">
      <alignment horizontal="right"/>
    </xf>
    <xf numFmtId="166" fontId="27" fillId="0" borderId="16" xfId="2" applyNumberFormat="1" applyFont="1" applyBorder="1" applyAlignment="1">
      <alignment horizontal="right"/>
    </xf>
    <xf numFmtId="169" fontId="27" fillId="0" borderId="16" xfId="2" applyNumberFormat="1" applyFont="1" applyBorder="1" applyAlignment="1">
      <alignment horizontal="right"/>
    </xf>
    <xf numFmtId="168" fontId="23" fillId="0" borderId="16" xfId="0" applyNumberFormat="1" applyFont="1" applyBorder="1" applyAlignment="1">
      <alignment horizontal="center" vertical="center" wrapText="1"/>
    </xf>
    <xf numFmtId="166" fontId="23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/>
    </xf>
    <xf numFmtId="14" fontId="23" fillId="0" borderId="16" xfId="1" applyNumberFormat="1" applyFont="1" applyBorder="1"/>
    <xf numFmtId="0" fontId="23" fillId="0" borderId="16" xfId="1" applyFont="1" applyBorder="1" applyAlignment="1">
      <alignment horizontal="center" wrapText="1"/>
    </xf>
    <xf numFmtId="0" fontId="23" fillId="0" borderId="16" xfId="1" applyFont="1" applyBorder="1" applyAlignment="1">
      <alignment horizontal="center" vertical="center" wrapText="1"/>
    </xf>
    <xf numFmtId="0" fontId="23" fillId="0" borderId="21" xfId="1" applyFont="1" applyBorder="1" applyAlignment="1">
      <alignment horizontal="left"/>
    </xf>
    <xf numFmtId="0" fontId="29" fillId="0" borderId="21" xfId="0" applyFont="1" applyBorder="1" applyAlignment="1">
      <alignment horizontal="left" vertical="center" indent="1"/>
    </xf>
    <xf numFmtId="3" fontId="29" fillId="0" borderId="21" xfId="0" applyNumberFormat="1" applyFont="1" applyBorder="1" applyAlignment="1">
      <alignment horizontal="left" vertical="center" indent="1"/>
    </xf>
    <xf numFmtId="14" fontId="29" fillId="0" borderId="21" xfId="0" applyNumberFormat="1" applyFont="1" applyBorder="1" applyAlignment="1">
      <alignment horizontal="left" vertical="center" indent="1"/>
    </xf>
    <xf numFmtId="0" fontId="31" fillId="0" borderId="15" xfId="1" applyFont="1" applyBorder="1" applyAlignment="1">
      <alignment horizontal="center"/>
    </xf>
    <xf numFmtId="0" fontId="32" fillId="0" borderId="0" xfId="0" applyFont="1"/>
    <xf numFmtId="0" fontId="23" fillId="0" borderId="16" xfId="1" applyFont="1" applyBorder="1" applyAlignment="1">
      <alignment horizontal="left"/>
    </xf>
    <xf numFmtId="0" fontId="29" fillId="0" borderId="16" xfId="0" applyFont="1" applyBorder="1" applyAlignment="1">
      <alignment horizontal="left" vertical="center" indent="1"/>
    </xf>
    <xf numFmtId="3" fontId="29" fillId="0" borderId="16" xfId="0" applyNumberFormat="1" applyFont="1" applyBorder="1" applyAlignment="1">
      <alignment horizontal="left" vertical="center" indent="1"/>
    </xf>
    <xf numFmtId="14" fontId="29" fillId="0" borderId="16" xfId="0" applyNumberFormat="1" applyFont="1" applyBorder="1" applyAlignment="1">
      <alignment horizontal="left" vertical="center" indent="1"/>
    </xf>
    <xf numFmtId="0" fontId="31" fillId="0" borderId="8" xfId="1" applyFont="1" applyBorder="1" applyAlignment="1">
      <alignment horizontal="center"/>
    </xf>
    <xf numFmtId="3" fontId="31" fillId="2" borderId="11" xfId="1" applyNumberFormat="1" applyFont="1" applyFill="1" applyBorder="1" applyAlignment="1">
      <alignment horizontal="center"/>
    </xf>
    <xf numFmtId="0" fontId="31" fillId="2" borderId="15" xfId="1" applyFont="1" applyFill="1" applyBorder="1" applyAlignment="1">
      <alignment horizontal="center"/>
    </xf>
    <xf numFmtId="1" fontId="31" fillId="2" borderId="15" xfId="1" applyNumberFormat="1" applyFont="1" applyFill="1" applyBorder="1" applyAlignment="1">
      <alignment horizontal="center"/>
    </xf>
    <xf numFmtId="3" fontId="31" fillId="2" borderId="15" xfId="1" applyNumberFormat="1" applyFont="1" applyFill="1" applyBorder="1" applyAlignment="1">
      <alignment horizontal="center"/>
    </xf>
    <xf numFmtId="164" fontId="31" fillId="2" borderId="16" xfId="1" applyNumberFormat="1" applyFont="1" applyFill="1" applyBorder="1" applyAlignment="1">
      <alignment horizontal="center"/>
    </xf>
    <xf numFmtId="0" fontId="27" fillId="0" borderId="14" xfId="0" applyFont="1" applyBorder="1" applyAlignment="1">
      <alignment horizontal="centerContinuous"/>
    </xf>
    <xf numFmtId="0" fontId="27" fillId="0" borderId="13" xfId="0" applyFont="1" applyBorder="1" applyAlignment="1">
      <alignment horizontal="centerContinuous"/>
    </xf>
    <xf numFmtId="0" fontId="27" fillId="0" borderId="17" xfId="0" applyFont="1" applyBorder="1" applyAlignment="1">
      <alignment horizontal="centerContinuous"/>
    </xf>
    <xf numFmtId="0" fontId="27" fillId="0" borderId="0" xfId="0" applyFont="1" applyAlignment="1">
      <alignment horizontal="centerContinuous"/>
    </xf>
    <xf numFmtId="0" fontId="25" fillId="0" borderId="22" xfId="0" applyFont="1" applyBorder="1" applyAlignment="1">
      <alignment horizontal="centerContinuous"/>
    </xf>
    <xf numFmtId="0" fontId="25" fillId="0" borderId="0" xfId="0" applyFont="1" applyAlignment="1">
      <alignment horizontal="centerContinuous"/>
    </xf>
    <xf numFmtId="0" fontId="25" fillId="0" borderId="18" xfId="0" applyFont="1" applyBorder="1" applyAlignment="1">
      <alignment horizontal="centerContinuous"/>
    </xf>
    <xf numFmtId="0" fontId="25" fillId="0" borderId="25" xfId="0" applyFont="1" applyBorder="1" applyAlignment="1">
      <alignment horizontal="centerContinuous"/>
    </xf>
    <xf numFmtId="2" fontId="23" fillId="0" borderId="6" xfId="1" applyNumberFormat="1" applyFont="1" applyBorder="1" applyAlignment="1">
      <alignment horizontal="center" wrapText="1"/>
    </xf>
    <xf numFmtId="165" fontId="23" fillId="0" borderId="16" xfId="0" applyNumberFormat="1" applyFont="1" applyBorder="1" applyAlignment="1">
      <alignment horizontal="center"/>
    </xf>
    <xf numFmtId="166" fontId="27" fillId="0" borderId="10" xfId="0" applyNumberFormat="1" applyFont="1" applyBorder="1" applyAlignment="1">
      <alignment horizontal="right"/>
    </xf>
    <xf numFmtId="166" fontId="27" fillId="0" borderId="0" xfId="2" applyNumberFormat="1" applyFont="1" applyAlignment="1">
      <alignment horizontal="right"/>
    </xf>
    <xf numFmtId="166" fontId="23" fillId="0" borderId="0" xfId="0" applyNumberFormat="1" applyFont="1" applyAlignment="1">
      <alignment horizontal="center" vertical="center" wrapText="1"/>
    </xf>
    <xf numFmtId="166" fontId="23" fillId="0" borderId="26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3" fillId="0" borderId="18" xfId="0" applyFont="1" applyBorder="1" applyAlignment="1">
      <alignment horizontal="center"/>
    </xf>
    <xf numFmtId="165" fontId="23" fillId="0" borderId="21" xfId="0" applyNumberFormat="1" applyFont="1" applyBorder="1" applyAlignment="1">
      <alignment horizontal="center"/>
    </xf>
    <xf numFmtId="0" fontId="23" fillId="0" borderId="11" xfId="0" applyFont="1" applyBorder="1"/>
    <xf numFmtId="0" fontId="23" fillId="0" borderId="16" xfId="5" applyFont="1" applyBorder="1" applyAlignment="1">
      <alignment horizontal="left" vertical="center" wrapText="1"/>
    </xf>
    <xf numFmtId="0" fontId="31" fillId="0" borderId="17" xfId="1" applyFont="1" applyBorder="1" applyAlignment="1">
      <alignment horizontal="center"/>
    </xf>
    <xf numFmtId="0" fontId="23" fillId="0" borderId="17" xfId="1" applyFont="1" applyBorder="1" applyAlignment="1">
      <alignment horizontal="left"/>
    </xf>
    <xf numFmtId="0" fontId="29" fillId="0" borderId="17" xfId="0" applyFont="1" applyBorder="1" applyAlignment="1">
      <alignment horizontal="left" vertical="center" indent="1"/>
    </xf>
    <xf numFmtId="3" fontId="29" fillId="0" borderId="17" xfId="0" applyNumberFormat="1" applyFont="1" applyBorder="1" applyAlignment="1">
      <alignment horizontal="left" vertical="center" indent="1"/>
    </xf>
    <xf numFmtId="14" fontId="29" fillId="0" borderId="17" xfId="0" applyNumberFormat="1" applyFont="1" applyBorder="1" applyAlignment="1">
      <alignment horizontal="left" vertical="center" indent="1"/>
    </xf>
    <xf numFmtId="0" fontId="33" fillId="0" borderId="0" xfId="5" applyFont="1" applyAlignment="1">
      <alignment vertical="center"/>
    </xf>
    <xf numFmtId="0" fontId="34" fillId="0" borderId="0" xfId="5" applyFont="1" applyAlignment="1">
      <alignment vertical="center"/>
    </xf>
    <xf numFmtId="0" fontId="34" fillId="0" borderId="0" xfId="5" applyFont="1" applyAlignment="1">
      <alignment horizontal="center" vertical="center"/>
    </xf>
    <xf numFmtId="171" fontId="34" fillId="0" borderId="0" xfId="8" applyNumberFormat="1" applyFont="1" applyAlignment="1">
      <alignment vertical="center"/>
    </xf>
    <xf numFmtId="0" fontId="35" fillId="0" borderId="0" xfId="5" applyFont="1" applyAlignment="1">
      <alignment vertical="center"/>
    </xf>
    <xf numFmtId="0" fontId="35" fillId="0" borderId="0" xfId="5" applyFont="1" applyAlignment="1">
      <alignment horizontal="center" vertical="center"/>
    </xf>
    <xf numFmtId="171" fontId="36" fillId="0" borderId="0" xfId="8" applyNumberFormat="1" applyFont="1" applyAlignment="1">
      <alignment vertical="center"/>
    </xf>
    <xf numFmtId="0" fontId="34" fillId="0" borderId="0" xfId="5" applyFont="1" applyAlignment="1">
      <alignment vertical="center" wrapText="1" readingOrder="1"/>
    </xf>
    <xf numFmtId="0" fontId="37" fillId="4" borderId="0" xfId="5" applyFont="1" applyFill="1" applyAlignment="1">
      <alignment vertical="center" wrapText="1"/>
    </xf>
    <xf numFmtId="0" fontId="37" fillId="4" borderId="0" xfId="5" applyFont="1" applyFill="1" applyAlignment="1">
      <alignment horizontal="center" vertical="center" wrapText="1"/>
    </xf>
    <xf numFmtId="0" fontId="34" fillId="0" borderId="0" xfId="5" applyFont="1" applyAlignment="1">
      <alignment horizontal="left" vertical="center" readingOrder="1"/>
    </xf>
    <xf numFmtId="0" fontId="38" fillId="4" borderId="0" xfId="5" applyFont="1" applyFill="1" applyAlignment="1">
      <alignment horizontal="left" vertical="center" readingOrder="1"/>
    </xf>
    <xf numFmtId="0" fontId="38" fillId="4" borderId="0" xfId="5" applyFont="1" applyFill="1" applyAlignment="1">
      <alignment horizontal="center" vertical="center" readingOrder="1"/>
    </xf>
    <xf numFmtId="14" fontId="38" fillId="4" borderId="0" xfId="8" applyNumberFormat="1" applyFont="1" applyFill="1" applyAlignment="1">
      <alignment horizontal="center" vertical="center"/>
    </xf>
    <xf numFmtId="14" fontId="38" fillId="4" borderId="0" xfId="5" applyNumberFormat="1" applyFont="1" applyFill="1" applyAlignment="1">
      <alignment vertical="center"/>
    </xf>
    <xf numFmtId="14" fontId="38" fillId="4" borderId="0" xfId="5" applyNumberFormat="1" applyFont="1" applyFill="1" applyAlignment="1">
      <alignment horizontal="center" vertical="center"/>
    </xf>
    <xf numFmtId="0" fontId="33" fillId="0" borderId="15" xfId="5" applyFont="1" applyBorder="1" applyAlignment="1">
      <alignment vertical="center"/>
    </xf>
    <xf numFmtId="0" fontId="35" fillId="0" borderId="0" xfId="5" applyFont="1" applyAlignment="1">
      <alignment horizontal="left" vertical="center" readingOrder="1"/>
    </xf>
    <xf numFmtId="0" fontId="35" fillId="0" borderId="0" xfId="5" applyFont="1" applyAlignment="1">
      <alignment horizontal="center" vertical="center" readingOrder="1"/>
    </xf>
    <xf numFmtId="37" fontId="35" fillId="0" borderId="0" xfId="6" applyNumberFormat="1" applyFont="1" applyAlignment="1">
      <alignment horizontal="center" vertical="center" readingOrder="1"/>
    </xf>
    <xf numFmtId="171" fontId="33" fillId="0" borderId="0" xfId="8" applyNumberFormat="1" applyFont="1" applyAlignment="1">
      <alignment horizontal="center" vertical="center"/>
    </xf>
    <xf numFmtId="171" fontId="35" fillId="0" borderId="0" xfId="8" applyNumberFormat="1" applyFont="1" applyAlignment="1">
      <alignment horizontal="center" vertical="center"/>
    </xf>
    <xf numFmtId="9" fontId="33" fillId="0" borderId="0" xfId="8" applyFont="1" applyAlignment="1">
      <alignment horizontal="center" vertical="center"/>
    </xf>
    <xf numFmtId="37" fontId="38" fillId="4" borderId="0" xfId="6" applyNumberFormat="1" applyFont="1" applyFill="1" applyAlignment="1">
      <alignment horizontal="center" vertical="center" readingOrder="1"/>
    </xf>
    <xf numFmtId="171" fontId="38" fillId="4" borderId="0" xfId="8" applyNumberFormat="1" applyFont="1" applyFill="1" applyAlignment="1">
      <alignment horizontal="center" vertical="center"/>
    </xf>
    <xf numFmtId="43" fontId="33" fillId="0" borderId="0" xfId="6" applyFont="1" applyAlignment="1">
      <alignment horizontal="center" vertical="center"/>
    </xf>
    <xf numFmtId="0" fontId="39" fillId="0" borderId="0" xfId="5" applyFont="1" applyAlignment="1">
      <alignment vertical="center"/>
    </xf>
    <xf numFmtId="171" fontId="35" fillId="0" borderId="0" xfId="8" applyNumberFormat="1" applyFont="1" applyAlignment="1">
      <alignment vertical="center"/>
    </xf>
    <xf numFmtId="0" fontId="38" fillId="4" borderId="15" xfId="5" applyFont="1" applyFill="1" applyBorder="1" applyAlignment="1">
      <alignment horizontal="center" vertical="center"/>
    </xf>
    <xf numFmtId="0" fontId="38" fillId="4" borderId="0" xfId="5" applyFont="1" applyFill="1" applyAlignment="1">
      <alignment horizontal="center" vertical="center"/>
    </xf>
    <xf numFmtId="171" fontId="38" fillId="4" borderId="15" xfId="8" applyNumberFormat="1" applyFont="1" applyFill="1" applyBorder="1" applyAlignment="1">
      <alignment horizontal="center" vertical="center" wrapText="1"/>
    </xf>
    <xf numFmtId="0" fontId="33" fillId="0" borderId="0" xfId="5" applyFont="1" applyAlignment="1">
      <alignment horizontal="center" vertical="center"/>
    </xf>
    <xf numFmtId="37" fontId="33" fillId="0" borderId="0" xfId="5" applyNumberFormat="1" applyFont="1" applyAlignment="1">
      <alignment horizontal="center" vertical="center"/>
    </xf>
    <xf numFmtId="171" fontId="33" fillId="0" borderId="0" xfId="5" applyNumberFormat="1" applyFont="1" applyAlignment="1">
      <alignment horizontal="center" vertical="center"/>
    </xf>
    <xf numFmtId="37" fontId="35" fillId="0" borderId="0" xfId="5" applyNumberFormat="1" applyFont="1" applyAlignment="1">
      <alignment horizontal="center" vertical="center"/>
    </xf>
    <xf numFmtId="37" fontId="38" fillId="4" borderId="0" xfId="5" applyNumberFormat="1" applyFont="1" applyFill="1" applyAlignment="1">
      <alignment horizontal="center" vertical="center"/>
    </xf>
    <xf numFmtId="10" fontId="38" fillId="4" borderId="0" xfId="8" applyNumberFormat="1" applyFont="1" applyFill="1" applyAlignment="1">
      <alignment horizontal="center" vertical="center"/>
    </xf>
    <xf numFmtId="171" fontId="40" fillId="0" borderId="0" xfId="5" applyNumberFormat="1" applyFont="1" applyAlignment="1">
      <alignment horizontal="center" vertical="center"/>
    </xf>
    <xf numFmtId="10" fontId="40" fillId="0" borderId="0" xfId="5" applyNumberFormat="1" applyFont="1" applyAlignment="1">
      <alignment horizontal="center" vertical="center"/>
    </xf>
    <xf numFmtId="14" fontId="41" fillId="0" borderId="0" xfId="5" applyNumberFormat="1" applyFont="1" applyAlignment="1">
      <alignment horizontal="center" vertical="center" wrapText="1" readingOrder="1"/>
    </xf>
    <xf numFmtId="10" fontId="35" fillId="0" borderId="0" xfId="5" applyNumberFormat="1" applyFont="1" applyAlignment="1">
      <alignment horizontal="center" vertical="center" wrapText="1" readingOrder="1"/>
    </xf>
    <xf numFmtId="2" fontId="35" fillId="0" borderId="0" xfId="5" applyNumberFormat="1" applyFont="1" applyAlignment="1">
      <alignment horizontal="center" vertical="center" wrapText="1" readingOrder="1"/>
    </xf>
    <xf numFmtId="171" fontId="35" fillId="0" borderId="0" xfId="8" applyNumberFormat="1" applyFont="1" applyAlignment="1">
      <alignment horizontal="center" vertical="center" wrapText="1" readingOrder="1"/>
    </xf>
    <xf numFmtId="172" fontId="35" fillId="0" borderId="0" xfId="5" applyNumberFormat="1" applyFont="1" applyAlignment="1">
      <alignment horizontal="center" vertical="center" wrapText="1" readingOrder="1"/>
    </xf>
    <xf numFmtId="0" fontId="31" fillId="5" borderId="9" xfId="1" applyFont="1" applyFill="1" applyBorder="1" applyAlignment="1">
      <alignment horizontal="center"/>
    </xf>
    <xf numFmtId="0" fontId="23" fillId="5" borderId="14" xfId="1" applyFont="1" applyFill="1" applyBorder="1" applyAlignment="1">
      <alignment horizontal="left"/>
    </xf>
    <xf numFmtId="0" fontId="29" fillId="5" borderId="14" xfId="0" applyFont="1" applyFill="1" applyBorder="1" applyAlignment="1">
      <alignment horizontal="left" vertical="center" indent="1"/>
    </xf>
    <xf numFmtId="3" fontId="29" fillId="5" borderId="14" xfId="0" applyNumberFormat="1" applyFont="1" applyFill="1" applyBorder="1" applyAlignment="1">
      <alignment horizontal="left" vertical="center" indent="1"/>
    </xf>
    <xf numFmtId="14" fontId="29" fillId="5" borderId="14" xfId="0" applyNumberFormat="1" applyFont="1" applyFill="1" applyBorder="1" applyAlignment="1">
      <alignment horizontal="left" vertical="center" indent="1"/>
    </xf>
    <xf numFmtId="8" fontId="29" fillId="5" borderId="14" xfId="0" applyNumberFormat="1" applyFont="1" applyFill="1" applyBorder="1" applyAlignment="1">
      <alignment horizontal="left" vertical="center" indent="1"/>
    </xf>
    <xf numFmtId="0" fontId="27" fillId="5" borderId="14" xfId="0" applyFont="1" applyFill="1" applyBorder="1"/>
    <xf numFmtId="0" fontId="31" fillId="5" borderId="14" xfId="1" applyFont="1" applyFill="1" applyBorder="1" applyAlignment="1">
      <alignment horizontal="center"/>
    </xf>
    <xf numFmtId="0" fontId="27" fillId="5" borderId="0" xfId="0" applyFont="1" applyFill="1"/>
    <xf numFmtId="0" fontId="32" fillId="5" borderId="14" xfId="0" applyFont="1" applyFill="1" applyBorder="1"/>
    <xf numFmtId="0" fontId="32" fillId="5" borderId="13" xfId="0" applyFont="1" applyFill="1" applyBorder="1"/>
    <xf numFmtId="0" fontId="32" fillId="5" borderId="17" xfId="0" applyFont="1" applyFill="1" applyBorder="1"/>
    <xf numFmtId="0" fontId="32" fillId="5" borderId="0" xfId="0" applyFont="1" applyFill="1"/>
    <xf numFmtId="0" fontId="23" fillId="5" borderId="0" xfId="0" applyFont="1" applyFill="1"/>
    <xf numFmtId="0" fontId="33" fillId="5" borderId="0" xfId="5" applyFont="1" applyFill="1" applyAlignment="1">
      <alignment vertical="center"/>
    </xf>
    <xf numFmtId="0" fontId="40" fillId="5" borderId="15" xfId="5" applyFont="1" applyFill="1" applyBorder="1" applyAlignment="1">
      <alignment vertical="center"/>
    </xf>
    <xf numFmtId="171" fontId="26" fillId="5" borderId="5" xfId="3" applyNumberFormat="1" applyFont="1" applyFill="1" applyBorder="1" applyAlignment="1">
      <alignment horizontal="right" vertical="center" wrapText="1"/>
    </xf>
    <xf numFmtId="164" fontId="9" fillId="5" borderId="5" xfId="0" applyNumberFormat="1" applyFont="1" applyFill="1" applyBorder="1" applyAlignment="1">
      <alignment horizontal="center" wrapText="1"/>
    </xf>
    <xf numFmtId="173" fontId="9" fillId="5" borderId="5" xfId="4" applyNumberFormat="1" applyFont="1" applyFill="1" applyBorder="1" applyAlignment="1">
      <alignment horizontal="center" wrapText="1"/>
    </xf>
    <xf numFmtId="171" fontId="8" fillId="0" borderId="19" xfId="3" applyNumberFormat="1" applyFont="1" applyBorder="1" applyAlignment="1">
      <alignment horizontal="right" vertical="center"/>
    </xf>
    <xf numFmtId="14" fontId="10" fillId="0" borderId="5" xfId="0" applyNumberFormat="1" applyFont="1" applyBorder="1" applyAlignment="1">
      <alignment wrapText="1"/>
    </xf>
    <xf numFmtId="0" fontId="28" fillId="0" borderId="6" xfId="1" applyFont="1" applyBorder="1" applyAlignment="1">
      <alignment vertical="center" wrapText="1"/>
    </xf>
    <xf numFmtId="0" fontId="28" fillId="0" borderId="6" xfId="1" applyFont="1" applyBorder="1" applyAlignment="1">
      <alignment horizontal="center" vertical="center" wrapText="1"/>
    </xf>
    <xf numFmtId="0" fontId="23" fillId="0" borderId="15" xfId="0" applyFont="1" applyBorder="1"/>
    <xf numFmtId="0" fontId="18" fillId="0" borderId="14" xfId="0" applyFont="1" applyBorder="1" applyAlignment="1">
      <alignment horizontal="centerContinuous" vertical="center"/>
    </xf>
    <xf numFmtId="169" fontId="27" fillId="0" borderId="0" xfId="0" applyNumberFormat="1" applyFont="1" applyAlignment="1">
      <alignment horizontal="center" vertical="center"/>
    </xf>
    <xf numFmtId="0" fontId="32" fillId="0" borderId="12" xfId="0" applyFont="1" applyBorder="1"/>
    <xf numFmtId="0" fontId="32" fillId="0" borderId="7" xfId="0" applyFont="1" applyBorder="1"/>
    <xf numFmtId="0" fontId="25" fillId="0" borderId="14" xfId="0" applyFont="1" applyBorder="1" applyAlignment="1">
      <alignment horizontal="centerContinuous" vertical="center"/>
    </xf>
    <xf numFmtId="169" fontId="27" fillId="0" borderId="0" xfId="0" applyNumberFormat="1" applyFont="1" applyAlignment="1">
      <alignment horizontal="center"/>
    </xf>
    <xf numFmtId="169" fontId="23" fillId="0" borderId="0" xfId="2" applyNumberFormat="1" applyFont="1" applyAlignment="1">
      <alignment horizontal="center"/>
    </xf>
    <xf numFmtId="169" fontId="27" fillId="0" borderId="0" xfId="2" applyNumberFormat="1" applyFont="1" applyAlignment="1">
      <alignment horizontal="center"/>
    </xf>
    <xf numFmtId="0" fontId="29" fillId="0" borderId="21" xfId="0" applyFont="1" applyBorder="1" applyAlignment="1">
      <alignment horizontal="center" vertical="center"/>
    </xf>
    <xf numFmtId="8" fontId="29" fillId="0" borderId="21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8" fontId="29" fillId="0" borderId="16" xfId="0" applyNumberFormat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8" fontId="29" fillId="0" borderId="17" xfId="0" applyNumberFormat="1" applyFont="1" applyBorder="1" applyAlignment="1">
      <alignment horizontal="center" vertical="center"/>
    </xf>
    <xf numFmtId="0" fontId="42" fillId="0" borderId="0" xfId="0" applyFont="1"/>
    <xf numFmtId="0" fontId="6" fillId="0" borderId="1" xfId="0" applyFont="1" applyBorder="1" applyAlignment="1">
      <alignment horizontal="left"/>
    </xf>
    <xf numFmtId="0" fontId="0" fillId="0" borderId="2" xfId="0" applyBorder="1"/>
    <xf numFmtId="1" fontId="29" fillId="0" borderId="21" xfId="0" applyNumberFormat="1" applyFont="1" applyBorder="1" applyAlignment="1">
      <alignment horizontal="left" vertical="center" indent="1"/>
    </xf>
    <xf numFmtId="0" fontId="23" fillId="0" borderId="21" xfId="1" applyFont="1" applyBorder="1" applyAlignment="1">
      <alignment horizontal="center"/>
    </xf>
    <xf numFmtId="44" fontId="16" fillId="0" borderId="0" xfId="2"/>
    <xf numFmtId="0" fontId="23" fillId="0" borderId="21" xfId="0" applyFont="1" applyBorder="1" applyAlignment="1">
      <alignment horizontal="left" vertical="top" wrapText="1" readingOrder="1"/>
    </xf>
    <xf numFmtId="0" fontId="23" fillId="0" borderId="21" xfId="0" applyFont="1" applyBorder="1" applyAlignment="1">
      <alignment horizontal="center" vertical="top" wrapText="1" readingOrder="1"/>
    </xf>
    <xf numFmtId="170" fontId="23" fillId="0" borderId="16" xfId="0" applyNumberFormat="1" applyFont="1" applyBorder="1" applyAlignment="1">
      <alignment horizontal="center" vertical="top" wrapText="1" readingOrder="1"/>
    </xf>
    <xf numFmtId="0" fontId="23" fillId="0" borderId="16" xfId="0" applyFont="1" applyBorder="1" applyAlignment="1">
      <alignment horizontal="left" vertical="top" wrapText="1" readingOrder="1"/>
    </xf>
    <xf numFmtId="0" fontId="23" fillId="0" borderId="16" xfId="0" applyFont="1" applyBorder="1" applyAlignment="1">
      <alignment horizontal="center" vertical="top" wrapText="1" readingOrder="1"/>
    </xf>
    <xf numFmtId="0" fontId="59" fillId="0" borderId="0" xfId="0" applyFont="1"/>
    <xf numFmtId="0" fontId="23" fillId="0" borderId="16" xfId="0" applyFont="1" applyBorder="1" applyAlignment="1">
      <alignment horizontal="left" vertical="center" indent="1"/>
    </xf>
    <xf numFmtId="3" fontId="23" fillId="0" borderId="16" xfId="0" applyNumberFormat="1" applyFont="1" applyBorder="1" applyAlignment="1">
      <alignment horizontal="left" vertical="center" indent="1"/>
    </xf>
    <xf numFmtId="14" fontId="23" fillId="0" borderId="16" xfId="0" applyNumberFormat="1" applyFont="1" applyBorder="1" applyAlignment="1">
      <alignment horizontal="left" vertical="center" indent="1"/>
    </xf>
    <xf numFmtId="0" fontId="23" fillId="0" borderId="16" xfId="0" applyFont="1" applyBorder="1" applyAlignment="1">
      <alignment horizontal="center" vertical="center"/>
    </xf>
    <xf numFmtId="8" fontId="23" fillId="0" borderId="16" xfId="0" applyNumberFormat="1" applyFont="1" applyBorder="1" applyAlignment="1">
      <alignment horizontal="center" vertical="center"/>
    </xf>
    <xf numFmtId="0" fontId="23" fillId="0" borderId="8" xfId="1" applyFont="1" applyBorder="1" applyAlignment="1">
      <alignment horizontal="center"/>
    </xf>
    <xf numFmtId="0" fontId="31" fillId="0" borderId="9" xfId="1" applyFont="1" applyBorder="1" applyAlignment="1">
      <alignment horizontal="center"/>
    </xf>
    <xf numFmtId="0" fontId="31" fillId="0" borderId="14" xfId="1" applyFont="1" applyBorder="1" applyAlignment="1">
      <alignment horizontal="center"/>
    </xf>
    <xf numFmtId="0" fontId="32" fillId="0" borderId="14" xfId="0" applyFont="1" applyBorder="1"/>
    <xf numFmtId="0" fontId="32" fillId="0" borderId="13" xfId="0" applyFont="1" applyBorder="1"/>
    <xf numFmtId="0" fontId="32" fillId="0" borderId="17" xfId="0" applyFont="1" applyBorder="1"/>
    <xf numFmtId="0" fontId="44" fillId="10" borderId="0" xfId="0" applyFont="1" applyFill="1" applyAlignment="1">
      <alignment horizontal="center"/>
    </xf>
    <xf numFmtId="0" fontId="44" fillId="10" borderId="0" xfId="0" applyFont="1" applyFill="1" applyAlignment="1">
      <alignment horizontal="center" wrapText="1"/>
    </xf>
    <xf numFmtId="0" fontId="53" fillId="12" borderId="0" xfId="0" applyFont="1" applyFill="1" applyAlignment="1">
      <alignment horizontal="centerContinuous" vertical="center"/>
    </xf>
    <xf numFmtId="0" fontId="52" fillId="12" borderId="0" xfId="0" applyFont="1" applyFill="1" applyAlignment="1">
      <alignment horizontal="centerContinuous" vertical="center"/>
    </xf>
    <xf numFmtId="0" fontId="52" fillId="12" borderId="0" xfId="0" applyFont="1" applyFill="1" applyAlignment="1">
      <alignment horizontal="centerContinuous" vertical="center" wrapText="1"/>
    </xf>
    <xf numFmtId="0" fontId="51" fillId="11" borderId="9" xfId="0" applyFont="1" applyFill="1" applyBorder="1" applyAlignment="1">
      <alignment horizontal="centerContinuous"/>
    </xf>
    <xf numFmtId="0" fontId="48" fillId="11" borderId="14" xfId="0" applyFont="1" applyFill="1" applyBorder="1" applyAlignment="1">
      <alignment horizontal="centerContinuous"/>
    </xf>
    <xf numFmtId="0" fontId="48" fillId="11" borderId="13" xfId="0" applyFont="1" applyFill="1" applyBorder="1" applyAlignment="1">
      <alignment horizontal="centerContinuous"/>
    </xf>
    <xf numFmtId="174" fontId="48" fillId="11" borderId="10" xfId="0" applyNumberFormat="1" applyFont="1" applyFill="1" applyBorder="1" applyAlignment="1">
      <alignment horizontal="left" indent="1"/>
    </xf>
    <xf numFmtId="0" fontId="48" fillId="11" borderId="0" xfId="0" applyFont="1" applyFill="1"/>
    <xf numFmtId="0" fontId="48" fillId="11" borderId="18" xfId="0" applyFont="1" applyFill="1" applyBorder="1"/>
    <xf numFmtId="0" fontId="8" fillId="3" borderId="16" xfId="0" applyFont="1" applyFill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175" fontId="8" fillId="0" borderId="16" xfId="0" applyNumberFormat="1" applyFont="1" applyBorder="1" applyAlignment="1">
      <alignment horizontal="left" vertical="center" indent="1"/>
    </xf>
    <xf numFmtId="14" fontId="8" fillId="0" borderId="16" xfId="0" applyNumberFormat="1" applyFont="1" applyBorder="1" applyAlignment="1">
      <alignment horizontal="left" vertical="center" indent="1"/>
    </xf>
    <xf numFmtId="1" fontId="8" fillId="0" borderId="16" xfId="0" applyNumberFormat="1" applyFont="1" applyBorder="1" applyAlignment="1">
      <alignment horizontal="left" vertical="center" indent="1"/>
    </xf>
    <xf numFmtId="164" fontId="8" fillId="0" borderId="16" xfId="0" applyNumberFormat="1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wrapText="1" indent="1"/>
    </xf>
    <xf numFmtId="0" fontId="20" fillId="0" borderId="16" xfId="0" applyFont="1" applyBorder="1" applyAlignment="1">
      <alignment horizontal="left" vertical="center" indent="1"/>
    </xf>
    <xf numFmtId="175" fontId="20" fillId="0" borderId="16" xfId="0" applyNumberFormat="1" applyFont="1" applyBorder="1" applyAlignment="1">
      <alignment horizontal="left" vertical="center" indent="1"/>
    </xf>
    <xf numFmtId="14" fontId="20" fillId="0" borderId="16" xfId="0" applyNumberFormat="1" applyFont="1" applyBorder="1" applyAlignment="1">
      <alignment horizontal="left" vertical="center" indent="1"/>
    </xf>
    <xf numFmtId="1" fontId="20" fillId="0" borderId="16" xfId="0" applyNumberFormat="1" applyFont="1" applyBorder="1" applyAlignment="1">
      <alignment horizontal="left" vertical="center" indent="1"/>
    </xf>
    <xf numFmtId="164" fontId="20" fillId="0" borderId="16" xfId="0" applyNumberFormat="1" applyFont="1" applyBorder="1" applyAlignment="1">
      <alignment horizontal="left" vertical="center" indent="1"/>
    </xf>
    <xf numFmtId="0" fontId="20" fillId="0" borderId="16" xfId="0" applyFont="1" applyBorder="1" applyAlignment="1">
      <alignment horizontal="left" vertical="center" wrapText="1" indent="1"/>
    </xf>
    <xf numFmtId="0" fontId="58" fillId="0" borderId="0" xfId="0" applyFont="1"/>
    <xf numFmtId="0" fontId="8" fillId="0" borderId="16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 indent="1"/>
    </xf>
    <xf numFmtId="0" fontId="20" fillId="0" borderId="15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indent="1"/>
    </xf>
    <xf numFmtId="0" fontId="44" fillId="6" borderId="11" xfId="0" applyFont="1" applyFill="1" applyBorder="1" applyAlignment="1">
      <alignment horizontal="left" indent="2"/>
    </xf>
    <xf numFmtId="0" fontId="44" fillId="6" borderId="15" xfId="0" applyFont="1" applyFill="1" applyBorder="1" applyAlignment="1">
      <alignment horizontal="left" indent="1"/>
    </xf>
    <xf numFmtId="175" fontId="44" fillId="6" borderId="15" xfId="0" applyNumberFormat="1" applyFont="1" applyFill="1" applyBorder="1" applyAlignment="1">
      <alignment horizontal="left" indent="1"/>
    </xf>
    <xf numFmtId="9" fontId="44" fillId="6" borderId="15" xfId="3" applyFont="1" applyFill="1" applyBorder="1" applyAlignment="1">
      <alignment horizontal="left" indent="1"/>
    </xf>
    <xf numFmtId="0" fontId="48" fillId="6" borderId="15" xfId="0" applyFont="1" applyFill="1" applyBorder="1" applyAlignment="1">
      <alignment horizontal="centerContinuous"/>
    </xf>
    <xf numFmtId="0" fontId="44" fillId="6" borderId="15" xfId="0" applyFont="1" applyFill="1" applyBorder="1" applyAlignment="1">
      <alignment horizontal="centerContinuous"/>
    </xf>
    <xf numFmtId="0" fontId="44" fillId="6" borderId="12" xfId="0" applyFont="1" applyFill="1" applyBorder="1" applyAlignment="1">
      <alignment horizontal="centerContinuous"/>
    </xf>
    <xf numFmtId="0" fontId="44" fillId="0" borderId="0" xfId="0" applyFont="1"/>
    <xf numFmtId="0" fontId="0" fillId="13" borderId="0" xfId="0" applyFill="1"/>
    <xf numFmtId="0" fontId="44" fillId="11" borderId="14" xfId="0" applyFont="1" applyFill="1" applyBorder="1" applyAlignment="1">
      <alignment horizontal="centerContinuous"/>
    </xf>
    <xf numFmtId="0" fontId="44" fillId="11" borderId="13" xfId="0" applyFont="1" applyFill="1" applyBorder="1" applyAlignment="1">
      <alignment horizontal="centerContinuous"/>
    </xf>
    <xf numFmtId="0" fontId="44" fillId="11" borderId="0" xfId="0" applyFont="1" applyFill="1"/>
    <xf numFmtId="0" fontId="44" fillId="11" borderId="18" xfId="0" applyFont="1" applyFill="1" applyBorder="1"/>
    <xf numFmtId="0" fontId="48" fillId="6" borderId="12" xfId="0" applyFont="1" applyFill="1" applyBorder="1" applyAlignment="1">
      <alignment horizontal="centerContinuous"/>
    </xf>
    <xf numFmtId="0" fontId="49" fillId="11" borderId="14" xfId="0" applyFont="1" applyFill="1" applyBorder="1" applyAlignment="1">
      <alignment horizontal="centerContinuous"/>
    </xf>
    <xf numFmtId="0" fontId="49" fillId="11" borderId="13" xfId="0" applyFont="1" applyFill="1" applyBorder="1" applyAlignment="1">
      <alignment horizontal="centerContinuous"/>
    </xf>
    <xf numFmtId="0" fontId="49" fillId="11" borderId="0" xfId="0" applyFont="1" applyFill="1"/>
    <xf numFmtId="0" fontId="49" fillId="11" borderId="18" xfId="0" applyFont="1" applyFill="1" applyBorder="1"/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indent="1"/>
    </xf>
    <xf numFmtId="0" fontId="8" fillId="0" borderId="10" xfId="0" applyFont="1" applyBorder="1" applyAlignment="1">
      <alignment horizontal="left" vertical="center" indent="1"/>
    </xf>
    <xf numFmtId="175" fontId="8" fillId="0" borderId="0" xfId="0" applyNumberFormat="1" applyFont="1" applyAlignment="1">
      <alignment horizontal="left" vertical="center" indent="1"/>
    </xf>
    <xf numFmtId="14" fontId="8" fillId="0" borderId="0" xfId="0" applyNumberFormat="1" applyFont="1" applyAlignment="1">
      <alignment horizontal="left" vertical="center" indent="1"/>
    </xf>
    <xf numFmtId="1" fontId="8" fillId="0" borderId="0" xfId="0" applyNumberFormat="1" applyFont="1" applyAlignment="1">
      <alignment horizontal="left" vertical="center" indent="1"/>
    </xf>
    <xf numFmtId="164" fontId="8" fillId="0" borderId="0" xfId="0" applyNumberFormat="1" applyFont="1" applyAlignment="1">
      <alignment horizontal="left" vertical="center" indent="1"/>
    </xf>
    <xf numFmtId="0" fontId="8" fillId="0" borderId="29" xfId="0" applyFont="1" applyBorder="1"/>
    <xf numFmtId="0" fontId="20" fillId="0" borderId="29" xfId="0" applyFont="1" applyBorder="1"/>
    <xf numFmtId="0" fontId="44" fillId="0" borderId="0" xfId="0" applyFont="1" applyAlignment="1">
      <alignment horizontal="left" indent="2"/>
    </xf>
    <xf numFmtId="0" fontId="44" fillId="0" borderId="0" xfId="0" applyFont="1" applyAlignment="1">
      <alignment horizontal="left" indent="1"/>
    </xf>
    <xf numFmtId="175" fontId="44" fillId="0" borderId="0" xfId="0" applyNumberFormat="1" applyFont="1" applyAlignment="1">
      <alignment horizontal="left" indent="1"/>
    </xf>
    <xf numFmtId="9" fontId="44" fillId="0" borderId="0" xfId="3" applyFont="1" applyAlignment="1">
      <alignment horizontal="left" indent="1"/>
    </xf>
    <xf numFmtId="0" fontId="48" fillId="0" borderId="0" xfId="0" applyFont="1" applyAlignment="1">
      <alignment horizontal="centerContinuous"/>
    </xf>
    <xf numFmtId="0" fontId="44" fillId="0" borderId="0" xfId="0" applyFont="1" applyAlignment="1">
      <alignment horizontal="centerContinuous"/>
    </xf>
    <xf numFmtId="0" fontId="57" fillId="12" borderId="0" xfId="0" applyFont="1" applyFill="1" applyAlignment="1">
      <alignment horizontal="left" vertical="center"/>
    </xf>
    <xf numFmtId="0" fontId="20" fillId="0" borderId="7" xfId="0" applyFont="1" applyBorder="1"/>
    <xf numFmtId="0" fontId="20" fillId="0" borderId="12" xfId="0" applyFont="1" applyBorder="1" applyAlignment="1">
      <alignment horizontal="center" vertical="center"/>
    </xf>
    <xf numFmtId="3" fontId="20" fillId="0" borderId="12" xfId="0" applyNumberFormat="1" applyFont="1" applyBorder="1" applyAlignment="1">
      <alignment horizontal="center" vertical="center"/>
    </xf>
    <xf numFmtId="14" fontId="20" fillId="0" borderId="1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8" fontId="20" fillId="0" borderId="12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wrapText="1"/>
    </xf>
    <xf numFmtId="175" fontId="8" fillId="0" borderId="16" xfId="0" applyNumberFormat="1" applyFont="1" applyBorder="1" applyAlignment="1">
      <alignment horizontal="center" vertical="center" indent="1"/>
    </xf>
    <xf numFmtId="14" fontId="8" fillId="0" borderId="16" xfId="0" applyNumberFormat="1" applyFont="1" applyBorder="1" applyAlignment="1">
      <alignment horizontal="center" vertical="center" indent="1"/>
    </xf>
    <xf numFmtId="1" fontId="8" fillId="0" borderId="16" xfId="0" applyNumberFormat="1" applyFont="1" applyBorder="1" applyAlignment="1">
      <alignment horizontal="center" vertical="center" indent="1"/>
    </xf>
    <xf numFmtId="164" fontId="8" fillId="0" borderId="16" xfId="0" applyNumberFormat="1" applyFont="1" applyBorder="1" applyAlignment="1">
      <alignment horizontal="center" vertical="center" indent="1"/>
    </xf>
    <xf numFmtId="0" fontId="8" fillId="0" borderId="16" xfId="0" applyFont="1" applyBorder="1" applyAlignment="1">
      <alignment horizontal="center" vertical="center" indent="1"/>
    </xf>
    <xf numFmtId="16" fontId="8" fillId="0" borderId="16" xfId="0" applyNumberFormat="1" applyFont="1" applyBorder="1" applyAlignment="1">
      <alignment horizontal="left" vertical="center" indent="1"/>
    </xf>
    <xf numFmtId="0" fontId="20" fillId="0" borderId="7" xfId="0" applyFont="1" applyBorder="1" applyAlignment="1">
      <alignment horizontal="center"/>
    </xf>
    <xf numFmtId="3" fontId="20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8" fontId="20" fillId="0" borderId="7" xfId="0" applyNumberFormat="1" applyFont="1" applyBorder="1" applyAlignment="1">
      <alignment horizontal="center" vertical="center"/>
    </xf>
    <xf numFmtId="0" fontId="50" fillId="0" borderId="0" xfId="0" applyFont="1"/>
    <xf numFmtId="0" fontId="21" fillId="0" borderId="0" xfId="0" applyFont="1"/>
    <xf numFmtId="0" fontId="20" fillId="0" borderId="12" xfId="0" applyFont="1" applyBorder="1" applyAlignment="1">
      <alignment horizontal="center"/>
    </xf>
    <xf numFmtId="3" fontId="20" fillId="0" borderId="12" xfId="0" applyNumberFormat="1" applyFont="1" applyBorder="1" applyAlignment="1">
      <alignment horizontal="center"/>
    </xf>
    <xf numFmtId="14" fontId="20" fillId="0" borderId="12" xfId="0" applyNumberFormat="1" applyFont="1" applyBorder="1" applyAlignment="1">
      <alignment horizontal="center"/>
    </xf>
    <xf numFmtId="1" fontId="20" fillId="0" borderId="12" xfId="0" applyNumberFormat="1" applyFont="1" applyBorder="1" applyAlignment="1">
      <alignment horizontal="center"/>
    </xf>
    <xf numFmtId="8" fontId="20" fillId="0" borderId="12" xfId="0" applyNumberFormat="1" applyFont="1" applyBorder="1" applyAlignment="1">
      <alignment horizontal="center"/>
    </xf>
    <xf numFmtId="0" fontId="8" fillId="0" borderId="11" xfId="0" applyFont="1" applyBorder="1" applyAlignment="1">
      <alignment horizontal="left" vertical="center" indent="1"/>
    </xf>
    <xf numFmtId="0" fontId="8" fillId="0" borderId="15" xfId="0" applyFont="1" applyBorder="1" applyAlignment="1">
      <alignment horizontal="left" vertical="center"/>
    </xf>
    <xf numFmtId="175" fontId="8" fillId="0" borderId="15" xfId="0" applyNumberFormat="1" applyFont="1" applyBorder="1" applyAlignment="1">
      <alignment horizontal="left" vertical="center" indent="1"/>
    </xf>
    <xf numFmtId="14" fontId="8" fillId="0" borderId="15" xfId="0" applyNumberFormat="1" applyFont="1" applyBorder="1" applyAlignment="1">
      <alignment horizontal="left" vertical="center" indent="1"/>
    </xf>
    <xf numFmtId="1" fontId="8" fillId="0" borderId="15" xfId="0" applyNumberFormat="1" applyFont="1" applyBorder="1" applyAlignment="1">
      <alignment horizontal="left" vertical="center" indent="1"/>
    </xf>
    <xf numFmtId="164" fontId="8" fillId="0" borderId="15" xfId="0" applyNumberFormat="1" applyFont="1" applyBorder="1" applyAlignment="1">
      <alignment horizontal="left" vertical="center" indent="1"/>
    </xf>
    <xf numFmtId="0" fontId="8" fillId="0" borderId="15" xfId="0" applyFont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1"/>
    </xf>
    <xf numFmtId="0" fontId="56" fillId="11" borderId="18" xfId="0" applyFont="1" applyFill="1" applyBorder="1"/>
    <xf numFmtId="0" fontId="20" fillId="0" borderId="12" xfId="0" applyFont="1" applyBorder="1"/>
    <xf numFmtId="1" fontId="8" fillId="0" borderId="16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vertical="center" wrapText="1"/>
    </xf>
    <xf numFmtId="0" fontId="0" fillId="0" borderId="0" xfId="0" applyAlignment="1">
      <alignment wrapText="1"/>
    </xf>
    <xf numFmtId="1" fontId="20" fillId="0" borderId="7" xfId="0" applyNumberFormat="1" applyFont="1" applyBorder="1" applyAlignment="1">
      <alignment horizontal="center"/>
    </xf>
    <xf numFmtId="9" fontId="0" fillId="0" borderId="0" xfId="0" applyNumberFormat="1"/>
    <xf numFmtId="0" fontId="55" fillId="11" borderId="0" xfId="0" applyFont="1" applyFill="1"/>
    <xf numFmtId="1" fontId="8" fillId="15" borderId="16" xfId="0" applyNumberFormat="1" applyFont="1" applyFill="1" applyBorder="1" applyAlignment="1">
      <alignment horizontal="left" vertical="center" indent="1"/>
    </xf>
    <xf numFmtId="1" fontId="8" fillId="0" borderId="17" xfId="0" applyNumberFormat="1" applyFont="1" applyBorder="1" applyAlignment="1">
      <alignment horizontal="left" vertical="center" indent="1"/>
    </xf>
    <xf numFmtId="1" fontId="8" fillId="14" borderId="0" xfId="0" applyNumberFormat="1" applyFont="1" applyFill="1" applyAlignment="1">
      <alignment horizontal="left" vertical="center" indent="1"/>
    </xf>
    <xf numFmtId="174" fontId="49" fillId="11" borderId="10" xfId="0" applyNumberFormat="1" applyFont="1" applyFill="1" applyBorder="1" applyAlignment="1">
      <alignment horizontal="left" indent="1"/>
    </xf>
    <xf numFmtId="1" fontId="8" fillId="0" borderId="21" xfId="0" applyNumberFormat="1" applyFont="1" applyBorder="1" applyAlignment="1">
      <alignment horizontal="left" vertical="center" indent="1"/>
    </xf>
    <xf numFmtId="0" fontId="54" fillId="0" borderId="0" xfId="0" applyFont="1"/>
    <xf numFmtId="0" fontId="47" fillId="10" borderId="0" xfId="0" applyFont="1" applyFill="1" applyAlignment="1">
      <alignment horizontal="center" vertical="center"/>
    </xf>
    <xf numFmtId="175" fontId="44" fillId="10" borderId="0" xfId="0" applyNumberFormat="1" applyFont="1" applyFill="1" applyAlignment="1">
      <alignment horizontal="center" wrapText="1"/>
    </xf>
    <xf numFmtId="171" fontId="44" fillId="10" borderId="0" xfId="3" applyNumberFormat="1" applyFont="1" applyFill="1" applyAlignment="1">
      <alignment horizontal="center" wrapText="1"/>
    </xf>
    <xf numFmtId="0" fontId="46" fillId="9" borderId="9" xfId="0" applyFont="1" applyFill="1" applyBorder="1" applyAlignment="1">
      <alignment horizontal="center" vertical="center"/>
    </xf>
    <xf numFmtId="0" fontId="46" fillId="9" borderId="14" xfId="0" applyFont="1" applyFill="1" applyBorder="1" applyAlignment="1">
      <alignment horizontal="center" vertical="center"/>
    </xf>
    <xf numFmtId="0" fontId="46" fillId="9" borderId="13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/>
    </xf>
    <xf numFmtId="0" fontId="46" fillId="8" borderId="0" xfId="0" applyFont="1" applyFill="1" applyAlignment="1">
      <alignment horizontal="center" wrapText="1"/>
    </xf>
    <xf numFmtId="0" fontId="45" fillId="8" borderId="18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left" indent="1"/>
    </xf>
    <xf numFmtId="3" fontId="15" fillId="7" borderId="8" xfId="0" applyNumberFormat="1" applyFont="1" applyFill="1" applyBorder="1"/>
    <xf numFmtId="3" fontId="15" fillId="7" borderId="8" xfId="3" applyNumberFormat="1" applyFont="1" applyFill="1" applyBorder="1"/>
    <xf numFmtId="9" fontId="15" fillId="7" borderId="8" xfId="3" applyFont="1" applyFill="1" applyBorder="1"/>
    <xf numFmtId="9" fontId="15" fillId="7" borderId="7" xfId="0" applyNumberFormat="1" applyFont="1" applyFill="1" applyBorder="1" applyAlignment="1">
      <alignment horizontal="center"/>
    </xf>
    <xf numFmtId="0" fontId="15" fillId="0" borderId="10" xfId="0" applyFont="1" applyBorder="1" applyAlignment="1">
      <alignment horizontal="left" indent="1"/>
    </xf>
    <xf numFmtId="3" fontId="15" fillId="0" borderId="0" xfId="0" applyNumberFormat="1" applyFont="1"/>
    <xf numFmtId="3" fontId="15" fillId="0" borderId="0" xfId="3" applyNumberFormat="1" applyFont="1"/>
    <xf numFmtId="9" fontId="15" fillId="0" borderId="0" xfId="3" applyFont="1"/>
    <xf numFmtId="9" fontId="15" fillId="0" borderId="18" xfId="0" applyNumberFormat="1" applyFont="1" applyBorder="1" applyAlignment="1">
      <alignment horizontal="center"/>
    </xf>
    <xf numFmtId="10" fontId="0" fillId="0" borderId="0" xfId="0" applyNumberFormat="1"/>
    <xf numFmtId="3" fontId="43" fillId="6" borderId="15" xfId="0" applyNumberFormat="1" applyFont="1" applyFill="1" applyBorder="1"/>
    <xf numFmtId="171" fontId="43" fillId="6" borderId="15" xfId="3" applyNumberFormat="1" applyFont="1" applyFill="1" applyBorder="1"/>
    <xf numFmtId="0" fontId="0" fillId="6" borderId="12" xfId="0" applyFill="1" applyBorder="1"/>
    <xf numFmtId="3" fontId="0" fillId="0" borderId="0" xfId="0" applyNumberFormat="1"/>
    <xf numFmtId="0" fontId="0" fillId="0" borderId="7" xfId="0" applyBorder="1"/>
    <xf numFmtId="0" fontId="31" fillId="2" borderId="25" xfId="1" applyFont="1" applyFill="1" applyBorder="1" applyAlignment="1">
      <alignment horizontal="center"/>
    </xf>
    <xf numFmtId="0" fontId="60" fillId="0" borderId="28" xfId="13" applyFont="1" applyBorder="1" applyAlignment="1">
      <alignment horizontal="center" vertical="center" wrapText="1"/>
    </xf>
    <xf numFmtId="0" fontId="60" fillId="0" borderId="30" xfId="1" applyFont="1" applyBorder="1" applyAlignment="1">
      <alignment horizontal="center" vertical="center" wrapText="1"/>
    </xf>
    <xf numFmtId="0" fontId="60" fillId="0" borderId="30" xfId="1" applyFont="1" applyBorder="1" applyAlignment="1">
      <alignment horizontal="left" vertical="center" wrapText="1"/>
    </xf>
    <xf numFmtId="3" fontId="60" fillId="0" borderId="30" xfId="14" applyNumberFormat="1" applyFont="1" applyBorder="1" applyAlignment="1">
      <alignment horizontal="center" vertical="center" wrapText="1"/>
    </xf>
    <xf numFmtId="0" fontId="60" fillId="0" borderId="30" xfId="1" applyFont="1" applyBorder="1" applyAlignment="1">
      <alignment vertical="center" wrapText="1"/>
    </xf>
    <xf numFmtId="14" fontId="5" fillId="0" borderId="0" xfId="1" applyNumberFormat="1" applyAlignment="1">
      <alignment horizontal="right" vertical="center"/>
    </xf>
    <xf numFmtId="0" fontId="60" fillId="0" borderId="31" xfId="13" applyFont="1" applyBorder="1" applyAlignment="1">
      <alignment horizontal="center" vertical="center" wrapText="1"/>
    </xf>
    <xf numFmtId="0" fontId="5" fillId="0" borderId="0" xfId="1"/>
    <xf numFmtId="14" fontId="61" fillId="0" borderId="32" xfId="1" applyNumberFormat="1" applyFont="1" applyBorder="1" applyAlignment="1">
      <alignment horizontal="center" vertical="center" wrapText="1"/>
    </xf>
    <xf numFmtId="0" fontId="61" fillId="0" borderId="33" xfId="13" applyFont="1" applyBorder="1" applyAlignment="1">
      <alignment horizontal="center" vertical="center" wrapText="1"/>
    </xf>
    <xf numFmtId="0" fontId="61" fillId="0" borderId="33" xfId="13" applyFont="1" applyBorder="1" applyAlignment="1">
      <alignment horizontal="left" vertical="center" wrapText="1"/>
    </xf>
    <xf numFmtId="3" fontId="61" fillId="0" borderId="33" xfId="14" applyNumberFormat="1" applyFont="1" applyBorder="1" applyAlignment="1">
      <alignment horizontal="center" vertical="center" wrapText="1"/>
    </xf>
    <xf numFmtId="164" fontId="61" fillId="0" borderId="33" xfId="15" applyNumberFormat="1" applyFont="1" applyBorder="1" applyAlignment="1">
      <alignment horizontal="center" vertical="center" wrapText="1"/>
    </xf>
    <xf numFmtId="9" fontId="61" fillId="0" borderId="33" xfId="16" applyFont="1" applyBorder="1" applyAlignment="1">
      <alignment horizontal="center" vertical="center" wrapText="1"/>
    </xf>
    <xf numFmtId="0" fontId="61" fillId="0" borderId="33" xfId="1" applyFont="1" applyBorder="1" applyAlignment="1">
      <alignment vertical="center" wrapText="1"/>
    </xf>
    <xf numFmtId="0" fontId="61" fillId="0" borderId="33" xfId="1" applyFont="1" applyBorder="1" applyAlignment="1">
      <alignment horizontal="center" vertical="center" wrapText="1"/>
    </xf>
    <xf numFmtId="14" fontId="61" fillId="0" borderId="33" xfId="1" applyNumberFormat="1" applyFont="1" applyBorder="1" applyAlignment="1">
      <alignment horizontal="center" vertical="center" wrapText="1"/>
    </xf>
    <xf numFmtId="14" fontId="61" fillId="0" borderId="34" xfId="1" applyNumberFormat="1" applyFont="1" applyBorder="1" applyAlignment="1">
      <alignment horizontal="center" vertical="center" wrapText="1"/>
    </xf>
    <xf numFmtId="0" fontId="5" fillId="0" borderId="0" xfId="1" applyAlignment="1">
      <alignment wrapText="1"/>
    </xf>
    <xf numFmtId="14" fontId="61" fillId="0" borderId="35" xfId="1" applyNumberFormat="1" applyFont="1" applyBorder="1" applyAlignment="1">
      <alignment horizontal="center" vertical="center" wrapText="1"/>
    </xf>
    <xf numFmtId="0" fontId="61" fillId="0" borderId="16" xfId="13" applyFont="1" applyBorder="1" applyAlignment="1">
      <alignment horizontal="center" vertical="center" wrapText="1"/>
    </xf>
    <xf numFmtId="0" fontId="61" fillId="0" borderId="16" xfId="13" applyFont="1" applyBorder="1" applyAlignment="1">
      <alignment horizontal="left" vertical="center" wrapText="1"/>
    </xf>
    <xf numFmtId="3" fontId="61" fillId="0" borderId="16" xfId="14" applyNumberFormat="1" applyFont="1" applyBorder="1" applyAlignment="1">
      <alignment horizontal="center" vertical="center" wrapText="1"/>
    </xf>
    <xf numFmtId="0" fontId="5" fillId="0" borderId="16" xfId="1" applyBorder="1" applyAlignment="1">
      <alignment wrapText="1"/>
    </xf>
    <xf numFmtId="164" fontId="61" fillId="0" borderId="16" xfId="15" applyNumberFormat="1" applyFont="1" applyBorder="1" applyAlignment="1">
      <alignment horizontal="center" vertical="center" wrapText="1"/>
    </xf>
    <xf numFmtId="9" fontId="61" fillId="0" borderId="16" xfId="16" applyFont="1" applyBorder="1" applyAlignment="1">
      <alignment horizontal="center" vertical="center" wrapText="1"/>
    </xf>
    <xf numFmtId="0" fontId="61" fillId="0" borderId="16" xfId="1" applyFont="1" applyBorder="1" applyAlignment="1">
      <alignment vertical="center" wrapText="1"/>
    </xf>
    <xf numFmtId="0" fontId="61" fillId="0" borderId="16" xfId="1" applyFont="1" applyBorder="1" applyAlignment="1">
      <alignment horizontal="center" vertical="center" wrapText="1"/>
    </xf>
    <xf numFmtId="14" fontId="61" fillId="0" borderId="16" xfId="1" applyNumberFormat="1" applyFont="1" applyBorder="1" applyAlignment="1">
      <alignment horizontal="center" vertical="center" wrapText="1"/>
    </xf>
    <xf numFmtId="14" fontId="61" fillId="0" borderId="36" xfId="1" applyNumberFormat="1" applyFont="1" applyBorder="1" applyAlignment="1">
      <alignment horizontal="center" vertical="center" wrapText="1"/>
    </xf>
    <xf numFmtId="0" fontId="22" fillId="0" borderId="0" xfId="1" applyFont="1" applyAlignment="1">
      <alignment wrapText="1"/>
    </xf>
    <xf numFmtId="0" fontId="62" fillId="0" borderId="16" xfId="13" applyFont="1" applyBorder="1" applyAlignment="1">
      <alignment horizontal="left" vertical="center" wrapText="1"/>
    </xf>
    <xf numFmtId="14" fontId="61" fillId="0" borderId="37" xfId="1" applyNumberFormat="1" applyFont="1" applyBorder="1" applyAlignment="1">
      <alignment horizontal="center" vertical="center" wrapText="1"/>
    </xf>
    <xf numFmtId="0" fontId="61" fillId="0" borderId="38" xfId="13" applyFont="1" applyBorder="1" applyAlignment="1">
      <alignment horizontal="center" vertical="center" wrapText="1"/>
    </xf>
    <xf numFmtId="0" fontId="61" fillId="0" borderId="38" xfId="13" applyFont="1" applyBorder="1" applyAlignment="1">
      <alignment horizontal="left" vertical="center" wrapText="1"/>
    </xf>
    <xf numFmtId="3" fontId="61" fillId="0" borderId="38" xfId="14" applyNumberFormat="1" applyFont="1" applyBorder="1" applyAlignment="1">
      <alignment horizontal="center" vertical="center" wrapText="1"/>
    </xf>
    <xf numFmtId="0" fontId="5" fillId="0" borderId="38" xfId="1" applyBorder="1" applyAlignment="1">
      <alignment wrapText="1"/>
    </xf>
    <xf numFmtId="164" fontId="61" fillId="0" borderId="38" xfId="15" applyNumberFormat="1" applyFont="1" applyBorder="1" applyAlignment="1">
      <alignment horizontal="center" vertical="center" wrapText="1"/>
    </xf>
    <xf numFmtId="9" fontId="61" fillId="0" borderId="38" xfId="16" applyFont="1" applyBorder="1" applyAlignment="1">
      <alignment horizontal="center" vertical="center" wrapText="1"/>
    </xf>
    <xf numFmtId="0" fontId="61" fillId="0" borderId="38" xfId="1" applyFont="1" applyBorder="1" applyAlignment="1">
      <alignment vertical="center" wrapText="1"/>
    </xf>
    <xf numFmtId="0" fontId="61" fillId="0" borderId="38" xfId="1" applyFont="1" applyBorder="1" applyAlignment="1">
      <alignment horizontal="center" vertical="center" wrapText="1"/>
    </xf>
    <xf numFmtId="14" fontId="61" fillId="0" borderId="38" xfId="1" applyNumberFormat="1" applyFont="1" applyBorder="1" applyAlignment="1">
      <alignment horizontal="center" vertical="center" wrapText="1"/>
    </xf>
    <xf numFmtId="14" fontId="61" fillId="0" borderId="39" xfId="1" applyNumberFormat="1" applyFont="1" applyBorder="1" applyAlignment="1">
      <alignment horizontal="center" vertical="center" wrapText="1"/>
    </xf>
    <xf numFmtId="0" fontId="1" fillId="0" borderId="0" xfId="13" applyFont="1"/>
    <xf numFmtId="164" fontId="23" fillId="0" borderId="6" xfId="1" applyNumberFormat="1" applyFont="1" applyBorder="1" applyAlignment="1">
      <alignment horizontal="center"/>
    </xf>
    <xf numFmtId="164" fontId="31" fillId="2" borderId="22" xfId="1" applyNumberFormat="1" applyFont="1" applyFill="1" applyBorder="1" applyAlignment="1">
      <alignment horizontal="center"/>
    </xf>
    <xf numFmtId="164" fontId="31" fillId="2" borderId="18" xfId="1" applyNumberFormat="1" applyFont="1" applyFill="1" applyBorder="1" applyAlignment="1">
      <alignment horizontal="center"/>
    </xf>
    <xf numFmtId="7" fontId="25" fillId="0" borderId="10" xfId="0" applyNumberFormat="1" applyFont="1" applyBorder="1" applyAlignment="1">
      <alignment horizontal="centerContinuous"/>
    </xf>
    <xf numFmtId="0" fontId="0" fillId="0" borderId="18" xfId="0" applyBorder="1"/>
    <xf numFmtId="0" fontId="0" fillId="0" borderId="8" xfId="0" applyBorder="1"/>
    <xf numFmtId="0" fontId="63" fillId="0" borderId="2" xfId="0" applyFont="1" applyBorder="1"/>
    <xf numFmtId="0" fontId="64" fillId="0" borderId="2" xfId="0" applyFont="1" applyBorder="1" applyAlignment="1">
      <alignment wrapText="1"/>
    </xf>
    <xf numFmtId="1" fontId="29" fillId="0" borderId="21" xfId="0" applyNumberFormat="1" applyFont="1" applyBorder="1" applyAlignment="1">
      <alignment horizontal="center" vertical="center"/>
    </xf>
    <xf numFmtId="1" fontId="29" fillId="0" borderId="16" xfId="0" applyNumberFormat="1" applyFont="1" applyBorder="1" applyAlignment="1">
      <alignment horizontal="center" vertical="center"/>
    </xf>
    <xf numFmtId="164" fontId="29" fillId="0" borderId="21" xfId="0" applyNumberFormat="1" applyFont="1" applyBorder="1" applyAlignment="1">
      <alignment horizontal="center" vertical="center"/>
    </xf>
    <xf numFmtId="10" fontId="35" fillId="0" borderId="0" xfId="6" applyNumberFormat="1" applyFont="1" applyAlignment="1">
      <alignment horizontal="center" vertical="center" readingOrder="1"/>
    </xf>
    <xf numFmtId="10" fontId="38" fillId="4" borderId="0" xfId="5" applyNumberFormat="1" applyFont="1" applyFill="1" applyAlignment="1">
      <alignment horizontal="center" vertical="center"/>
    </xf>
    <xf numFmtId="171" fontId="40" fillId="5" borderId="0" xfId="8" applyNumberFormat="1" applyFont="1" applyFill="1" applyAlignment="1">
      <alignment horizontal="center" vertical="center"/>
    </xf>
    <xf numFmtId="0" fontId="37" fillId="4" borderId="42" xfId="5" applyFont="1" applyFill="1" applyBorder="1" applyAlignment="1">
      <alignment horizontal="center" vertical="center" wrapText="1"/>
    </xf>
    <xf numFmtId="0" fontId="37" fillId="4" borderId="28" xfId="5" applyFont="1" applyFill="1" applyBorder="1" applyAlignment="1">
      <alignment horizontal="center" vertical="center" wrapText="1"/>
    </xf>
    <xf numFmtId="0" fontId="38" fillId="4" borderId="40" xfId="5" applyFont="1" applyFill="1" applyBorder="1" applyAlignment="1">
      <alignment horizontal="center" vertical="center" readingOrder="1"/>
    </xf>
    <xf numFmtId="0" fontId="38" fillId="4" borderId="41" xfId="5" applyFont="1" applyFill="1" applyBorder="1" applyAlignment="1">
      <alignment horizontal="center" vertical="center" readingOrder="1"/>
    </xf>
    <xf numFmtId="10" fontId="35" fillId="0" borderId="40" xfId="6" applyNumberFormat="1" applyFont="1" applyBorder="1" applyAlignment="1">
      <alignment horizontal="center" vertical="center" readingOrder="1"/>
    </xf>
    <xf numFmtId="37" fontId="35" fillId="0" borderId="41" xfId="6" applyNumberFormat="1" applyFont="1" applyBorder="1" applyAlignment="1">
      <alignment horizontal="center" vertical="center" readingOrder="1"/>
    </xf>
    <xf numFmtId="10" fontId="38" fillId="4" borderId="40" xfId="6" applyNumberFormat="1" applyFont="1" applyFill="1" applyBorder="1" applyAlignment="1">
      <alignment horizontal="center" vertical="center" readingOrder="1"/>
    </xf>
    <xf numFmtId="37" fontId="38" fillId="4" borderId="41" xfId="6" applyNumberFormat="1" applyFont="1" applyFill="1" applyBorder="1" applyAlignment="1">
      <alignment horizontal="center" vertical="center" readingOrder="1"/>
    </xf>
    <xf numFmtId="37" fontId="35" fillId="0" borderId="40" xfId="6" applyNumberFormat="1" applyFont="1" applyBorder="1" applyAlignment="1">
      <alignment horizontal="center" vertical="center" readingOrder="1"/>
    </xf>
    <xf numFmtId="10" fontId="38" fillId="4" borderId="43" xfId="6" applyNumberFormat="1" applyFont="1" applyFill="1" applyBorder="1" applyAlignment="1">
      <alignment horizontal="center" vertical="center" readingOrder="1"/>
    </xf>
    <xf numFmtId="37" fontId="38" fillId="4" borderId="44" xfId="6" applyNumberFormat="1" applyFont="1" applyFill="1" applyBorder="1" applyAlignment="1">
      <alignment horizontal="center" vertical="center" readingOrder="1"/>
    </xf>
    <xf numFmtId="0" fontId="37" fillId="4" borderId="42" xfId="5" applyFont="1" applyFill="1" applyBorder="1" applyAlignment="1">
      <alignment vertical="center" wrapText="1"/>
    </xf>
    <xf numFmtId="0" fontId="37" fillId="4" borderId="27" xfId="5" applyFont="1" applyFill="1" applyBorder="1" applyAlignment="1">
      <alignment horizontal="center" vertical="center" wrapText="1"/>
    </xf>
    <xf numFmtId="0" fontId="37" fillId="4" borderId="28" xfId="5" applyFont="1" applyFill="1" applyBorder="1" applyAlignment="1">
      <alignment vertical="center" wrapText="1"/>
    </xf>
    <xf numFmtId="0" fontId="38" fillId="4" borderId="40" xfId="5" applyFont="1" applyFill="1" applyBorder="1" applyAlignment="1">
      <alignment horizontal="left" vertical="center" readingOrder="1"/>
    </xf>
    <xf numFmtId="0" fontId="35" fillId="0" borderId="40" xfId="5" applyFont="1" applyBorder="1" applyAlignment="1">
      <alignment horizontal="left" vertical="center" readingOrder="1"/>
    </xf>
    <xf numFmtId="0" fontId="38" fillId="4" borderId="43" xfId="5" applyFont="1" applyFill="1" applyBorder="1" applyAlignment="1">
      <alignment horizontal="left" vertical="center" readingOrder="1"/>
    </xf>
    <xf numFmtId="0" fontId="38" fillId="4" borderId="45" xfId="5" applyFont="1" applyFill="1" applyBorder="1" applyAlignment="1">
      <alignment horizontal="center" vertical="center" readingOrder="1"/>
    </xf>
    <xf numFmtId="10" fontId="35" fillId="0" borderId="41" xfId="6" applyNumberFormat="1" applyFont="1" applyBorder="1" applyAlignment="1">
      <alignment horizontal="center" vertical="center" readingOrder="1"/>
    </xf>
    <xf numFmtId="37" fontId="38" fillId="4" borderId="40" xfId="6" applyNumberFormat="1" applyFont="1" applyFill="1" applyBorder="1" applyAlignment="1">
      <alignment horizontal="center" vertical="center" readingOrder="1"/>
    </xf>
    <xf numFmtId="10" fontId="38" fillId="4" borderId="41" xfId="6" applyNumberFormat="1" applyFont="1" applyFill="1" applyBorder="1" applyAlignment="1">
      <alignment horizontal="center" vertical="center" readingOrder="1"/>
    </xf>
    <xf numFmtId="37" fontId="38" fillId="4" borderId="43" xfId="6" applyNumberFormat="1" applyFont="1" applyFill="1" applyBorder="1" applyAlignment="1">
      <alignment horizontal="center" vertical="center" readingOrder="1"/>
    </xf>
    <xf numFmtId="10" fontId="38" fillId="4" borderId="44" xfId="6" applyNumberFormat="1" applyFont="1" applyFill="1" applyBorder="1" applyAlignment="1">
      <alignment horizontal="center" vertical="center" readingOrder="1"/>
    </xf>
    <xf numFmtId="10" fontId="40" fillId="5" borderId="0" xfId="8" applyNumberFormat="1" applyFont="1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166" fontId="27" fillId="0" borderId="0" xfId="0" applyNumberFormat="1" applyFont="1" applyAlignment="1">
      <alignment vertical="center"/>
    </xf>
    <xf numFmtId="166" fontId="27" fillId="0" borderId="18" xfId="0" applyNumberFormat="1" applyFont="1" applyBorder="1" applyAlignment="1">
      <alignment vertical="center"/>
    </xf>
    <xf numFmtId="3" fontId="23" fillId="0" borderId="25" xfId="1" applyNumberFormat="1" applyFont="1" applyBorder="1" applyAlignment="1">
      <alignment horizontal="center"/>
    </xf>
    <xf numFmtId="14" fontId="23" fillId="0" borderId="0" xfId="1" applyNumberFormat="1" applyFont="1"/>
    <xf numFmtId="1" fontId="23" fillId="0" borderId="0" xfId="1" applyNumberFormat="1" applyFont="1" applyAlignment="1">
      <alignment horizontal="center"/>
    </xf>
    <xf numFmtId="3" fontId="23" fillId="0" borderId="0" xfId="1" applyNumberFormat="1" applyFont="1" applyAlignment="1">
      <alignment horizontal="center"/>
    </xf>
    <xf numFmtId="14" fontId="23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49" fontId="23" fillId="0" borderId="0" xfId="1" quotePrefix="1" applyNumberFormat="1" applyFont="1" applyAlignment="1">
      <alignment horizontal="center"/>
    </xf>
    <xf numFmtId="164" fontId="23" fillId="0" borderId="0" xfId="1" quotePrefix="1" applyNumberFormat="1" applyFont="1" applyAlignment="1">
      <alignment horizontal="center"/>
    </xf>
    <xf numFmtId="167" fontId="23" fillId="0" borderId="0" xfId="1" applyNumberFormat="1" applyFont="1" applyAlignment="1">
      <alignment horizontal="center"/>
    </xf>
    <xf numFmtId="2" fontId="23" fillId="0" borderId="0" xfId="1" applyNumberFormat="1" applyFont="1" applyAlignment="1">
      <alignment horizontal="center" wrapText="1"/>
    </xf>
    <xf numFmtId="165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 vertical="center" wrapText="1"/>
    </xf>
    <xf numFmtId="3" fontId="23" fillId="10" borderId="16" xfId="1" applyNumberFormat="1" applyFont="1" applyFill="1" applyBorder="1" applyAlignment="1">
      <alignment horizontal="center"/>
    </xf>
    <xf numFmtId="0" fontId="23" fillId="10" borderId="16" xfId="1" applyFont="1" applyFill="1" applyBorder="1"/>
    <xf numFmtId="1" fontId="23" fillId="10" borderId="16" xfId="1" applyNumberFormat="1" applyFont="1" applyFill="1" applyBorder="1" applyAlignment="1">
      <alignment horizontal="center"/>
    </xf>
    <xf numFmtId="0" fontId="23" fillId="10" borderId="16" xfId="1" applyFont="1" applyFill="1" applyBorder="1" applyAlignment="1">
      <alignment horizontal="center"/>
    </xf>
    <xf numFmtId="164" fontId="23" fillId="10" borderId="16" xfId="1" applyNumberFormat="1" applyFont="1" applyFill="1" applyBorder="1" applyAlignment="1">
      <alignment horizontal="center"/>
    </xf>
    <xf numFmtId="0" fontId="23" fillId="10" borderId="6" xfId="1" applyFont="1" applyFill="1" applyBorder="1"/>
    <xf numFmtId="0" fontId="27" fillId="10" borderId="0" xfId="0" applyFont="1" applyFill="1"/>
    <xf numFmtId="0" fontId="25" fillId="10" borderId="0" xfId="0" applyFont="1" applyFill="1"/>
    <xf numFmtId="164" fontId="31" fillId="10" borderId="23" xfId="1" applyNumberFormat="1" applyFont="1" applyFill="1" applyBorder="1" applyAlignment="1">
      <alignment horizontal="center"/>
    </xf>
    <xf numFmtId="164" fontId="31" fillId="10" borderId="0" xfId="1" applyNumberFormat="1" applyFont="1" applyFill="1" applyAlignment="1">
      <alignment horizontal="center"/>
    </xf>
    <xf numFmtId="164" fontId="31" fillId="10" borderId="15" xfId="1" applyNumberFormat="1" applyFont="1" applyFill="1" applyBorder="1" applyAlignment="1">
      <alignment horizontal="center"/>
    </xf>
    <xf numFmtId="0" fontId="31" fillId="10" borderId="17" xfId="1" applyFont="1" applyFill="1" applyBorder="1" applyAlignment="1">
      <alignment horizontal="center"/>
    </xf>
    <xf numFmtId="0" fontId="30" fillId="10" borderId="10" xfId="0" applyFont="1" applyFill="1" applyBorder="1" applyAlignment="1">
      <alignment horizontal="left"/>
    </xf>
    <xf numFmtId="0" fontId="30" fillId="10" borderId="18" xfId="0" applyFont="1" applyFill="1" applyBorder="1"/>
    <xf numFmtId="166" fontId="27" fillId="10" borderId="6" xfId="0" applyNumberFormat="1" applyFont="1" applyFill="1" applyBorder="1" applyAlignment="1">
      <alignment horizontal="right"/>
    </xf>
    <xf numFmtId="166" fontId="27" fillId="10" borderId="8" xfId="0" applyNumberFormat="1" applyFont="1" applyFill="1" applyBorder="1" applyAlignment="1">
      <alignment horizontal="right"/>
    </xf>
    <xf numFmtId="166" fontId="27" fillId="10" borderId="7" xfId="0" applyNumberFormat="1" applyFont="1" applyFill="1" applyBorder="1" applyAlignment="1">
      <alignment horizontal="right"/>
    </xf>
    <xf numFmtId="0" fontId="23" fillId="10" borderId="16" xfId="1" applyFont="1" applyFill="1" applyBorder="1" applyAlignment="1">
      <alignment horizontal="center" wrapText="1"/>
    </xf>
    <xf numFmtId="0" fontId="23" fillId="10" borderId="16" xfId="1" applyFont="1" applyFill="1" applyBorder="1" applyAlignment="1">
      <alignment horizontal="center" vertical="center" wrapText="1"/>
    </xf>
    <xf numFmtId="0" fontId="32" fillId="10" borderId="7" xfId="0" applyFont="1" applyFill="1" applyBorder="1"/>
    <xf numFmtId="0" fontId="32" fillId="10" borderId="16" xfId="0" applyFont="1" applyFill="1" applyBorder="1"/>
    <xf numFmtId="0" fontId="23" fillId="10" borderId="16" xfId="0" applyFont="1" applyFill="1" applyBorder="1"/>
    <xf numFmtId="0" fontId="27" fillId="10" borderId="16" xfId="0" applyFont="1" applyFill="1" applyBorder="1"/>
    <xf numFmtId="165" fontId="23" fillId="10" borderId="16" xfId="1" applyNumberFormat="1" applyFont="1" applyFill="1" applyBorder="1" applyAlignment="1">
      <alignment horizontal="center"/>
    </xf>
    <xf numFmtId="164" fontId="31" fillId="10" borderId="12" xfId="1" applyNumberFormat="1" applyFont="1" applyFill="1" applyBorder="1" applyAlignment="1">
      <alignment horizontal="center"/>
    </xf>
    <xf numFmtId="0" fontId="23" fillId="10" borderId="0" xfId="0" applyFont="1" applyFill="1"/>
    <xf numFmtId="7" fontId="25" fillId="10" borderId="9" xfId="0" applyNumberFormat="1" applyFont="1" applyFill="1" applyBorder="1" applyAlignment="1">
      <alignment horizontal="centerContinuous"/>
    </xf>
    <xf numFmtId="0" fontId="27" fillId="10" borderId="14" xfId="0" applyFont="1" applyFill="1" applyBorder="1" applyAlignment="1">
      <alignment horizontal="centerContinuous"/>
    </xf>
    <xf numFmtId="0" fontId="27" fillId="10" borderId="0" xfId="0" applyFont="1" applyFill="1" applyAlignment="1">
      <alignment horizontal="centerContinuous"/>
    </xf>
    <xf numFmtId="0" fontId="31" fillId="10" borderId="21" xfId="1" applyFont="1" applyFill="1" applyBorder="1" applyAlignment="1">
      <alignment horizontal="center"/>
    </xf>
    <xf numFmtId="0" fontId="23" fillId="10" borderId="21" xfId="1" applyFont="1" applyFill="1" applyBorder="1" applyAlignment="1">
      <alignment horizontal="left"/>
    </xf>
    <xf numFmtId="0" fontId="29" fillId="10" borderId="21" xfId="0" applyFont="1" applyFill="1" applyBorder="1" applyAlignment="1">
      <alignment horizontal="left" vertical="center" indent="1"/>
    </xf>
    <xf numFmtId="3" fontId="29" fillId="10" borderId="21" xfId="0" applyNumberFormat="1" applyFont="1" applyFill="1" applyBorder="1" applyAlignment="1">
      <alignment horizontal="left" vertical="center" indent="1"/>
    </xf>
    <xf numFmtId="14" fontId="29" fillId="10" borderId="21" xfId="0" applyNumberFormat="1" applyFont="1" applyFill="1" applyBorder="1" applyAlignment="1">
      <alignment horizontal="left" vertical="center" indent="1"/>
    </xf>
    <xf numFmtId="164" fontId="29" fillId="10" borderId="21" xfId="0" applyNumberFormat="1" applyFont="1" applyFill="1" applyBorder="1" applyAlignment="1">
      <alignment horizontal="center" vertical="center"/>
    </xf>
    <xf numFmtId="0" fontId="0" fillId="10" borderId="0" xfId="0" applyFill="1"/>
    <xf numFmtId="0" fontId="31" fillId="10" borderId="15" xfId="1" applyFont="1" applyFill="1" applyBorder="1" applyAlignment="1">
      <alignment horizontal="center"/>
    </xf>
    <xf numFmtId="0" fontId="32" fillId="10" borderId="0" xfId="0" applyFont="1" applyFill="1"/>
    <xf numFmtId="0" fontId="31" fillId="3" borderId="21" xfId="1" applyFont="1" applyFill="1" applyBorder="1" applyAlignment="1">
      <alignment horizontal="center"/>
    </xf>
    <xf numFmtId="0" fontId="23" fillId="3" borderId="21" xfId="1" applyFont="1" applyFill="1" applyBorder="1" applyAlignment="1">
      <alignment horizontal="left"/>
    </xf>
    <xf numFmtId="0" fontId="29" fillId="3" borderId="21" xfId="0" applyFont="1" applyFill="1" applyBorder="1" applyAlignment="1">
      <alignment horizontal="left" vertical="center" indent="1"/>
    </xf>
    <xf numFmtId="3" fontId="29" fillId="3" borderId="21" xfId="0" applyNumberFormat="1" applyFont="1" applyFill="1" applyBorder="1" applyAlignment="1">
      <alignment horizontal="left" vertical="center" indent="1"/>
    </xf>
    <xf numFmtId="14" fontId="29" fillId="3" borderId="21" xfId="0" applyNumberFormat="1" applyFont="1" applyFill="1" applyBorder="1" applyAlignment="1">
      <alignment horizontal="left" vertical="center" indent="1"/>
    </xf>
    <xf numFmtId="1" fontId="29" fillId="3" borderId="21" xfId="0" applyNumberFormat="1" applyFont="1" applyFill="1" applyBorder="1" applyAlignment="1">
      <alignment horizontal="center" vertical="center"/>
    </xf>
    <xf numFmtId="8" fontId="29" fillId="3" borderId="21" xfId="0" applyNumberFormat="1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0" fontId="29" fillId="0" borderId="15" xfId="1" applyFont="1" applyBorder="1" applyAlignment="1">
      <alignment horizontal="center"/>
    </xf>
    <xf numFmtId="0" fontId="66" fillId="0" borderId="15" xfId="1" applyFont="1" applyBorder="1" applyAlignment="1">
      <alignment horizontal="center"/>
    </xf>
    <xf numFmtId="0" fontId="27" fillId="0" borderId="15" xfId="1" applyFont="1" applyBorder="1" applyAlignment="1">
      <alignment horizontal="left"/>
    </xf>
    <xf numFmtId="0" fontId="27" fillId="0" borderId="15" xfId="1" applyFont="1" applyBorder="1" applyAlignment="1">
      <alignment horizontal="left" vertical="center"/>
    </xf>
    <xf numFmtId="3" fontId="23" fillId="3" borderId="16" xfId="1" applyNumberFormat="1" applyFont="1" applyFill="1" applyBorder="1" applyAlignment="1">
      <alignment horizontal="center"/>
    </xf>
    <xf numFmtId="0" fontId="23" fillId="3" borderId="16" xfId="1" applyFont="1" applyFill="1" applyBorder="1"/>
    <xf numFmtId="1" fontId="23" fillId="3" borderId="16" xfId="1" applyNumberFormat="1" applyFont="1" applyFill="1" applyBorder="1" applyAlignment="1">
      <alignment horizontal="center"/>
    </xf>
    <xf numFmtId="0" fontId="23" fillId="3" borderId="16" xfId="1" applyFont="1" applyFill="1" applyBorder="1" applyAlignment="1">
      <alignment horizontal="center"/>
    </xf>
    <xf numFmtId="164" fontId="23" fillId="3" borderId="16" xfId="1" applyNumberFormat="1" applyFont="1" applyFill="1" applyBorder="1" applyAlignment="1">
      <alignment horizontal="center"/>
    </xf>
    <xf numFmtId="164" fontId="23" fillId="3" borderId="6" xfId="1" applyNumberFormat="1" applyFont="1" applyFill="1" applyBorder="1" applyAlignment="1">
      <alignment horizontal="center"/>
    </xf>
    <xf numFmtId="0" fontId="23" fillId="0" borderId="0" xfId="1" applyFont="1"/>
    <xf numFmtId="0" fontId="23" fillId="0" borderId="0" xfId="1" applyFont="1" applyAlignment="1">
      <alignment horizontal="center"/>
    </xf>
    <xf numFmtId="165" fontId="23" fillId="0" borderId="0" xfId="1" applyNumberFormat="1" applyFont="1" applyAlignment="1">
      <alignment horizontal="center"/>
    </xf>
    <xf numFmtId="0" fontId="31" fillId="2" borderId="0" xfId="1" applyFont="1" applyFill="1" applyAlignment="1">
      <alignment horizontal="center"/>
    </xf>
    <xf numFmtId="7" fontId="25" fillId="0" borderId="0" xfId="0" applyNumberFormat="1" applyFont="1" applyAlignment="1">
      <alignment horizontal="centerContinuous"/>
    </xf>
    <xf numFmtId="16" fontId="29" fillId="0" borderId="21" xfId="0" applyNumberFormat="1" applyFont="1" applyBorder="1" applyAlignment="1">
      <alignment horizontal="left" vertical="center" indent="1"/>
    </xf>
    <xf numFmtId="0" fontId="67" fillId="0" borderId="2" xfId="0" applyFont="1" applyBorder="1"/>
    <xf numFmtId="0" fontId="68" fillId="0" borderId="2" xfId="0" applyFont="1" applyBorder="1" applyAlignment="1">
      <alignment wrapText="1"/>
    </xf>
    <xf numFmtId="164" fontId="23" fillId="0" borderId="6" xfId="1" applyNumberFormat="1" applyFont="1" applyBorder="1" applyAlignment="1">
      <alignment horizontal="center" vertical="center"/>
    </xf>
    <xf numFmtId="3" fontId="23" fillId="0" borderId="17" xfId="1" applyNumberFormat="1" applyFont="1" applyBorder="1" applyAlignment="1">
      <alignment horizontal="center"/>
    </xf>
    <xf numFmtId="0" fontId="23" fillId="0" borderId="14" xfId="5" applyFont="1" applyBorder="1" applyAlignment="1">
      <alignment horizontal="left" vertical="center" wrapText="1"/>
    </xf>
    <xf numFmtId="1" fontId="23" fillId="0" borderId="14" xfId="1" applyNumberFormat="1" applyFont="1" applyBorder="1" applyAlignment="1">
      <alignment horizontal="center"/>
    </xf>
    <xf numFmtId="3" fontId="23" fillId="0" borderId="14" xfId="1" applyNumberFormat="1" applyFont="1" applyBorder="1" applyAlignment="1">
      <alignment horizontal="center"/>
    </xf>
    <xf numFmtId="14" fontId="23" fillId="0" borderId="14" xfId="1" applyNumberFormat="1" applyFont="1" applyBorder="1" applyAlignment="1">
      <alignment horizontal="center"/>
    </xf>
    <xf numFmtId="164" fontId="23" fillId="0" borderId="14" xfId="1" applyNumberFormat="1" applyFont="1" applyBorder="1" applyAlignment="1">
      <alignment horizontal="center"/>
    </xf>
    <xf numFmtId="49" fontId="23" fillId="0" borderId="14" xfId="1" quotePrefix="1" applyNumberFormat="1" applyFont="1" applyBorder="1" applyAlignment="1">
      <alignment horizontal="center"/>
    </xf>
    <xf numFmtId="164" fontId="23" fillId="0" borderId="14" xfId="1" quotePrefix="1" applyNumberFormat="1" applyFont="1" applyBorder="1" applyAlignment="1">
      <alignment horizontal="center"/>
    </xf>
    <xf numFmtId="167" fontId="23" fillId="0" borderId="14" xfId="1" applyNumberFormat="1" applyFont="1" applyBorder="1" applyAlignment="1">
      <alignment horizontal="center"/>
    </xf>
    <xf numFmtId="168" fontId="23" fillId="0" borderId="14" xfId="1" applyNumberFormat="1" applyFont="1" applyBorder="1" applyAlignment="1">
      <alignment horizontal="center" vertical="center" wrapText="1"/>
    </xf>
    <xf numFmtId="166" fontId="27" fillId="0" borderId="14" xfId="0" applyNumberFormat="1" applyFont="1" applyBorder="1" applyAlignment="1">
      <alignment horizontal="center" vertical="center"/>
    </xf>
    <xf numFmtId="165" fontId="23" fillId="0" borderId="14" xfId="1" applyNumberFormat="1" applyFont="1" applyBorder="1" applyAlignment="1">
      <alignment horizontal="center"/>
    </xf>
    <xf numFmtId="0" fontId="28" fillId="0" borderId="14" xfId="1" applyFont="1" applyBorder="1" applyAlignment="1">
      <alignment vertical="center" wrapText="1"/>
    </xf>
    <xf numFmtId="14" fontId="12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9" fillId="0" borderId="0" xfId="21" applyFont="1"/>
    <xf numFmtId="0" fontId="59" fillId="0" borderId="0" xfId="21" applyFont="1" applyAlignment="1">
      <alignment wrapText="1"/>
    </xf>
    <xf numFmtId="0" fontId="70" fillId="0" borderId="0" xfId="21" applyFont="1" applyAlignment="1">
      <alignment horizontal="left" vertical="top" wrapText="1" readingOrder="1"/>
    </xf>
    <xf numFmtId="0" fontId="70" fillId="0" borderId="29" xfId="21" applyFont="1" applyBorder="1" applyAlignment="1">
      <alignment horizontal="center" vertical="top" wrapText="1" readingOrder="1"/>
    </xf>
    <xf numFmtId="0" fontId="70" fillId="0" borderId="29" xfId="21" applyFont="1" applyBorder="1" applyAlignment="1">
      <alignment horizontal="left" vertical="top" wrapText="1" readingOrder="1"/>
    </xf>
    <xf numFmtId="0" fontId="70" fillId="0" borderId="0" xfId="21" applyFont="1" applyAlignment="1">
      <alignment horizontal="center" vertical="top" wrapText="1" readingOrder="1"/>
    </xf>
    <xf numFmtId="177" fontId="70" fillId="0" borderId="0" xfId="21" applyNumberFormat="1" applyFont="1" applyAlignment="1">
      <alignment horizontal="center" vertical="top" wrapText="1" readingOrder="1"/>
    </xf>
    <xf numFmtId="180" fontId="70" fillId="0" borderId="0" xfId="21" applyNumberFormat="1" applyFont="1" applyAlignment="1">
      <alignment horizontal="center" vertical="top" wrapText="1" readingOrder="1"/>
    </xf>
    <xf numFmtId="181" fontId="70" fillId="0" borderId="0" xfId="21" applyNumberFormat="1" applyFont="1" applyAlignment="1">
      <alignment horizontal="center" vertical="top" wrapText="1" readingOrder="1"/>
    </xf>
    <xf numFmtId="170" fontId="70" fillId="0" borderId="0" xfId="21" applyNumberFormat="1" applyFont="1" applyAlignment="1">
      <alignment horizontal="center" vertical="top" wrapText="1" readingOrder="1"/>
    </xf>
    <xf numFmtId="0" fontId="71" fillId="16" borderId="48" xfId="21" applyFont="1" applyFill="1" applyBorder="1" applyAlignment="1">
      <alignment horizontal="center" vertical="top" wrapText="1" readingOrder="1"/>
    </xf>
    <xf numFmtId="0" fontId="71" fillId="16" borderId="47" xfId="21" applyFont="1" applyFill="1" applyBorder="1" applyAlignment="1">
      <alignment horizontal="center" vertical="top" wrapText="1" readingOrder="1"/>
    </xf>
    <xf numFmtId="0" fontId="70" fillId="16" borderId="47" xfId="21" applyFont="1" applyFill="1" applyBorder="1" applyAlignment="1">
      <alignment horizontal="center" vertical="top" wrapText="1" readingOrder="1"/>
    </xf>
    <xf numFmtId="0" fontId="71" fillId="16" borderId="49" xfId="21" applyFont="1" applyFill="1" applyBorder="1" applyAlignment="1">
      <alignment vertical="top" wrapText="1" readingOrder="1"/>
    </xf>
    <xf numFmtId="0" fontId="71" fillId="16" borderId="51" xfId="21" applyFont="1" applyFill="1" applyBorder="1" applyAlignment="1">
      <alignment horizontal="center" vertical="top" wrapText="1" readingOrder="1"/>
    </xf>
    <xf numFmtId="0" fontId="71" fillId="16" borderId="53" xfId="21" applyFont="1" applyFill="1" applyBorder="1" applyAlignment="1">
      <alignment horizontal="center" vertical="top" wrapText="1" readingOrder="1"/>
    </xf>
    <xf numFmtId="0" fontId="59" fillId="17" borderId="0" xfId="21" applyFont="1" applyFill="1"/>
    <xf numFmtId="0" fontId="70" fillId="17" borderId="0" xfId="21" applyFont="1" applyFill="1" applyAlignment="1">
      <alignment horizontal="center" vertical="top" wrapText="1" readingOrder="1"/>
    </xf>
    <xf numFmtId="180" fontId="70" fillId="17" borderId="0" xfId="21" applyNumberFormat="1" applyFont="1" applyFill="1" applyAlignment="1">
      <alignment horizontal="center" vertical="top" wrapText="1" readingOrder="1"/>
    </xf>
    <xf numFmtId="181" fontId="70" fillId="17" borderId="0" xfId="21" applyNumberFormat="1" applyFont="1" applyFill="1" applyAlignment="1">
      <alignment horizontal="center" vertical="top" wrapText="1" readingOrder="1"/>
    </xf>
    <xf numFmtId="170" fontId="70" fillId="17" borderId="0" xfId="21" applyNumberFormat="1" applyFont="1" applyFill="1" applyAlignment="1">
      <alignment horizontal="center" vertical="top" wrapText="1" readingOrder="1"/>
    </xf>
    <xf numFmtId="0" fontId="70" fillId="17" borderId="0" xfId="21" applyFont="1" applyFill="1" applyAlignment="1">
      <alignment horizontal="left" vertical="top" wrapText="1" readingOrder="1"/>
    </xf>
    <xf numFmtId="177" fontId="70" fillId="17" borderId="0" xfId="21" applyNumberFormat="1" applyFont="1" applyFill="1" applyAlignment="1">
      <alignment horizontal="center" vertical="top" wrapText="1" readingOrder="1"/>
    </xf>
    <xf numFmtId="0" fontId="74" fillId="17" borderId="0" xfId="21" applyFont="1" applyFill="1" applyAlignment="1">
      <alignment horizontal="center" vertical="top" wrapText="1" readingOrder="1"/>
    </xf>
    <xf numFmtId="180" fontId="74" fillId="17" borderId="0" xfId="21" applyNumberFormat="1" applyFont="1" applyFill="1" applyAlignment="1">
      <alignment horizontal="center" vertical="top" wrapText="1" readingOrder="1"/>
    </xf>
    <xf numFmtId="181" fontId="74" fillId="17" borderId="0" xfId="21" applyNumberFormat="1" applyFont="1" applyFill="1" applyAlignment="1">
      <alignment horizontal="center" vertical="top" wrapText="1" readingOrder="1"/>
    </xf>
    <xf numFmtId="170" fontId="74" fillId="17" borderId="0" xfId="21" applyNumberFormat="1" applyFont="1" applyFill="1" applyAlignment="1">
      <alignment horizontal="center" vertical="top" wrapText="1" readingOrder="1"/>
    </xf>
    <xf numFmtId="0" fontId="74" fillId="17" borderId="0" xfId="21" applyFont="1" applyFill="1" applyAlignment="1">
      <alignment horizontal="left" vertical="top" wrapText="1" readingOrder="1"/>
    </xf>
    <xf numFmtId="0" fontId="1" fillId="0" borderId="0" xfId="0" applyFont="1"/>
    <xf numFmtId="0" fontId="0" fillId="0" borderId="14" xfId="0" applyBorder="1"/>
    <xf numFmtId="0" fontId="0" fillId="3" borderId="0" xfId="0" applyFill="1"/>
    <xf numFmtId="0" fontId="31" fillId="0" borderId="10" xfId="1" applyFont="1" applyBorder="1" applyAlignment="1">
      <alignment horizontal="center"/>
    </xf>
    <xf numFmtId="0" fontId="23" fillId="0" borderId="0" xfId="1" applyFont="1" applyAlignment="1">
      <alignment horizontal="left"/>
    </xf>
    <xf numFmtId="0" fontId="29" fillId="0" borderId="0" xfId="0" applyFont="1" applyAlignment="1">
      <alignment horizontal="left" vertical="center" indent="1"/>
    </xf>
    <xf numFmtId="3" fontId="29" fillId="0" borderId="0" xfId="0" applyNumberFormat="1" applyFont="1" applyAlignment="1">
      <alignment horizontal="left" vertical="center" indent="1"/>
    </xf>
    <xf numFmtId="14" fontId="29" fillId="0" borderId="0" xfId="0" applyNumberFormat="1" applyFont="1" applyAlignment="1">
      <alignment horizontal="left" vertical="center" indent="1"/>
    </xf>
    <xf numFmtId="1" fontId="29" fillId="0" borderId="0" xfId="0" applyNumberFormat="1" applyFont="1" applyAlignment="1">
      <alignment horizontal="center" vertical="center"/>
    </xf>
    <xf numFmtId="8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4" xfId="0" applyFont="1" applyBorder="1" applyAlignment="1">
      <alignment horizontal="left" vertical="center" indent="1"/>
    </xf>
    <xf numFmtId="3" fontId="29" fillId="0" borderId="14" xfId="0" applyNumberFormat="1" applyFont="1" applyBorder="1" applyAlignment="1">
      <alignment horizontal="left" vertical="center" indent="1"/>
    </xf>
    <xf numFmtId="14" fontId="29" fillId="0" borderId="14" xfId="0" applyNumberFormat="1" applyFont="1" applyBorder="1" applyAlignment="1">
      <alignment horizontal="left" vertical="center" indent="1"/>
    </xf>
    <xf numFmtId="0" fontId="29" fillId="0" borderId="14" xfId="0" applyFont="1" applyBorder="1" applyAlignment="1">
      <alignment horizontal="center" vertical="center"/>
    </xf>
    <xf numFmtId="8" fontId="29" fillId="0" borderId="14" xfId="0" applyNumberFormat="1" applyFont="1" applyBorder="1" applyAlignment="1">
      <alignment horizontal="center" vertical="center"/>
    </xf>
    <xf numFmtId="0" fontId="27" fillId="0" borderId="14" xfId="0" applyFont="1" applyBorder="1"/>
    <xf numFmtId="0" fontId="29" fillId="5" borderId="0" xfId="0" applyFont="1" applyFill="1" applyAlignment="1">
      <alignment horizontal="left" vertical="center" indent="1"/>
    </xf>
    <xf numFmtId="0" fontId="23" fillId="0" borderId="46" xfId="1" applyFont="1" applyBorder="1" applyAlignment="1">
      <alignment horizontal="left"/>
    </xf>
    <xf numFmtId="0" fontId="23" fillId="0" borderId="46" xfId="0" applyFont="1" applyBorder="1"/>
    <xf numFmtId="0" fontId="23" fillId="3" borderId="15" xfId="1" applyFont="1" applyFill="1" applyBorder="1" applyAlignment="1">
      <alignment horizontal="left"/>
    </xf>
    <xf numFmtId="0" fontId="76" fillId="0" borderId="16" xfId="10" applyFont="1" applyBorder="1" applyAlignment="1">
      <alignment horizontal="center" vertical="center" wrapText="1"/>
    </xf>
    <xf numFmtId="0" fontId="76" fillId="0" borderId="16" xfId="10" applyFont="1" applyBorder="1" applyAlignment="1">
      <alignment horizontal="left" vertical="center" wrapText="1"/>
    </xf>
    <xf numFmtId="173" fontId="76" fillId="0" borderId="16" xfId="22" applyNumberFormat="1" applyFont="1" applyFill="1" applyBorder="1" applyAlignment="1">
      <alignment horizontal="center" vertical="center" wrapText="1"/>
    </xf>
    <xf numFmtId="0" fontId="77" fillId="0" borderId="17" xfId="10" applyFont="1" applyBorder="1" applyAlignment="1">
      <alignment horizontal="center" vertical="center" wrapText="1"/>
    </xf>
    <xf numFmtId="0" fontId="77" fillId="0" borderId="16" xfId="10" applyFont="1" applyBorder="1" applyAlignment="1">
      <alignment horizontal="center" vertical="center" wrapText="1"/>
    </xf>
    <xf numFmtId="0" fontId="78" fillId="0" borderId="16" xfId="10" applyFont="1" applyBorder="1" applyAlignment="1">
      <alignment horizontal="center" vertical="center" wrapText="1"/>
    </xf>
    <xf numFmtId="164" fontId="76" fillId="0" borderId="16" xfId="10" applyNumberFormat="1" applyFont="1" applyBorder="1" applyAlignment="1">
      <alignment horizontal="center" vertical="center" wrapText="1"/>
    </xf>
    <xf numFmtId="44" fontId="76" fillId="0" borderId="16" xfId="23" applyFont="1" applyBorder="1" applyAlignment="1">
      <alignment horizontal="center" vertical="center" wrapText="1"/>
    </xf>
    <xf numFmtId="2" fontId="76" fillId="0" borderId="16" xfId="10" applyNumberFormat="1" applyFont="1" applyBorder="1" applyAlignment="1">
      <alignment horizontal="center" vertical="center" wrapText="1"/>
    </xf>
    <xf numFmtId="2" fontId="76" fillId="0" borderId="6" xfId="10" applyNumberFormat="1" applyFont="1" applyBorder="1" applyAlignment="1">
      <alignment horizontal="center" vertical="center" wrapText="1"/>
    </xf>
    <xf numFmtId="2" fontId="76" fillId="18" borderId="32" xfId="10" applyNumberFormat="1" applyFont="1" applyFill="1" applyBorder="1" applyAlignment="1">
      <alignment horizontal="center" vertical="center" wrapText="1"/>
    </xf>
    <xf numFmtId="2" fontId="76" fillId="18" borderId="33" xfId="10" applyNumberFormat="1" applyFont="1" applyFill="1" applyBorder="1" applyAlignment="1">
      <alignment horizontal="center" vertical="center" wrapText="1"/>
    </xf>
    <xf numFmtId="2" fontId="76" fillId="18" borderId="34" xfId="10" applyNumberFormat="1" applyFont="1" applyFill="1" applyBorder="1" applyAlignment="1">
      <alignment horizontal="center" vertical="center" wrapText="1"/>
    </xf>
    <xf numFmtId="2" fontId="76" fillId="0" borderId="32" xfId="10" applyNumberFormat="1" applyFont="1" applyBorder="1" applyAlignment="1">
      <alignment horizontal="center" vertical="center" wrapText="1"/>
    </xf>
    <xf numFmtId="2" fontId="76" fillId="0" borderId="33" xfId="10" applyNumberFormat="1" applyFont="1" applyBorder="1" applyAlignment="1">
      <alignment horizontal="center" vertical="center" wrapText="1"/>
    </xf>
    <xf numFmtId="2" fontId="76" fillId="0" borderId="34" xfId="10" applyNumberFormat="1" applyFont="1" applyBorder="1" applyAlignment="1">
      <alignment horizontal="center" vertical="center" wrapText="1"/>
    </xf>
    <xf numFmtId="0" fontId="79" fillId="0" borderId="16" xfId="10" applyFont="1" applyBorder="1" applyAlignment="1">
      <alignment vertical="center" wrapText="1"/>
    </xf>
    <xf numFmtId="0" fontId="76" fillId="0" borderId="16" xfId="10" applyFont="1" applyBorder="1" applyAlignment="1">
      <alignment vertical="center" wrapText="1"/>
    </xf>
    <xf numFmtId="0" fontId="5" fillId="0" borderId="16" xfId="1" applyBorder="1"/>
    <xf numFmtId="0" fontId="80" fillId="0" borderId="16" xfId="1" applyFont="1" applyBorder="1"/>
    <xf numFmtId="0" fontId="81" fillId="0" borderId="0" xfId="1" applyFont="1" applyAlignment="1">
      <alignment horizontal="center" vertical="center" wrapText="1" readingOrder="1"/>
    </xf>
    <xf numFmtId="0" fontId="82" fillId="0" borderId="0" xfId="1" applyFont="1" applyAlignment="1">
      <alignment horizontal="center" vertical="center" wrapText="1" readingOrder="1"/>
    </xf>
    <xf numFmtId="170" fontId="82" fillId="0" borderId="0" xfId="1" applyNumberFormat="1" applyFont="1" applyAlignment="1">
      <alignment horizontal="center" vertical="center" wrapText="1" readingOrder="1"/>
    </xf>
    <xf numFmtId="0" fontId="81" fillId="0" borderId="10" xfId="1" applyFont="1" applyBorder="1" applyAlignment="1">
      <alignment horizontal="center" vertical="center" wrapText="1" readingOrder="1"/>
    </xf>
    <xf numFmtId="182" fontId="82" fillId="3" borderId="0" xfId="1" applyNumberFormat="1" applyFont="1" applyFill="1" applyAlignment="1">
      <alignment horizontal="center" vertical="center" wrapText="1" readingOrder="1"/>
    </xf>
    <xf numFmtId="0" fontId="81" fillId="0" borderId="18" xfId="1" applyFont="1" applyBorder="1" applyAlignment="1">
      <alignment horizontal="center" vertical="center" wrapText="1" readingOrder="1"/>
    </xf>
    <xf numFmtId="0" fontId="83" fillId="0" borderId="0" xfId="1" applyFont="1"/>
    <xf numFmtId="4" fontId="80" fillId="19" borderId="16" xfId="1" applyNumberFormat="1" applyFont="1" applyFill="1" applyBorder="1" applyAlignment="1">
      <alignment horizontal="center" vertical="center" wrapText="1"/>
    </xf>
    <xf numFmtId="164" fontId="80" fillId="19" borderId="16" xfId="1" applyNumberFormat="1" applyFont="1" applyFill="1" applyBorder="1" applyAlignment="1">
      <alignment horizontal="center" vertical="center" wrapText="1"/>
    </xf>
    <xf numFmtId="44" fontId="80" fillId="19" borderId="16" xfId="23" applyFont="1" applyFill="1" applyBorder="1" applyAlignment="1">
      <alignment horizontal="center" vertical="center" wrapText="1"/>
    </xf>
    <xf numFmtId="44" fontId="0" fillId="0" borderId="16" xfId="23" applyFont="1" applyBorder="1" applyAlignment="1">
      <alignment horizontal="center" vertical="center"/>
    </xf>
    <xf numFmtId="10" fontId="84" fillId="0" borderId="6" xfId="10" applyNumberFormat="1" applyFont="1" applyBorder="1" applyAlignment="1">
      <alignment horizontal="center" vertical="center" wrapText="1"/>
    </xf>
    <xf numFmtId="164" fontId="80" fillId="0" borderId="6" xfId="23" applyNumberFormat="1" applyFont="1" applyBorder="1" applyAlignment="1">
      <alignment horizontal="center"/>
    </xf>
    <xf numFmtId="164" fontId="85" fillId="19" borderId="16" xfId="23" applyNumberFormat="1" applyFont="1" applyFill="1" applyBorder="1"/>
    <xf numFmtId="164" fontId="85" fillId="19" borderId="6" xfId="23" applyNumberFormat="1" applyFont="1" applyFill="1" applyBorder="1"/>
    <xf numFmtId="164" fontId="85" fillId="18" borderId="35" xfId="23" applyNumberFormat="1" applyFont="1" applyFill="1" applyBorder="1"/>
    <xf numFmtId="164" fontId="85" fillId="18" borderId="16" xfId="23" applyNumberFormat="1" applyFont="1" applyFill="1" applyBorder="1"/>
    <xf numFmtId="164" fontId="85" fillId="18" borderId="36" xfId="23" applyNumberFormat="1" applyFont="1" applyFill="1" applyBorder="1"/>
    <xf numFmtId="164" fontId="85" fillId="19" borderId="35" xfId="23" applyNumberFormat="1" applyFont="1" applyFill="1" applyBorder="1"/>
    <xf numFmtId="164" fontId="85" fillId="19" borderId="36" xfId="23" applyNumberFormat="1" applyFont="1" applyFill="1" applyBorder="1"/>
    <xf numFmtId="0" fontId="10" fillId="0" borderId="0" xfId="1" applyFont="1"/>
    <xf numFmtId="0" fontId="86" fillId="20" borderId="0" xfId="1" applyFont="1" applyFill="1"/>
    <xf numFmtId="0" fontId="81" fillId="0" borderId="16" xfId="1" applyFont="1" applyBorder="1" applyAlignment="1">
      <alignment horizontal="center" vertical="center" wrapText="1" readingOrder="1"/>
    </xf>
    <xf numFmtId="44" fontId="0" fillId="0" borderId="0" xfId="23" applyFont="1" applyBorder="1" applyAlignment="1">
      <alignment horizontal="center" vertical="center"/>
    </xf>
    <xf numFmtId="10" fontId="84" fillId="0" borderId="0" xfId="10" applyNumberFormat="1" applyFont="1" applyAlignment="1">
      <alignment horizontal="center" vertical="center" wrapText="1"/>
    </xf>
    <xf numFmtId="164" fontId="80" fillId="0" borderId="0" xfId="23" applyNumberFormat="1" applyFont="1" applyBorder="1" applyAlignment="1">
      <alignment horizontal="center"/>
    </xf>
    <xf numFmtId="0" fontId="86" fillId="0" borderId="0" xfId="1" applyFont="1"/>
    <xf numFmtId="44" fontId="5" fillId="0" borderId="0" xfId="23" applyFont="1" applyBorder="1" applyAlignment="1">
      <alignment horizontal="center" vertical="center"/>
    </xf>
    <xf numFmtId="164" fontId="80" fillId="0" borderId="0" xfId="23" applyNumberFormat="1" applyFont="1" applyFill="1" applyBorder="1" applyAlignment="1">
      <alignment horizontal="center"/>
    </xf>
    <xf numFmtId="0" fontId="83" fillId="0" borderId="10" xfId="1" applyFont="1" applyBorder="1"/>
    <xf numFmtId="0" fontId="87" fillId="0" borderId="10" xfId="24" applyNumberFormat="1" applyFont="1" applyFill="1" applyBorder="1" applyAlignment="1">
      <alignment horizontal="center" vertical="center" wrapText="1"/>
    </xf>
    <xf numFmtId="10" fontId="87" fillId="0" borderId="10" xfId="24" applyNumberFormat="1" applyFont="1" applyFill="1" applyBorder="1" applyAlignment="1">
      <alignment horizontal="center" vertical="center" wrapText="1"/>
    </xf>
    <xf numFmtId="0" fontId="10" fillId="3" borderId="0" xfId="1" applyFont="1" applyFill="1"/>
    <xf numFmtId="0" fontId="5" fillId="20" borderId="0" xfId="1" applyFill="1"/>
    <xf numFmtId="0" fontId="88" fillId="0" borderId="10" xfId="1" applyFont="1" applyBorder="1" applyAlignment="1">
      <alignment horizontal="center" vertical="center" wrapText="1"/>
    </xf>
    <xf numFmtId="0" fontId="89" fillId="0" borderId="10" xfId="1" applyFont="1" applyBorder="1" applyAlignment="1">
      <alignment horizontal="center" vertical="center" wrapText="1"/>
    </xf>
    <xf numFmtId="44" fontId="83" fillId="0" borderId="0" xfId="23" applyFont="1" applyBorder="1" applyAlignment="1">
      <alignment horizontal="center" vertical="center"/>
    </xf>
    <xf numFmtId="0" fontId="90" fillId="0" borderId="0" xfId="1" applyFont="1" applyAlignment="1">
      <alignment horizontal="center" vertical="center" wrapText="1" readingOrder="1"/>
    </xf>
    <xf numFmtId="170" fontId="90" fillId="0" borderId="0" xfId="1" applyNumberFormat="1" applyFont="1" applyAlignment="1">
      <alignment horizontal="center" vertical="center" wrapText="1" readingOrder="1"/>
    </xf>
    <xf numFmtId="0" fontId="90" fillId="0" borderId="10" xfId="1" applyFont="1" applyBorder="1" applyAlignment="1">
      <alignment horizontal="center" vertical="center" wrapText="1" readingOrder="1"/>
    </xf>
    <xf numFmtId="182" fontId="90" fillId="0" borderId="0" xfId="1" applyNumberFormat="1" applyFont="1" applyAlignment="1">
      <alignment horizontal="center" vertical="center" wrapText="1" readingOrder="1"/>
    </xf>
    <xf numFmtId="0" fontId="91" fillId="0" borderId="10" xfId="1" applyFont="1" applyBorder="1"/>
    <xf numFmtId="0" fontId="90" fillId="0" borderId="10" xfId="24" applyNumberFormat="1" applyFont="1" applyFill="1" applyBorder="1" applyAlignment="1">
      <alignment horizontal="center" vertical="center" wrapText="1"/>
    </xf>
    <xf numFmtId="10" fontId="92" fillId="0" borderId="10" xfId="25" applyNumberFormat="1" applyFont="1" applyFill="1" applyBorder="1" applyAlignment="1">
      <alignment horizontal="center" vertical="center" wrapText="1"/>
    </xf>
    <xf numFmtId="0" fontId="91" fillId="0" borderId="0" xfId="1" applyFont="1"/>
    <xf numFmtId="4" fontId="93" fillId="19" borderId="16" xfId="1" applyNumberFormat="1" applyFont="1" applyFill="1" applyBorder="1" applyAlignment="1">
      <alignment horizontal="center" vertical="center" wrapText="1"/>
    </xf>
    <xf numFmtId="164" fontId="93" fillId="19" borderId="16" xfId="1" applyNumberFormat="1" applyFont="1" applyFill="1" applyBorder="1" applyAlignment="1">
      <alignment horizontal="center" vertical="center" wrapText="1"/>
    </xf>
    <xf numFmtId="44" fontId="93" fillId="19" borderId="16" xfId="23" applyFont="1" applyFill="1" applyBorder="1" applyAlignment="1">
      <alignment horizontal="center" vertical="center" wrapText="1"/>
    </xf>
    <xf numFmtId="44" fontId="91" fillId="0" borderId="0" xfId="23" applyFont="1" applyBorder="1" applyAlignment="1">
      <alignment horizontal="center" vertical="center"/>
    </xf>
    <xf numFmtId="10" fontId="94" fillId="0" borderId="0" xfId="10" applyNumberFormat="1" applyFont="1" applyAlignment="1">
      <alignment horizontal="center" vertical="center" wrapText="1"/>
    </xf>
    <xf numFmtId="164" fontId="93" fillId="0" borderId="0" xfId="23" applyNumberFormat="1" applyFont="1" applyFill="1" applyBorder="1" applyAlignment="1">
      <alignment horizontal="center"/>
    </xf>
    <xf numFmtId="44" fontId="5" fillId="0" borderId="16" xfId="23" applyFont="1" applyBorder="1" applyAlignment="1">
      <alignment horizontal="center" vertical="center"/>
    </xf>
    <xf numFmtId="164" fontId="80" fillId="0" borderId="6" xfId="23" applyNumberFormat="1" applyFont="1" applyFill="1" applyBorder="1" applyAlignment="1">
      <alignment horizontal="center"/>
    </xf>
    <xf numFmtId="0" fontId="95" fillId="0" borderId="10" xfId="1" applyFont="1" applyBorder="1" applyAlignment="1">
      <alignment horizontal="center" vertical="center" wrapText="1"/>
    </xf>
    <xf numFmtId="0" fontId="90" fillId="0" borderId="10" xfId="24" applyNumberFormat="1" applyFont="1" applyFill="1" applyBorder="1" applyAlignment="1">
      <alignment horizontal="center" vertical="center"/>
    </xf>
    <xf numFmtId="10" fontId="90" fillId="0" borderId="10" xfId="24" applyNumberFormat="1" applyFont="1" applyFill="1" applyBorder="1" applyAlignment="1">
      <alignment horizontal="center" vertical="center"/>
    </xf>
    <xf numFmtId="44" fontId="91" fillId="0" borderId="16" xfId="23" applyFont="1" applyBorder="1" applyAlignment="1">
      <alignment horizontal="center" vertical="center"/>
    </xf>
    <xf numFmtId="10" fontId="94" fillId="0" borderId="6" xfId="10" applyNumberFormat="1" applyFont="1" applyBorder="1" applyAlignment="1">
      <alignment horizontal="center" vertical="center" wrapText="1"/>
    </xf>
    <xf numFmtId="164" fontId="93" fillId="0" borderId="6" xfId="23" applyNumberFormat="1" applyFont="1" applyBorder="1" applyAlignment="1">
      <alignment horizontal="center"/>
    </xf>
    <xf numFmtId="0" fontId="90" fillId="0" borderId="10" xfId="1" applyFont="1" applyBorder="1" applyAlignment="1">
      <alignment horizontal="center" wrapText="1"/>
    </xf>
    <xf numFmtId="0" fontId="92" fillId="0" borderId="10" xfId="25" applyFont="1" applyFill="1" applyBorder="1" applyAlignment="1">
      <alignment horizontal="center" wrapText="1"/>
    </xf>
    <xf numFmtId="44" fontId="91" fillId="20" borderId="16" xfId="23" applyFont="1" applyFill="1" applyBorder="1" applyAlignment="1">
      <alignment horizontal="center" vertical="center"/>
    </xf>
    <xf numFmtId="10" fontId="94" fillId="20" borderId="6" xfId="10" applyNumberFormat="1" applyFont="1" applyFill="1" applyBorder="1" applyAlignment="1">
      <alignment horizontal="center" vertical="center" wrapText="1"/>
    </xf>
    <xf numFmtId="164" fontId="93" fillId="20" borderId="6" xfId="23" applyNumberFormat="1" applyFont="1" applyFill="1" applyBorder="1" applyAlignment="1">
      <alignment horizontal="center"/>
    </xf>
    <xf numFmtId="10" fontId="90" fillId="0" borderId="10" xfId="24" applyNumberFormat="1" applyFont="1" applyFill="1" applyBorder="1" applyAlignment="1">
      <alignment horizontal="center" vertical="center" wrapText="1"/>
    </xf>
    <xf numFmtId="164" fontId="93" fillId="0" borderId="6" xfId="23" applyNumberFormat="1" applyFont="1" applyFill="1" applyBorder="1" applyAlignment="1">
      <alignment horizontal="center"/>
    </xf>
    <xf numFmtId="44" fontId="5" fillId="20" borderId="16" xfId="23" applyFont="1" applyFill="1" applyBorder="1" applyAlignment="1">
      <alignment horizontal="center" vertical="center"/>
    </xf>
    <xf numFmtId="10" fontId="84" fillId="20" borderId="6" xfId="10" applyNumberFormat="1" applyFont="1" applyFill="1" applyBorder="1" applyAlignment="1">
      <alignment horizontal="center" vertical="center" wrapText="1"/>
    </xf>
    <xf numFmtId="164" fontId="80" fillId="20" borderId="6" xfId="23" applyNumberFormat="1" applyFont="1" applyFill="1" applyBorder="1" applyAlignment="1">
      <alignment horizontal="center"/>
    </xf>
    <xf numFmtId="0" fontId="22" fillId="0" borderId="0" xfId="1" applyFont="1"/>
    <xf numFmtId="44" fontId="22" fillId="0" borderId="16" xfId="23" applyFont="1" applyBorder="1" applyAlignment="1">
      <alignment horizontal="center" vertical="center"/>
    </xf>
    <xf numFmtId="10" fontId="96" fillId="0" borderId="6" xfId="10" applyNumberFormat="1" applyFont="1" applyBorder="1" applyAlignment="1">
      <alignment horizontal="center" vertical="center" wrapText="1"/>
    </xf>
    <xf numFmtId="164" fontId="97" fillId="0" borderId="6" xfId="23" applyNumberFormat="1" applyFont="1" applyFill="1" applyBorder="1" applyAlignment="1">
      <alignment horizontal="center"/>
    </xf>
    <xf numFmtId="0" fontId="87" fillId="0" borderId="16" xfId="24" applyNumberFormat="1" applyFont="1" applyFill="1" applyBorder="1" applyAlignment="1">
      <alignment horizontal="center" vertical="center" wrapText="1"/>
    </xf>
    <xf numFmtId="10" fontId="87" fillId="0" borderId="16" xfId="24" applyNumberFormat="1" applyFont="1" applyFill="1" applyBorder="1" applyAlignment="1">
      <alignment horizontal="center" vertical="center" wrapText="1"/>
    </xf>
    <xf numFmtId="0" fontId="98" fillId="0" borderId="0" xfId="1" applyFont="1" applyAlignment="1">
      <alignment horizontal="center" vertical="center" wrapText="1"/>
    </xf>
    <xf numFmtId="0" fontId="82" fillId="0" borderId="18" xfId="1" applyFont="1" applyBorder="1" applyAlignment="1">
      <alignment horizontal="center" vertical="center" wrapText="1"/>
    </xf>
    <xf numFmtId="182" fontId="82" fillId="0" borderId="0" xfId="1" applyNumberFormat="1" applyFont="1" applyAlignment="1">
      <alignment horizontal="center" vertical="center" wrapText="1" readingOrder="1"/>
    </xf>
    <xf numFmtId="0" fontId="87" fillId="0" borderId="0" xfId="24" applyNumberFormat="1" applyFont="1" applyFill="1" applyBorder="1" applyAlignment="1">
      <alignment horizontal="center" vertical="center" wrapText="1"/>
    </xf>
    <xf numFmtId="10" fontId="87" fillId="0" borderId="18" xfId="24" applyNumberFormat="1" applyFont="1" applyFill="1" applyBorder="1" applyAlignment="1">
      <alignment horizontal="center" vertical="center" wrapText="1"/>
    </xf>
    <xf numFmtId="0" fontId="99" fillId="0" borderId="0" xfId="1" applyFont="1" applyAlignment="1">
      <alignment horizontal="center" vertical="center" wrapText="1" readingOrder="1"/>
    </xf>
    <xf numFmtId="170" fontId="99" fillId="0" borderId="0" xfId="1" applyNumberFormat="1" applyFont="1" applyAlignment="1">
      <alignment horizontal="center" vertical="center" wrapText="1" readingOrder="1"/>
    </xf>
    <xf numFmtId="0" fontId="99" fillId="0" borderId="10" xfId="1" applyFont="1" applyBorder="1" applyAlignment="1">
      <alignment horizontal="center" vertical="center" wrapText="1" readingOrder="1"/>
    </xf>
    <xf numFmtId="182" fontId="99" fillId="3" borderId="0" xfId="1" applyNumberFormat="1" applyFont="1" applyFill="1" applyAlignment="1">
      <alignment horizontal="center" vertical="center" wrapText="1" readingOrder="1"/>
    </xf>
    <xf numFmtId="0" fontId="99" fillId="0" borderId="18" xfId="1" applyFont="1" applyBorder="1" applyAlignment="1">
      <alignment horizontal="center" vertical="center" wrapText="1" readingOrder="1"/>
    </xf>
    <xf numFmtId="4" fontId="100" fillId="19" borderId="16" xfId="1" applyNumberFormat="1" applyFont="1" applyFill="1" applyBorder="1" applyAlignment="1">
      <alignment horizontal="center" vertical="center" wrapText="1"/>
    </xf>
    <xf numFmtId="164" fontId="100" fillId="19" borderId="16" xfId="1" applyNumberFormat="1" applyFont="1" applyFill="1" applyBorder="1" applyAlignment="1">
      <alignment horizontal="center" vertical="center" wrapText="1"/>
    </xf>
    <xf numFmtId="44" fontId="100" fillId="19" borderId="16" xfId="23" applyFont="1" applyFill="1" applyBorder="1" applyAlignment="1">
      <alignment horizontal="center" vertical="center" wrapText="1"/>
    </xf>
    <xf numFmtId="44" fontId="86" fillId="0" borderId="16" xfId="23" applyFont="1" applyBorder="1" applyAlignment="1">
      <alignment horizontal="center" vertical="center"/>
    </xf>
    <xf numFmtId="10" fontId="101" fillId="0" borderId="6" xfId="10" applyNumberFormat="1" applyFont="1" applyBorder="1" applyAlignment="1">
      <alignment horizontal="center" vertical="center" wrapText="1"/>
    </xf>
    <xf numFmtId="164" fontId="100" fillId="0" borderId="6" xfId="23" applyNumberFormat="1" applyFont="1" applyFill="1" applyBorder="1" applyAlignment="1">
      <alignment horizontal="center"/>
    </xf>
    <xf numFmtId="0" fontId="90" fillId="0" borderId="0" xfId="24" applyNumberFormat="1" applyFont="1" applyFill="1" applyBorder="1" applyAlignment="1">
      <alignment horizontal="center" vertical="center"/>
    </xf>
    <xf numFmtId="10" fontId="90" fillId="0" borderId="18" xfId="24" applyNumberFormat="1" applyFont="1" applyFill="1" applyBorder="1" applyAlignment="1">
      <alignment horizontal="center" vertical="center"/>
    </xf>
    <xf numFmtId="0" fontId="90" fillId="0" borderId="0" xfId="24" applyNumberFormat="1" applyFont="1" applyFill="1" applyBorder="1" applyAlignment="1">
      <alignment horizontal="center" vertical="center" wrapText="1"/>
    </xf>
    <xf numFmtId="10" fontId="90" fillId="0" borderId="18" xfId="24" applyNumberFormat="1" applyFont="1" applyFill="1" applyBorder="1" applyAlignment="1">
      <alignment horizontal="center" vertical="center" wrapText="1"/>
    </xf>
    <xf numFmtId="182" fontId="83" fillId="0" borderId="0" xfId="1" applyNumberFormat="1" applyFont="1" applyAlignment="1">
      <alignment horizontal="center" vertical="center" wrapText="1" readingOrder="1"/>
    </xf>
    <xf numFmtId="0" fontId="10" fillId="0" borderId="0" xfId="1" applyFont="1" applyAlignment="1">
      <alignment wrapText="1"/>
    </xf>
    <xf numFmtId="182" fontId="99" fillId="0" borderId="0" xfId="1" applyNumberFormat="1" applyFont="1" applyAlignment="1">
      <alignment horizontal="center" vertical="center" wrapText="1" readingOrder="1"/>
    </xf>
    <xf numFmtId="0" fontId="99" fillId="0" borderId="0" xfId="1" applyFont="1" applyAlignment="1">
      <alignment horizontal="center" vertical="center"/>
    </xf>
    <xf numFmtId="0" fontId="102" fillId="0" borderId="18" xfId="1" applyFont="1" applyBorder="1" applyAlignment="1">
      <alignment horizontal="center" vertical="center" wrapText="1"/>
    </xf>
    <xf numFmtId="44" fontId="86" fillId="20" borderId="16" xfId="23" applyFont="1" applyFill="1" applyBorder="1" applyAlignment="1">
      <alignment horizontal="center" vertical="center"/>
    </xf>
    <xf numFmtId="10" fontId="101" fillId="20" borderId="6" xfId="10" applyNumberFormat="1" applyFont="1" applyFill="1" applyBorder="1" applyAlignment="1">
      <alignment horizontal="center" vertical="center" wrapText="1"/>
    </xf>
    <xf numFmtId="164" fontId="100" fillId="20" borderId="6" xfId="23" applyNumberFormat="1" applyFont="1" applyFill="1" applyBorder="1" applyAlignment="1">
      <alignment horizontal="center"/>
    </xf>
    <xf numFmtId="0" fontId="99" fillId="0" borderId="0" xfId="24" applyNumberFormat="1" applyFont="1" applyFill="1" applyBorder="1" applyAlignment="1">
      <alignment horizontal="center" vertical="center"/>
    </xf>
    <xf numFmtId="10" fontId="99" fillId="0" borderId="18" xfId="24" applyNumberFormat="1" applyFont="1" applyFill="1" applyBorder="1" applyAlignment="1">
      <alignment horizontal="center" vertical="center"/>
    </xf>
    <xf numFmtId="0" fontId="89" fillId="0" borderId="0" xfId="24" applyNumberFormat="1" applyFont="1" applyFill="1" applyBorder="1" applyAlignment="1">
      <alignment horizontal="center" vertical="center"/>
    </xf>
    <xf numFmtId="10" fontId="89" fillId="0" borderId="18" xfId="24" applyNumberFormat="1" applyFont="1" applyFill="1" applyBorder="1" applyAlignment="1">
      <alignment horizontal="center" vertical="center"/>
    </xf>
    <xf numFmtId="0" fontId="87" fillId="0" borderId="0" xfId="24" applyNumberFormat="1" applyFont="1" applyFill="1" applyAlignment="1">
      <alignment horizontal="center" vertical="center" wrapText="1"/>
    </xf>
    <xf numFmtId="0" fontId="103" fillId="0" borderId="0" xfId="1" applyFont="1" applyAlignment="1">
      <alignment horizontal="left" vertical="center" wrapText="1"/>
    </xf>
    <xf numFmtId="0" fontId="87" fillId="0" borderId="0" xfId="1" applyFont="1" applyAlignment="1">
      <alignment horizontal="center" vertical="center" wrapText="1"/>
    </xf>
    <xf numFmtId="0" fontId="87" fillId="0" borderId="18" xfId="1" applyFont="1" applyBorder="1" applyAlignment="1">
      <alignment horizontal="center" vertical="center" wrapText="1"/>
    </xf>
    <xf numFmtId="0" fontId="95" fillId="0" borderId="0" xfId="1" applyFont="1" applyAlignment="1">
      <alignment horizontal="center" vertical="center" wrapText="1"/>
    </xf>
    <xf numFmtId="10" fontId="92" fillId="0" borderId="18" xfId="25" applyNumberFormat="1" applyFont="1" applyFill="1" applyBorder="1" applyAlignment="1">
      <alignment horizontal="center" vertical="center"/>
    </xf>
    <xf numFmtId="0" fontId="90" fillId="0" borderId="0" xfId="1" applyFont="1" applyAlignment="1">
      <alignment horizontal="center" wrapText="1"/>
    </xf>
    <xf numFmtId="0" fontId="92" fillId="0" borderId="18" xfId="25" applyFont="1" applyFill="1" applyBorder="1" applyAlignment="1">
      <alignment horizontal="center" wrapText="1"/>
    </xf>
    <xf numFmtId="0" fontId="87" fillId="0" borderId="0" xfId="24" applyNumberFormat="1" applyFont="1" applyFill="1" applyBorder="1" applyAlignment="1">
      <alignment horizontal="center" vertical="center"/>
    </xf>
    <xf numFmtId="10" fontId="87" fillId="0" borderId="18" xfId="24" applyNumberFormat="1" applyFont="1" applyFill="1" applyBorder="1" applyAlignment="1">
      <alignment horizontal="center" vertical="center"/>
    </xf>
    <xf numFmtId="0" fontId="104" fillId="0" borderId="0" xfId="1" applyFont="1" applyAlignment="1">
      <alignment horizontal="center" vertical="center" wrapText="1"/>
    </xf>
    <xf numFmtId="0" fontId="99" fillId="0" borderId="18" xfId="1" applyFont="1" applyBorder="1" applyAlignment="1">
      <alignment horizontal="center" vertical="center" wrapText="1"/>
    </xf>
    <xf numFmtId="0" fontId="99" fillId="0" borderId="16" xfId="24" applyNumberFormat="1" applyFont="1" applyFill="1" applyBorder="1" applyAlignment="1">
      <alignment horizontal="center" vertical="center"/>
    </xf>
    <xf numFmtId="10" fontId="99" fillId="0" borderId="16" xfId="24" applyNumberFormat="1" applyFont="1" applyFill="1" applyBorder="1" applyAlignment="1">
      <alignment horizontal="center" vertical="center"/>
    </xf>
    <xf numFmtId="44" fontId="86" fillId="0" borderId="0" xfId="23" applyFont="1" applyBorder="1" applyAlignment="1">
      <alignment horizontal="center" vertical="center"/>
    </xf>
    <xf numFmtId="0" fontId="83" fillId="0" borderId="16" xfId="1" applyFont="1" applyBorder="1"/>
    <xf numFmtId="173" fontId="5" fillId="0" borderId="0" xfId="22" applyNumberFormat="1" applyFont="1" applyFill="1" applyAlignment="1">
      <alignment horizontal="center"/>
    </xf>
    <xf numFmtId="0" fontId="98" fillId="0" borderId="16" xfId="1" applyFont="1" applyBorder="1" applyAlignment="1">
      <alignment horizontal="center" vertical="center" wrapText="1"/>
    </xf>
    <xf numFmtId="0" fontId="82" fillId="0" borderId="16" xfId="1" applyFont="1" applyBorder="1" applyAlignment="1">
      <alignment horizontal="center" vertical="center" wrapText="1"/>
    </xf>
    <xf numFmtId="0" fontId="5" fillId="0" borderId="0" xfId="1" applyAlignment="1">
      <alignment horizontal="center"/>
    </xf>
    <xf numFmtId="164" fontId="5" fillId="0" borderId="0" xfId="1" applyNumberFormat="1"/>
    <xf numFmtId="44" fontId="5" fillId="0" borderId="0" xfId="23" applyFont="1"/>
    <xf numFmtId="44" fontId="5" fillId="0" borderId="0" xfId="23" applyFont="1" applyAlignment="1">
      <alignment horizontal="center" vertical="center"/>
    </xf>
    <xf numFmtId="0" fontId="5" fillId="18" borderId="40" xfId="1" applyFill="1" applyBorder="1"/>
    <xf numFmtId="0" fontId="5" fillId="18" borderId="0" xfId="1" applyFill="1"/>
    <xf numFmtId="0" fontId="5" fillId="18" borderId="41" xfId="1" applyFill="1" applyBorder="1"/>
    <xf numFmtId="0" fontId="5" fillId="0" borderId="40" xfId="1" applyBorder="1"/>
    <xf numFmtId="0" fontId="5" fillId="0" borderId="41" xfId="1" applyBorder="1"/>
    <xf numFmtId="0" fontId="23" fillId="0" borderId="33" xfId="1" applyFont="1" applyBorder="1"/>
    <xf numFmtId="9" fontId="23" fillId="0" borderId="35" xfId="24" applyFont="1" applyBorder="1"/>
    <xf numFmtId="9" fontId="23" fillId="0" borderId="16" xfId="24" applyFont="1" applyBorder="1"/>
    <xf numFmtId="171" fontId="0" fillId="0" borderId="16" xfId="24" applyNumberFormat="1" applyFont="1" applyBorder="1"/>
    <xf numFmtId="9" fontId="23" fillId="0" borderId="37" xfId="24" applyFont="1" applyBorder="1"/>
    <xf numFmtId="9" fontId="23" fillId="0" borderId="38" xfId="24" applyFont="1" applyBorder="1"/>
    <xf numFmtId="171" fontId="5" fillId="0" borderId="38" xfId="1" applyNumberFormat="1" applyBorder="1"/>
    <xf numFmtId="0" fontId="23" fillId="0" borderId="10" xfId="1" applyFont="1" applyBorder="1" applyAlignment="1">
      <alignment horizontal="center"/>
    </xf>
    <xf numFmtId="164" fontId="29" fillId="0" borderId="0" xfId="0" applyNumberFormat="1" applyFont="1" applyAlignment="1">
      <alignment horizontal="center" vertical="center"/>
    </xf>
    <xf numFmtId="0" fontId="32" fillId="0" borderId="18" xfId="0" applyFont="1" applyBorder="1"/>
    <xf numFmtId="0" fontId="32" fillId="0" borderId="25" xfId="0" applyFont="1" applyBorder="1"/>
    <xf numFmtId="0" fontId="31" fillId="0" borderId="7" xfId="1" applyFont="1" applyBorder="1" applyAlignment="1">
      <alignment horizontal="center"/>
    </xf>
    <xf numFmtId="0" fontId="23" fillId="0" borderId="7" xfId="1" applyFont="1" applyBorder="1" applyAlignment="1">
      <alignment horizontal="center"/>
    </xf>
    <xf numFmtId="0" fontId="105" fillId="0" borderId="2" xfId="0" applyFont="1" applyBorder="1"/>
    <xf numFmtId="0" fontId="106" fillId="0" borderId="0" xfId="0" applyFont="1"/>
    <xf numFmtId="0" fontId="107" fillId="0" borderId="16" xfId="0" applyFont="1" applyBorder="1" applyAlignment="1">
      <alignment horizontal="left" vertical="center" indent="1"/>
    </xf>
    <xf numFmtId="175" fontId="107" fillId="0" borderId="16" xfId="0" applyNumberFormat="1" applyFont="1" applyBorder="1" applyAlignment="1">
      <alignment horizontal="left" vertical="center" indent="1"/>
    </xf>
    <xf numFmtId="14" fontId="107" fillId="0" borderId="16" xfId="0" applyNumberFormat="1" applyFont="1" applyBorder="1" applyAlignment="1">
      <alignment horizontal="left" vertical="center" indent="1"/>
    </xf>
    <xf numFmtId="1" fontId="107" fillId="0" borderId="16" xfId="0" applyNumberFormat="1" applyFont="1" applyBorder="1" applyAlignment="1">
      <alignment horizontal="left" vertical="center" indent="1"/>
    </xf>
    <xf numFmtId="164" fontId="107" fillId="0" borderId="16" xfId="0" applyNumberFormat="1" applyFont="1" applyBorder="1" applyAlignment="1">
      <alignment horizontal="left" vertical="center" indent="1"/>
    </xf>
    <xf numFmtId="0" fontId="107" fillId="0" borderId="16" xfId="0" applyFont="1" applyBorder="1" applyAlignment="1">
      <alignment horizontal="left" vertical="center" wrapText="1" indent="1"/>
    </xf>
    <xf numFmtId="171" fontId="38" fillId="4" borderId="0" xfId="8" applyNumberFormat="1" applyFont="1" applyFill="1" applyAlignment="1">
      <alignment horizontal="center" vertical="center" wrapText="1"/>
    </xf>
    <xf numFmtId="0" fontId="33" fillId="0" borderId="0" xfId="5" applyFont="1" applyAlignment="1">
      <alignment vertical="center"/>
    </xf>
    <xf numFmtId="0" fontId="31" fillId="2" borderId="17" xfId="1" applyFont="1" applyFill="1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23" fillId="10" borderId="6" xfId="1" applyFont="1" applyFill="1" applyBorder="1" applyAlignment="1">
      <alignment horizontal="left" vertical="center"/>
    </xf>
    <xf numFmtId="0" fontId="23" fillId="10" borderId="8" xfId="1" applyFont="1" applyFill="1" applyBorder="1" applyAlignment="1">
      <alignment horizontal="left" vertical="center"/>
    </xf>
    <xf numFmtId="0" fontId="0" fillId="0" borderId="9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/>
    <xf numFmtId="0" fontId="0" fillId="0" borderId="0" xfId="0"/>
    <xf numFmtId="0" fontId="27" fillId="3" borderId="8" xfId="1" applyFont="1" applyFill="1" applyBorder="1" applyAlignment="1">
      <alignment horizontal="left" vertical="center"/>
    </xf>
    <xf numFmtId="0" fontId="27" fillId="0" borderId="8" xfId="1" applyFont="1" applyBorder="1" applyAlignment="1">
      <alignment horizontal="left" vertical="center"/>
    </xf>
    <xf numFmtId="49" fontId="12" fillId="0" borderId="0" xfId="0" applyNumberFormat="1" applyFont="1" applyAlignment="1">
      <alignment horizontal="left"/>
    </xf>
    <xf numFmtId="0" fontId="12" fillId="0" borderId="0" xfId="0" applyFont="1"/>
    <xf numFmtId="0" fontId="12" fillId="0" borderId="0" xfId="1" applyFont="1" applyAlignment="1">
      <alignment horizontal="left"/>
    </xf>
    <xf numFmtId="0" fontId="14" fillId="0" borderId="16" xfId="1" applyFont="1" applyBorder="1" applyAlignment="1">
      <alignment horizontal="left"/>
    </xf>
    <xf numFmtId="0" fontId="0" fillId="0" borderId="8" xfId="0" applyBorder="1"/>
    <xf numFmtId="0" fontId="0" fillId="0" borderId="7" xfId="0" applyBorder="1"/>
    <xf numFmtId="164" fontId="31" fillId="2" borderId="16" xfId="1" applyNumberFormat="1" applyFont="1" applyFill="1" applyBorder="1" applyAlignment="1">
      <alignment horizontal="center"/>
    </xf>
    <xf numFmtId="1" fontId="31" fillId="2" borderId="16" xfId="1" applyNumberFormat="1" applyFont="1" applyFill="1" applyBorder="1" applyAlignment="1">
      <alignment horizontal="center"/>
    </xf>
    <xf numFmtId="0" fontId="31" fillId="2" borderId="25" xfId="1" applyFont="1" applyFill="1" applyBorder="1" applyAlignment="1">
      <alignment horizontal="center"/>
    </xf>
    <xf numFmtId="0" fontId="10" fillId="0" borderId="0" xfId="0" applyFont="1"/>
    <xf numFmtId="0" fontId="0" fillId="0" borderId="18" xfId="0" applyBorder="1"/>
    <xf numFmtId="0" fontId="23" fillId="10" borderId="16" xfId="1" applyFont="1" applyFill="1" applyBorder="1"/>
    <xf numFmtId="0" fontId="0" fillId="10" borderId="7" xfId="0" applyFill="1" applyBorder="1"/>
    <xf numFmtId="0" fontId="31" fillId="2" borderId="21" xfId="1" applyFont="1" applyFill="1" applyBorder="1" applyAlignment="1">
      <alignment horizontal="center"/>
    </xf>
    <xf numFmtId="0" fontId="0" fillId="0" borderId="15" xfId="0" applyBorder="1"/>
    <xf numFmtId="0" fontId="0" fillId="0" borderId="12" xfId="0" applyBorder="1"/>
    <xf numFmtId="0" fontId="23" fillId="0" borderId="16" xfId="0" applyFont="1" applyBorder="1"/>
    <xf numFmtId="0" fontId="11" fillId="2" borderId="17" xfId="1" applyFont="1" applyFill="1" applyBorder="1" applyAlignment="1">
      <alignment horizontal="center"/>
    </xf>
    <xf numFmtId="0" fontId="11" fillId="2" borderId="25" xfId="1" applyFont="1" applyFill="1" applyBorder="1" applyAlignment="1">
      <alignment horizontal="center"/>
    </xf>
    <xf numFmtId="0" fontId="4" fillId="0" borderId="0" xfId="0" applyFont="1"/>
    <xf numFmtId="0" fontId="7" fillId="0" borderId="3" xfId="0" applyFont="1" applyBorder="1" applyAlignment="1">
      <alignment horizontal="right"/>
    </xf>
    <xf numFmtId="0" fontId="0" fillId="0" borderId="3" xfId="0" applyBorder="1"/>
    <xf numFmtId="0" fontId="9" fillId="0" borderId="4" xfId="0" applyFont="1" applyBorder="1" applyAlignment="1">
      <alignment horizontal="left" wrapText="1"/>
    </xf>
    <xf numFmtId="0" fontId="0" fillId="0" borderId="5" xfId="0" applyBorder="1"/>
    <xf numFmtId="0" fontId="26" fillId="5" borderId="5" xfId="0" applyFont="1" applyFill="1" applyBorder="1" applyAlignment="1">
      <alignment horizontal="left" vertical="center" wrapText="1"/>
    </xf>
    <xf numFmtId="164" fontId="11" fillId="2" borderId="16" xfId="1" applyNumberFormat="1" applyFont="1" applyFill="1" applyBorder="1" applyAlignment="1">
      <alignment horizontal="center"/>
    </xf>
    <xf numFmtId="1" fontId="11" fillId="2" borderId="16" xfId="1" applyNumberFormat="1" applyFont="1" applyFill="1" applyBorder="1" applyAlignment="1">
      <alignment horizontal="center"/>
    </xf>
    <xf numFmtId="0" fontId="11" fillId="2" borderId="19" xfId="1" applyFont="1" applyFill="1" applyBorder="1" applyAlignment="1">
      <alignment horizontal="center"/>
    </xf>
    <xf numFmtId="164" fontId="23" fillId="10" borderId="6" xfId="1" applyNumberFormat="1" applyFont="1" applyFill="1" applyBorder="1" applyAlignment="1">
      <alignment horizontal="left"/>
    </xf>
    <xf numFmtId="164" fontId="23" fillId="10" borderId="8" xfId="1" applyNumberFormat="1" applyFont="1" applyFill="1" applyBorder="1" applyAlignment="1">
      <alignment horizontal="left"/>
    </xf>
    <xf numFmtId="164" fontId="23" fillId="10" borderId="7" xfId="1" applyNumberFormat="1" applyFont="1" applyFill="1" applyBorder="1" applyAlignment="1">
      <alignment horizontal="left"/>
    </xf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70" fillId="0" borderId="29" xfId="21" applyFont="1" applyBorder="1" applyAlignment="1">
      <alignment horizontal="left" vertical="top" wrapText="1" readingOrder="1"/>
    </xf>
    <xf numFmtId="0" fontId="59" fillId="0" borderId="29" xfId="21" applyFont="1" applyBorder="1" applyAlignment="1">
      <alignment vertical="top" wrapText="1"/>
    </xf>
    <xf numFmtId="0" fontId="70" fillId="0" borderId="29" xfId="21" applyFont="1" applyBorder="1" applyAlignment="1">
      <alignment horizontal="center" vertical="top" wrapText="1" readingOrder="1"/>
    </xf>
    <xf numFmtId="180" fontId="70" fillId="0" borderId="0" xfId="21" applyNumberFormat="1" applyFont="1" applyAlignment="1">
      <alignment horizontal="center" vertical="top" wrapText="1" readingOrder="1"/>
    </xf>
    <xf numFmtId="0" fontId="59" fillId="0" borderId="0" xfId="21" applyFont="1"/>
    <xf numFmtId="179" fontId="70" fillId="0" borderId="0" xfId="21" applyNumberFormat="1" applyFont="1" applyAlignment="1">
      <alignment horizontal="center" vertical="top" wrapText="1" readingOrder="1"/>
    </xf>
    <xf numFmtId="0" fontId="70" fillId="0" borderId="0" xfId="21" applyFont="1" applyAlignment="1">
      <alignment vertical="top" wrapText="1" readingOrder="1"/>
    </xf>
    <xf numFmtId="177" fontId="70" fillId="0" borderId="0" xfId="21" applyNumberFormat="1" applyFont="1" applyAlignment="1">
      <alignment vertical="top" wrapText="1" readingOrder="1"/>
    </xf>
    <xf numFmtId="0" fontId="70" fillId="0" borderId="0" xfId="21" applyFont="1" applyAlignment="1">
      <alignment horizontal="left" vertical="top" wrapText="1" readingOrder="1"/>
    </xf>
    <xf numFmtId="0" fontId="70" fillId="0" borderId="0" xfId="21" applyFont="1" applyAlignment="1">
      <alignment horizontal="center" vertical="top" wrapText="1" readingOrder="1"/>
    </xf>
    <xf numFmtId="0" fontId="72" fillId="0" borderId="0" xfId="21" applyFont="1" applyAlignment="1">
      <alignment horizontal="left" vertical="top" wrapText="1" readingOrder="1"/>
    </xf>
    <xf numFmtId="0" fontId="71" fillId="0" borderId="47" xfId="21" applyFont="1" applyBorder="1" applyAlignment="1">
      <alignment horizontal="center" vertical="top" wrapText="1" readingOrder="1"/>
    </xf>
    <xf numFmtId="0" fontId="59" fillId="0" borderId="47" xfId="21" applyFont="1" applyBorder="1" applyAlignment="1">
      <alignment vertical="top" wrapText="1"/>
    </xf>
    <xf numFmtId="0" fontId="70" fillId="0" borderId="47" xfId="21" applyFont="1" applyBorder="1" applyAlignment="1">
      <alignment vertical="top" wrapText="1" readingOrder="1"/>
    </xf>
    <xf numFmtId="177" fontId="70" fillId="0" borderId="47" xfId="21" applyNumberFormat="1" applyFont="1" applyBorder="1" applyAlignment="1">
      <alignment vertical="top" wrapText="1" readingOrder="1"/>
    </xf>
    <xf numFmtId="178" fontId="70" fillId="0" borderId="0" xfId="21" applyNumberFormat="1" applyFont="1" applyAlignment="1">
      <alignment vertical="top" wrapText="1" readingOrder="1"/>
    </xf>
    <xf numFmtId="170" fontId="70" fillId="0" borderId="0" xfId="21" applyNumberFormat="1" applyFont="1" applyAlignment="1">
      <alignment horizontal="center" vertical="top" wrapText="1" readingOrder="1"/>
    </xf>
    <xf numFmtId="177" fontId="70" fillId="0" borderId="0" xfId="21" applyNumberFormat="1" applyFont="1" applyAlignment="1">
      <alignment horizontal="center" vertical="top" wrapText="1" readingOrder="1"/>
    </xf>
    <xf numFmtId="0" fontId="73" fillId="0" borderId="0" xfId="21" applyFont="1" applyAlignment="1">
      <alignment horizontal="center" vertical="top" wrapText="1" readingOrder="1"/>
    </xf>
    <xf numFmtId="0" fontId="71" fillId="16" borderId="51" xfId="21" applyFont="1" applyFill="1" applyBorder="1" applyAlignment="1">
      <alignment horizontal="center" vertical="top" wrapText="1" readingOrder="1"/>
    </xf>
    <xf numFmtId="0" fontId="59" fillId="0" borderId="51" xfId="21" applyFont="1" applyBorder="1" applyAlignment="1">
      <alignment vertical="top" wrapText="1"/>
    </xf>
    <xf numFmtId="0" fontId="71" fillId="16" borderId="52" xfId="21" applyFont="1" applyFill="1" applyBorder="1" applyAlignment="1">
      <alignment horizontal="center" vertical="top" wrapText="1" readingOrder="1"/>
    </xf>
    <xf numFmtId="0" fontId="59" fillId="0" borderId="52" xfId="21" applyFont="1" applyBorder="1" applyAlignment="1">
      <alignment vertical="top" wrapText="1"/>
    </xf>
    <xf numFmtId="0" fontId="71" fillId="16" borderId="51" xfId="21" applyFont="1" applyFill="1" applyBorder="1" applyAlignment="1">
      <alignment horizontal="left" vertical="top" wrapText="1" readingOrder="1"/>
    </xf>
    <xf numFmtId="0" fontId="71" fillId="16" borderId="50" xfId="21" applyFont="1" applyFill="1" applyBorder="1" applyAlignment="1">
      <alignment horizontal="center" vertical="top" wrapText="1" readingOrder="1"/>
    </xf>
    <xf numFmtId="0" fontId="59" fillId="0" borderId="50" xfId="21" applyFont="1" applyBorder="1" applyAlignment="1">
      <alignment vertical="top" wrapText="1"/>
    </xf>
    <xf numFmtId="0" fontId="71" fillId="16" borderId="47" xfId="21" applyFont="1" applyFill="1" applyBorder="1" applyAlignment="1">
      <alignment horizontal="center" vertical="top" wrapText="1" readingOrder="1"/>
    </xf>
    <xf numFmtId="0" fontId="70" fillId="16" borderId="47" xfId="21" applyFont="1" applyFill="1" applyBorder="1" applyAlignment="1">
      <alignment horizontal="center" vertical="top" wrapText="1" readingOrder="1"/>
    </xf>
    <xf numFmtId="0" fontId="71" fillId="16" borderId="47" xfId="21" applyFont="1" applyFill="1" applyBorder="1" applyAlignment="1">
      <alignment horizontal="left" vertical="top" wrapText="1" readingOrder="1"/>
    </xf>
    <xf numFmtId="0" fontId="0" fillId="0" borderId="46" xfId="0" applyBorder="1"/>
    <xf numFmtId="164" fontId="23" fillId="10" borderId="16" xfId="1" applyNumberFormat="1" applyFont="1" applyFill="1" applyBorder="1" applyAlignment="1">
      <alignment horizontal="left"/>
    </xf>
    <xf numFmtId="0" fontId="0" fillId="10" borderId="8" xfId="0" applyFill="1" applyBorder="1"/>
    <xf numFmtId="0" fontId="70" fillId="17" borderId="0" xfId="21" applyFont="1" applyFill="1" applyAlignment="1">
      <alignment horizontal="center" vertical="top" wrapText="1" readingOrder="1"/>
    </xf>
    <xf numFmtId="0" fontId="59" fillId="17" borderId="0" xfId="21" applyFont="1" applyFill="1"/>
    <xf numFmtId="0" fontId="72" fillId="17" borderId="0" xfId="21" applyFont="1" applyFill="1" applyAlignment="1">
      <alignment horizontal="left" vertical="top" wrapText="1" readingOrder="1"/>
    </xf>
    <xf numFmtId="0" fontId="70" fillId="17" borderId="0" xfId="21" applyFont="1" applyFill="1" applyAlignment="1">
      <alignment horizontal="left" vertical="top" wrapText="1" readingOrder="1"/>
    </xf>
    <xf numFmtId="170" fontId="70" fillId="17" borderId="0" xfId="21" applyNumberFormat="1" applyFont="1" applyFill="1" applyAlignment="1">
      <alignment horizontal="center" vertical="top" wrapText="1" readingOrder="1"/>
    </xf>
    <xf numFmtId="179" fontId="70" fillId="17" borderId="0" xfId="21" applyNumberFormat="1" applyFont="1" applyFill="1" applyAlignment="1">
      <alignment horizontal="center" vertical="top" wrapText="1" readingOrder="1"/>
    </xf>
    <xf numFmtId="177" fontId="70" fillId="17" borderId="0" xfId="21" applyNumberFormat="1" applyFont="1" applyFill="1" applyAlignment="1">
      <alignment horizontal="center" vertical="top" wrapText="1" readingOrder="1"/>
    </xf>
    <xf numFmtId="180" fontId="70" fillId="17" borderId="0" xfId="21" applyNumberFormat="1" applyFont="1" applyFill="1" applyAlignment="1">
      <alignment horizontal="center" vertical="top" wrapText="1" readingOrder="1"/>
    </xf>
    <xf numFmtId="0" fontId="0" fillId="3" borderId="9" xfId="0" applyFill="1" applyBorder="1"/>
    <xf numFmtId="0" fontId="0" fillId="3" borderId="14" xfId="0" applyFill="1" applyBorder="1"/>
    <xf numFmtId="0" fontId="0" fillId="0" borderId="11" xfId="0" applyBorder="1"/>
    <xf numFmtId="0" fontId="29" fillId="3" borderId="8" xfId="1" applyFont="1" applyFill="1" applyBorder="1" applyAlignment="1">
      <alignment horizontal="center"/>
    </xf>
    <xf numFmtId="0" fontId="29" fillId="0" borderId="8" xfId="1" applyFont="1" applyBorder="1" applyAlignment="1">
      <alignment horizontal="center"/>
    </xf>
    <xf numFmtId="0" fontId="23" fillId="0" borderId="6" xfId="0" applyFont="1" applyBorder="1"/>
    <xf numFmtId="0" fontId="23" fillId="0" borderId="7" xfId="0" applyFont="1" applyBorder="1"/>
    <xf numFmtId="0" fontId="4" fillId="0" borderId="16" xfId="1" applyFont="1" applyBorder="1" applyAlignment="1">
      <alignment horizontal="left"/>
    </xf>
    <xf numFmtId="0" fontId="16" fillId="0" borderId="8" xfId="0" applyFont="1" applyBorder="1"/>
    <xf numFmtId="0" fontId="16" fillId="0" borderId="7" xfId="0" applyFont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31" fillId="0" borderId="8" xfId="1" applyFont="1" applyBorder="1" applyAlignment="1">
      <alignment horizontal="center"/>
    </xf>
    <xf numFmtId="0" fontId="23" fillId="0" borderId="8" xfId="1" applyFont="1" applyBorder="1" applyAlignment="1">
      <alignment horizontal="left"/>
    </xf>
    <xf numFmtId="0" fontId="0" fillId="0" borderId="9" xfId="0" applyBorder="1"/>
    <xf numFmtId="0" fontId="27" fillId="3" borderId="8" xfId="1" applyFont="1" applyFill="1" applyBorder="1" applyAlignment="1">
      <alignment horizontal="left" vertical="center" wrapText="1"/>
    </xf>
    <xf numFmtId="0" fontId="31" fillId="3" borderId="8" xfId="1" applyFont="1" applyFill="1" applyBorder="1" applyAlignment="1">
      <alignment horizontal="left" vertical="center" wrapText="1"/>
    </xf>
    <xf numFmtId="0" fontId="0" fillId="3" borderId="10" xfId="0" applyFill="1" applyBorder="1"/>
    <xf numFmtId="0" fontId="0" fillId="3" borderId="0" xfId="0" applyFill="1"/>
    <xf numFmtId="0" fontId="23" fillId="0" borderId="16" xfId="1" applyFon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5" xfId="0" applyBorder="1" applyAlignment="1">
      <alignment wrapText="1"/>
    </xf>
    <xf numFmtId="179" fontId="74" fillId="17" borderId="0" xfId="21" applyNumberFormat="1" applyFont="1" applyFill="1" applyAlignment="1">
      <alignment horizontal="center" vertical="top" wrapText="1" readingOrder="1"/>
    </xf>
    <xf numFmtId="0" fontId="74" fillId="17" borderId="0" xfId="21" applyFont="1" applyFill="1" applyAlignment="1">
      <alignment horizontal="left" vertical="top" wrapText="1" readingOrder="1"/>
    </xf>
    <xf numFmtId="170" fontId="74" fillId="17" borderId="0" xfId="21" applyNumberFormat="1" applyFont="1" applyFill="1" applyAlignment="1">
      <alignment horizontal="center" vertical="top" wrapText="1" readingOrder="1"/>
    </xf>
    <xf numFmtId="0" fontId="74" fillId="17" borderId="0" xfId="21" applyFont="1" applyFill="1" applyAlignment="1">
      <alignment horizontal="center" vertical="top" wrapText="1" readingOrder="1"/>
    </xf>
    <xf numFmtId="0" fontId="75" fillId="17" borderId="0" xfId="21" applyFont="1" applyFill="1" applyAlignment="1">
      <alignment horizontal="left" vertical="top" wrapText="1" readingOrder="1"/>
    </xf>
    <xf numFmtId="0" fontId="31" fillId="0" borderId="16" xfId="1" applyFont="1" applyBorder="1" applyAlignment="1">
      <alignment horizontal="center"/>
    </xf>
    <xf numFmtId="0" fontId="0" fillId="0" borderId="6" xfId="0" applyBorder="1"/>
    <xf numFmtId="0" fontId="0" fillId="3" borderId="6" xfId="0" applyFill="1" applyBorder="1"/>
    <xf numFmtId="0" fontId="0" fillId="3" borderId="8" xfId="0" applyFill="1" applyBorder="1"/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27" fillId="0" borderId="6" xfId="0" applyFont="1" applyBorder="1"/>
    <xf numFmtId="0" fontId="27" fillId="0" borderId="8" xfId="0" applyFont="1" applyBorder="1"/>
    <xf numFmtId="0" fontId="23" fillId="0" borderId="32" xfId="1" applyFont="1" applyBorder="1" applyAlignment="1">
      <alignment horizontal="center"/>
    </xf>
    <xf numFmtId="0" fontId="23" fillId="0" borderId="33" xfId="1" applyFont="1" applyBorder="1" applyAlignment="1">
      <alignment horizontal="center"/>
    </xf>
  </cellXfs>
  <cellStyles count="26">
    <cellStyle name="Comma" xfId="4" builtinId="3"/>
    <cellStyle name="Comma 2" xfId="11" xr:uid="{00000000-0005-0000-0000-00000B000000}"/>
    <cellStyle name="Comma 2 2" xfId="14" xr:uid="{00000000-0005-0000-0000-00000E000000}"/>
    <cellStyle name="Comma 3" xfId="6" xr:uid="{00000000-0005-0000-0000-000006000000}"/>
    <cellStyle name="Comma 4" xfId="17" xr:uid="{00000000-0005-0000-0000-000011000000}"/>
    <cellStyle name="Comma 5" xfId="22" xr:uid="{6BC2C1FA-0285-D640-A718-BFFFEA584DB1}"/>
    <cellStyle name="Currency" xfId="2" builtinId="4"/>
    <cellStyle name="Currency 2" xfId="7" xr:uid="{00000000-0005-0000-0000-000007000000}"/>
    <cellStyle name="Currency 3" xfId="15" xr:uid="{00000000-0005-0000-0000-00000F000000}"/>
    <cellStyle name="Currency 4" xfId="18" xr:uid="{00000000-0005-0000-0000-000012000000}"/>
    <cellStyle name="Currency 5" xfId="23" xr:uid="{B44E7CEB-5ECF-BC4B-B4E6-0F2B4626448E}"/>
    <cellStyle name="FullDate_Fld_Style" xfId="9" xr:uid="{00000000-0005-0000-0000-000009000000}"/>
    <cellStyle name="Hyperlink 2" xfId="20" xr:uid="{00000000-0005-0000-0000-000014000000}"/>
    <cellStyle name="Hyperlink 3" xfId="25" xr:uid="{E03C9EA4-3919-9547-921B-68D9DF88D9AF}"/>
    <cellStyle name="Normal" xfId="0" builtinId="0"/>
    <cellStyle name="Normal 2" xfId="1" xr:uid="{00000000-0005-0000-0000-000001000000}"/>
    <cellStyle name="Normal 3" xfId="5" xr:uid="{00000000-0005-0000-0000-000005000000}"/>
    <cellStyle name="Normal 4" xfId="10" xr:uid="{00000000-0005-0000-0000-00000A000000}"/>
    <cellStyle name="Normal 5" xfId="13" xr:uid="{00000000-0005-0000-0000-00000D000000}"/>
    <cellStyle name="Normal 6" xfId="21" xr:uid="{CE561800-0740-C645-9B13-DD60E6D2658A}"/>
    <cellStyle name="Percent" xfId="3" builtinId="5"/>
    <cellStyle name="Percent 2" xfId="8" xr:uid="{00000000-0005-0000-0000-000008000000}"/>
    <cellStyle name="Percent 3" xfId="12" xr:uid="{00000000-0005-0000-0000-00000C000000}"/>
    <cellStyle name="Percent 4" xfId="16" xr:uid="{00000000-0005-0000-0000-000010000000}"/>
    <cellStyle name="Percent 5" xfId="19" xr:uid="{00000000-0005-0000-0000-000013000000}"/>
    <cellStyle name="Percent 6" xfId="24" xr:uid="{88C5A92B-928E-2249-A082-32B1D2B2FED0}"/>
  </cellStyles>
  <dxfs count="6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fgColor indexed="64"/>
          <bgColor rgb="FFFFFF00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mailto:kyle@bordurcoachleasing.com" TargetMode="External"/><Relationship Id="rId2" Type="http://schemas.openxmlformats.org/officeDocument/2006/relationships/hyperlink" Target="mailto:PRONETADVISORS@GMAIL.COM" TargetMode="External"/><Relationship Id="rId1" Type="http://schemas.openxmlformats.org/officeDocument/2006/relationships/hyperlink" Target="mailto:andrew@bubblesofjoy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7"/>
  <sheetViews>
    <sheetView topLeftCell="A3" zoomScaleNormal="100" workbookViewId="0">
      <pane xSplit="2" topLeftCell="C1" activePane="topRight" state="frozen"/>
      <selection pane="topRight" activeCell="P16" sqref="P16"/>
    </sheetView>
  </sheetViews>
  <sheetFormatPr baseColWidth="10" defaultColWidth="9.1640625" defaultRowHeight="12" outlineLevelRow="1" outlineLevelCol="1"/>
  <cols>
    <col min="1" max="1" width="8" style="195" customWidth="1"/>
    <col min="2" max="2" width="34.5" style="195" customWidth="1"/>
    <col min="3" max="3" width="15.6640625" style="196" customWidth="1"/>
    <col min="4" max="4" width="15.5" style="195" customWidth="1"/>
    <col min="5" max="5" width="12.83203125" style="218" hidden="1" customWidth="1" outlineLevel="1"/>
    <col min="6" max="12" width="10.1640625" style="191" hidden="1" customWidth="1" outlineLevel="1"/>
    <col min="13" max="13" width="9.5" style="191" hidden="1" customWidth="1" outlineLevel="1"/>
    <col min="14" max="14" width="13.83203125" style="191" customWidth="1" collapsed="1"/>
    <col min="15" max="15" width="9.1640625" style="191" customWidth="1"/>
    <col min="16" max="21" width="12" style="191" customWidth="1"/>
    <col min="22" max="22" width="11.5" style="191" customWidth="1"/>
    <col min="23" max="33" width="9.1640625" style="191" customWidth="1"/>
    <col min="34" max="16384" width="9.1640625" style="191"/>
  </cols>
  <sheetData>
    <row r="1" spans="1:22" ht="18" customHeight="1">
      <c r="A1" s="191"/>
      <c r="B1" s="192" t="s">
        <v>0</v>
      </c>
      <c r="C1" s="193"/>
      <c r="D1" s="192"/>
      <c r="E1" s="194"/>
    </row>
    <row r="2" spans="1:22" ht="18" customHeight="1">
      <c r="E2" s="197"/>
    </row>
    <row r="3" spans="1:22" ht="18" customHeight="1">
      <c r="A3" s="198"/>
      <c r="B3" s="199"/>
      <c r="C3" s="200"/>
      <c r="D3" s="199"/>
      <c r="E3" s="835" t="s">
        <v>1</v>
      </c>
      <c r="F3" s="836"/>
      <c r="G3" s="836"/>
      <c r="H3" s="836"/>
      <c r="I3" s="836"/>
      <c r="J3" s="836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49"/>
    </row>
    <row r="4" spans="1:22" s="207" customFormat="1" ht="18" customHeight="1">
      <c r="A4" s="201"/>
      <c r="B4" s="202" t="s">
        <v>2</v>
      </c>
      <c r="C4" s="203" t="s">
        <v>3</v>
      </c>
      <c r="D4" s="203" t="s">
        <v>4</v>
      </c>
      <c r="E4" s="204">
        <v>44476</v>
      </c>
      <c r="F4" s="205">
        <v>44561</v>
      </c>
      <c r="G4" s="205">
        <v>44651</v>
      </c>
      <c r="H4" s="205">
        <v>44742</v>
      </c>
      <c r="I4" s="205">
        <v>44834</v>
      </c>
      <c r="J4" s="205">
        <v>44926</v>
      </c>
      <c r="K4" s="205">
        <v>45016</v>
      </c>
      <c r="L4" s="205">
        <v>45107</v>
      </c>
      <c r="M4" s="205">
        <v>45199</v>
      </c>
      <c r="N4" s="206">
        <v>45291</v>
      </c>
      <c r="O4" s="205">
        <v>45382</v>
      </c>
      <c r="P4" s="206">
        <v>45473</v>
      </c>
      <c r="Q4" s="206">
        <v>45565</v>
      </c>
      <c r="R4" s="206">
        <v>45657</v>
      </c>
      <c r="S4" s="206">
        <v>45747</v>
      </c>
      <c r="T4" s="206">
        <v>45838</v>
      </c>
      <c r="U4" s="206">
        <v>45930</v>
      </c>
      <c r="V4" s="250" t="s">
        <v>5</v>
      </c>
    </row>
    <row r="5" spans="1:22" hidden="1" outlineLevel="1">
      <c r="A5" s="208"/>
      <c r="B5" s="208" t="s">
        <v>6</v>
      </c>
      <c r="C5" s="209" t="s">
        <v>7</v>
      </c>
      <c r="D5" s="210">
        <v>200813</v>
      </c>
      <c r="E5" s="211">
        <v>0.98909999999999998</v>
      </c>
      <c r="F5" s="212">
        <v>0.95499999999999996</v>
      </c>
      <c r="G5" s="212">
        <v>0.96520145608103058</v>
      </c>
      <c r="H5" s="213">
        <v>0.96520145608103058</v>
      </c>
      <c r="I5" s="213">
        <v>0.98312858231289801</v>
      </c>
      <c r="J5" s="213">
        <v>0.93333100944659952</v>
      </c>
      <c r="K5" s="213">
        <v>0.94528242693451126</v>
      </c>
      <c r="L5" s="213">
        <v>0.97117716482498639</v>
      </c>
      <c r="M5" s="213">
        <v>0.96520145608103058</v>
      </c>
      <c r="N5" s="213">
        <v>0.96520145608103058</v>
      </c>
      <c r="O5" s="213">
        <v>0.9771528735689422</v>
      </c>
      <c r="P5" s="213">
        <v>0.93333100944659952</v>
      </c>
      <c r="Q5" s="213">
        <v>0.90544436864147237</v>
      </c>
      <c r="R5" s="213">
        <v>0.8596306016044778</v>
      </c>
      <c r="S5" s="213">
        <v>0.78314152968184336</v>
      </c>
      <c r="T5" s="213">
        <v>0.79987351416491959</v>
      </c>
      <c r="U5" s="213">
        <v>0.81471319087907657</v>
      </c>
    </row>
    <row r="6" spans="1:22" hidden="1" outlineLevel="1">
      <c r="A6" s="208"/>
      <c r="B6" s="208" t="s">
        <v>8</v>
      </c>
      <c r="C6" s="209" t="s">
        <v>7</v>
      </c>
      <c r="D6" s="210">
        <v>77045</v>
      </c>
      <c r="E6" s="211">
        <v>1</v>
      </c>
      <c r="F6" s="212">
        <v>1</v>
      </c>
      <c r="G6" s="212">
        <v>1</v>
      </c>
      <c r="H6" s="213">
        <v>1</v>
      </c>
      <c r="I6" s="213">
        <v>1</v>
      </c>
      <c r="J6" s="213">
        <v>1</v>
      </c>
      <c r="K6" s="213">
        <v>1</v>
      </c>
      <c r="L6" s="213">
        <v>1</v>
      </c>
      <c r="M6" s="213">
        <v>1</v>
      </c>
      <c r="N6" s="213">
        <v>1</v>
      </c>
      <c r="O6" s="213">
        <v>1</v>
      </c>
      <c r="P6" s="213">
        <v>1</v>
      </c>
      <c r="Q6" s="213">
        <v>1</v>
      </c>
      <c r="R6" s="213">
        <v>1</v>
      </c>
      <c r="S6" s="213">
        <v>1</v>
      </c>
      <c r="T6" s="213">
        <v>1</v>
      </c>
      <c r="U6" s="213">
        <v>1</v>
      </c>
    </row>
    <row r="7" spans="1:22" hidden="1" outlineLevel="1">
      <c r="A7" s="208"/>
      <c r="B7" s="208" t="s">
        <v>9</v>
      </c>
      <c r="C7" s="209" t="s">
        <v>7</v>
      </c>
      <c r="D7" s="210">
        <v>107490</v>
      </c>
      <c r="E7" s="211">
        <v>1</v>
      </c>
      <c r="F7" s="212">
        <v>1</v>
      </c>
      <c r="G7" s="212">
        <v>1</v>
      </c>
      <c r="H7" s="213">
        <v>1</v>
      </c>
      <c r="I7" s="213">
        <v>1</v>
      </c>
      <c r="J7" s="213">
        <v>1</v>
      </c>
      <c r="K7" s="213">
        <v>1</v>
      </c>
      <c r="L7" s="213">
        <v>1</v>
      </c>
      <c r="M7" s="213">
        <v>1</v>
      </c>
      <c r="N7" s="213">
        <v>1</v>
      </c>
      <c r="O7" s="213">
        <v>1</v>
      </c>
      <c r="P7" s="213">
        <v>1</v>
      </c>
      <c r="Q7" s="213">
        <v>1</v>
      </c>
      <c r="R7" s="213">
        <v>1</v>
      </c>
      <c r="S7" s="213">
        <v>1</v>
      </c>
      <c r="T7" s="213">
        <v>1</v>
      </c>
      <c r="U7" s="213">
        <v>1</v>
      </c>
    </row>
    <row r="8" spans="1:22" hidden="1" outlineLevel="1">
      <c r="A8" s="208"/>
      <c r="B8" s="208" t="s">
        <v>10</v>
      </c>
      <c r="C8" s="209" t="s">
        <v>7</v>
      </c>
      <c r="D8" s="210">
        <v>115354</v>
      </c>
      <c r="E8" s="211">
        <v>1</v>
      </c>
      <c r="F8" s="212">
        <v>1</v>
      </c>
      <c r="G8" s="212">
        <v>1</v>
      </c>
      <c r="H8" s="213">
        <v>1</v>
      </c>
      <c r="I8" s="213">
        <v>1</v>
      </c>
      <c r="J8" s="213">
        <v>1</v>
      </c>
      <c r="K8" s="213">
        <v>1</v>
      </c>
      <c r="L8" s="213">
        <v>1</v>
      </c>
      <c r="M8" s="213">
        <v>1</v>
      </c>
      <c r="N8" s="213">
        <v>1</v>
      </c>
      <c r="O8" s="213">
        <v>0.96001005600152578</v>
      </c>
      <c r="P8" s="213">
        <v>0.9686790228340586</v>
      </c>
      <c r="Q8" s="213">
        <v>0.9686790228340586</v>
      </c>
      <c r="R8" s="213">
        <v>0.96399778074449083</v>
      </c>
      <c r="S8" s="213">
        <v>1</v>
      </c>
      <c r="T8" s="213">
        <v>1</v>
      </c>
      <c r="U8" s="213">
        <v>0.9686790228340586</v>
      </c>
    </row>
    <row r="9" spans="1:22" hidden="1" outlineLevel="1">
      <c r="A9" s="208"/>
      <c r="B9" s="208" t="s">
        <v>11</v>
      </c>
      <c r="C9" s="209" t="s">
        <v>7</v>
      </c>
      <c r="D9" s="210">
        <v>103094</v>
      </c>
      <c r="E9" s="211">
        <v>1</v>
      </c>
      <c r="F9" s="212">
        <v>1</v>
      </c>
      <c r="G9" s="212">
        <v>1</v>
      </c>
      <c r="H9" s="213">
        <v>1</v>
      </c>
      <c r="I9" s="213">
        <v>1</v>
      </c>
      <c r="J9" s="213">
        <v>1</v>
      </c>
      <c r="K9" s="213">
        <v>1</v>
      </c>
      <c r="L9" s="213">
        <v>1</v>
      </c>
      <c r="M9" s="213">
        <v>1</v>
      </c>
      <c r="N9" s="213">
        <v>1</v>
      </c>
      <c r="O9" s="213">
        <v>1</v>
      </c>
      <c r="P9" s="213">
        <v>1</v>
      </c>
      <c r="Q9" s="213">
        <v>1</v>
      </c>
      <c r="R9" s="213">
        <v>1</v>
      </c>
      <c r="S9" s="213">
        <v>1</v>
      </c>
      <c r="T9" s="213">
        <v>1</v>
      </c>
      <c r="U9" s="213">
        <v>1</v>
      </c>
    </row>
    <row r="10" spans="1:22" collapsed="1">
      <c r="A10" s="208"/>
      <c r="B10" s="208" t="s">
        <v>6</v>
      </c>
      <c r="C10" s="209"/>
      <c r="D10" s="210">
        <f>+D9+D8+D7+D6+D5</f>
        <v>603796</v>
      </c>
      <c r="E10" s="211">
        <f t="shared" ref="E10:U10" si="0">+SUMPRODUCT(E5:E9,$D$5:$D$9)/$D$10</f>
        <v>0.99637483239372238</v>
      </c>
      <c r="F10" s="211">
        <f t="shared" si="0"/>
        <v>0.98503371171720255</v>
      </c>
      <c r="G10" s="211">
        <f t="shared" si="0"/>
        <v>0.98842655466415807</v>
      </c>
      <c r="H10" s="211">
        <f t="shared" si="0"/>
        <v>0.98842655466415807</v>
      </c>
      <c r="I10" s="211">
        <f t="shared" si="0"/>
        <v>0.99438883331456318</v>
      </c>
      <c r="J10" s="211">
        <f t="shared" si="0"/>
        <v>0.97782694817454907</v>
      </c>
      <c r="K10" s="211">
        <f t="shared" si="0"/>
        <v>0.98180180060815248</v>
      </c>
      <c r="L10" s="211">
        <f t="shared" si="0"/>
        <v>0.99041398088095978</v>
      </c>
      <c r="M10" s="211">
        <f t="shared" si="0"/>
        <v>0.98842655466415807</v>
      </c>
      <c r="N10" s="211">
        <f t="shared" si="0"/>
        <v>0.98842655466415807</v>
      </c>
      <c r="O10" s="211">
        <f t="shared" si="0"/>
        <v>0.98476140948267299</v>
      </c>
      <c r="P10" s="211">
        <f t="shared" si="0"/>
        <v>0.97184313907346187</v>
      </c>
      <c r="Q10" s="211">
        <f t="shared" si="0"/>
        <v>0.96256848339505396</v>
      </c>
      <c r="R10" s="211">
        <f t="shared" si="0"/>
        <v>0.94643720726868019</v>
      </c>
      <c r="S10" s="211">
        <f t="shared" si="0"/>
        <v>0.92787630259226628</v>
      </c>
      <c r="T10" s="211">
        <f t="shared" si="0"/>
        <v>0.93344109599931102</v>
      </c>
      <c r="U10" s="211">
        <f t="shared" si="0"/>
        <v>0.93239272866994816</v>
      </c>
      <c r="V10" s="211">
        <f>(Occupancy!D10-SUM('Occupancy Summary Schedule'!F4:F8))/Occupancy!D10</f>
        <v>0.92367123995521672</v>
      </c>
    </row>
    <row r="11" spans="1:22">
      <c r="A11" s="208">
        <v>880904</v>
      </c>
      <c r="B11" s="208" t="s">
        <v>12</v>
      </c>
      <c r="C11" s="209" t="s">
        <v>7</v>
      </c>
      <c r="D11" s="210">
        <v>84412</v>
      </c>
      <c r="E11" s="211">
        <v>1</v>
      </c>
      <c r="F11" s="212">
        <v>1</v>
      </c>
      <c r="G11" s="212">
        <v>1</v>
      </c>
      <c r="H11" s="213">
        <v>1</v>
      </c>
      <c r="I11" s="213">
        <v>1</v>
      </c>
      <c r="J11" s="213">
        <v>1</v>
      </c>
      <c r="K11" s="213">
        <v>1</v>
      </c>
      <c r="L11" s="213">
        <v>1</v>
      </c>
      <c r="M11" s="213">
        <v>0.92607686110979481</v>
      </c>
      <c r="N11" s="213">
        <v>0.96777709330426953</v>
      </c>
      <c r="O11" s="213">
        <v>0.96777709330426953</v>
      </c>
      <c r="P11" s="213">
        <v>1</v>
      </c>
      <c r="Q11" s="213">
        <v>0.8813912713832156</v>
      </c>
      <c r="R11" s="213">
        <v>0.8813912713832156</v>
      </c>
      <c r="S11" s="213">
        <v>0.96315689712363173</v>
      </c>
      <c r="T11" s="213">
        <v>0.89918495000710796</v>
      </c>
      <c r="U11" s="213">
        <v>0.87454390371037294</v>
      </c>
      <c r="V11" s="213">
        <f>'Occupancy Summary Schedule'!E10</f>
        <v>0.87454390371037294</v>
      </c>
    </row>
    <row r="12" spans="1:22" ht="18" customHeight="1">
      <c r="A12" s="208"/>
      <c r="B12" s="202" t="s">
        <v>13</v>
      </c>
      <c r="C12" s="203"/>
      <c r="D12" s="214">
        <f>+D10+D11</f>
        <v>688208</v>
      </c>
      <c r="E12" s="215">
        <f t="shared" ref="E12:U12" si="1">+SUMPRODUCT(E10:E11,$D$10:$D$11)/$D$12</f>
        <v>0.99681947652453906</v>
      </c>
      <c r="F12" s="215">
        <f t="shared" si="1"/>
        <v>0.98686939849580368</v>
      </c>
      <c r="G12" s="215">
        <f t="shared" si="1"/>
        <v>0.98984609304163862</v>
      </c>
      <c r="H12" s="215">
        <f t="shared" si="1"/>
        <v>0.98984609304163862</v>
      </c>
      <c r="I12" s="215">
        <f t="shared" si="1"/>
        <v>0.99507706972310694</v>
      </c>
      <c r="J12" s="215">
        <f t="shared" si="1"/>
        <v>0.9805465789412503</v>
      </c>
      <c r="K12" s="215">
        <f t="shared" si="1"/>
        <v>0.98403389672889596</v>
      </c>
      <c r="L12" s="215">
        <f t="shared" si="1"/>
        <v>0.99158975193546139</v>
      </c>
      <c r="M12" s="215">
        <f t="shared" si="1"/>
        <v>0.98077906679376003</v>
      </c>
      <c r="N12" s="215">
        <f t="shared" si="1"/>
        <v>0.9858937995489736</v>
      </c>
      <c r="O12" s="215">
        <f t="shared" si="1"/>
        <v>0.98267820193894873</v>
      </c>
      <c r="P12" s="215">
        <f t="shared" si="1"/>
        <v>0.97529671262176554</v>
      </c>
      <c r="Q12" s="215">
        <f t="shared" si="1"/>
        <v>0.95261171041313086</v>
      </c>
      <c r="R12" s="215">
        <f t="shared" si="1"/>
        <v>0.93845901239160257</v>
      </c>
      <c r="S12" s="215">
        <f t="shared" si="1"/>
        <v>0.93220363611001322</v>
      </c>
      <c r="T12" s="215">
        <f t="shared" si="1"/>
        <v>0.92923941599051452</v>
      </c>
      <c r="U12" s="215">
        <f t="shared" si="1"/>
        <v>0.92529729384139681</v>
      </c>
      <c r="V12" s="489">
        <f>'Occupancy Summary Schedule'!E11</f>
        <v>0.91764553739567112</v>
      </c>
    </row>
    <row r="13" spans="1:22" ht="18" customHeight="1">
      <c r="A13" s="208"/>
      <c r="B13" s="208"/>
      <c r="C13" s="209"/>
      <c r="D13" s="210"/>
      <c r="E13" s="211"/>
    </row>
    <row r="14" spans="1:22">
      <c r="A14" s="208"/>
      <c r="B14" s="208" t="s">
        <v>14</v>
      </c>
      <c r="C14" s="209" t="s">
        <v>15</v>
      </c>
      <c r="D14" s="210">
        <v>63714</v>
      </c>
      <c r="E14" s="211">
        <v>0.91900000000000004</v>
      </c>
      <c r="F14" s="212">
        <v>0.90777537119000529</v>
      </c>
      <c r="G14" s="212">
        <v>0.97377342499293718</v>
      </c>
      <c r="H14" s="213">
        <v>1</v>
      </c>
      <c r="I14" s="213">
        <v>0.98130709106318859</v>
      </c>
      <c r="J14" s="213">
        <v>0.98130709106318859</v>
      </c>
      <c r="K14" s="213">
        <v>1</v>
      </c>
      <c r="L14" s="213">
        <v>1</v>
      </c>
      <c r="M14" s="213">
        <v>1</v>
      </c>
      <c r="N14" s="213">
        <v>0.98130709106318859</v>
      </c>
      <c r="O14" s="213">
        <v>0.96073076560881443</v>
      </c>
      <c r="P14" s="213">
        <v>0.92957591738079548</v>
      </c>
      <c r="Q14" s="213">
        <v>0.96073076560881443</v>
      </c>
      <c r="R14" s="213">
        <v>0.89711837272812878</v>
      </c>
      <c r="S14" s="213">
        <v>0.90827761559468878</v>
      </c>
      <c r="T14" s="213">
        <v>0.91893461405656529</v>
      </c>
      <c r="U14" s="213">
        <v>0.94516118906362812</v>
      </c>
      <c r="V14" s="213">
        <f>'Occupancy Summary Schedule'!E13</f>
        <v>0.94261857676491823</v>
      </c>
    </row>
    <row r="15" spans="1:22">
      <c r="A15" s="208"/>
      <c r="B15" s="208" t="s">
        <v>16</v>
      </c>
      <c r="C15" s="209" t="s">
        <v>15</v>
      </c>
      <c r="D15" s="210">
        <v>113000</v>
      </c>
      <c r="E15" s="211">
        <v>0.96499999999999997</v>
      </c>
      <c r="F15" s="212">
        <v>1</v>
      </c>
      <c r="G15" s="212">
        <v>0.93654867256637164</v>
      </c>
      <c r="H15" s="213">
        <v>0.93592920353982301</v>
      </c>
      <c r="I15" s="213">
        <v>0.93592920353982301</v>
      </c>
      <c r="J15" s="213">
        <v>0.93592920353982301</v>
      </c>
      <c r="K15" s="213">
        <v>0.93592920353982301</v>
      </c>
      <c r="L15" s="213">
        <v>0.93592920353982301</v>
      </c>
      <c r="M15" s="213">
        <v>0.93592920353982301</v>
      </c>
      <c r="N15" s="213">
        <v>0.93592920353982301</v>
      </c>
      <c r="O15" s="213">
        <v>0.9494247787610619</v>
      </c>
      <c r="P15" s="213">
        <v>0.9088849557522124</v>
      </c>
      <c r="Q15" s="213">
        <v>0.94219469026548675</v>
      </c>
      <c r="R15" s="213">
        <v>0.94219469026548675</v>
      </c>
      <c r="S15" s="213">
        <v>1</v>
      </c>
      <c r="T15" s="213">
        <v>1</v>
      </c>
      <c r="U15" s="213">
        <v>0.92911504424778757</v>
      </c>
      <c r="V15" s="213">
        <f>'Occupancy Summary Schedule'!E14</f>
        <v>0.88383185840707967</v>
      </c>
    </row>
    <row r="16" spans="1:22">
      <c r="A16" s="208"/>
      <c r="B16" s="208" t="s">
        <v>17</v>
      </c>
      <c r="C16" s="209" t="s">
        <v>15</v>
      </c>
      <c r="D16" s="210">
        <v>54382</v>
      </c>
      <c r="E16" s="211">
        <v>1</v>
      </c>
      <c r="F16" s="212">
        <v>1</v>
      </c>
      <c r="G16" s="212">
        <v>1</v>
      </c>
      <c r="H16" s="213">
        <v>0.95426795630907291</v>
      </c>
      <c r="I16" s="213">
        <v>0.9085359126181457</v>
      </c>
      <c r="J16" s="213">
        <v>1</v>
      </c>
      <c r="K16" s="213">
        <v>1</v>
      </c>
      <c r="L16" s="213">
        <v>1</v>
      </c>
      <c r="M16" s="213">
        <v>1</v>
      </c>
      <c r="N16" s="213">
        <v>1</v>
      </c>
      <c r="O16" s="213">
        <v>1</v>
      </c>
      <c r="P16" s="213">
        <v>1</v>
      </c>
      <c r="Q16" s="213">
        <v>1</v>
      </c>
      <c r="R16" s="213">
        <v>1</v>
      </c>
      <c r="S16" s="213">
        <v>0.94512890294582763</v>
      </c>
      <c r="T16" s="213">
        <v>0.6079585156853371</v>
      </c>
      <c r="U16" s="213">
        <v>0.94211319922033021</v>
      </c>
      <c r="V16" s="213">
        <f>'Occupancy Summary Schedule'!E15</f>
        <v>0.9085359126181457</v>
      </c>
    </row>
    <row r="17" spans="1:22">
      <c r="A17" s="208"/>
      <c r="B17" s="208" t="s">
        <v>18</v>
      </c>
      <c r="C17" s="209" t="s">
        <v>15</v>
      </c>
      <c r="D17" s="210">
        <v>122693</v>
      </c>
      <c r="E17" s="211">
        <v>1</v>
      </c>
      <c r="F17" s="212">
        <v>0.93799999999999994</v>
      </c>
      <c r="G17" s="212">
        <v>0.98384585917697021</v>
      </c>
      <c r="H17" s="213">
        <v>0.98061829118205601</v>
      </c>
      <c r="I17" s="213">
        <v>1</v>
      </c>
      <c r="J17" s="213">
        <v>0.96656695981025809</v>
      </c>
      <c r="K17" s="213">
        <v>0.98425338038844923</v>
      </c>
      <c r="L17" s="213">
        <v>1</v>
      </c>
      <c r="M17" s="213">
        <v>0.98183270439226367</v>
      </c>
      <c r="N17" s="213">
        <v>1</v>
      </c>
      <c r="O17" s="213">
        <v>1</v>
      </c>
      <c r="P17" s="213">
        <v>1</v>
      </c>
      <c r="Q17" s="213">
        <v>1</v>
      </c>
      <c r="R17" s="213">
        <v>0.92834147017352253</v>
      </c>
      <c r="S17" s="213">
        <v>0.92389133854417127</v>
      </c>
      <c r="T17" s="213">
        <v>0.94327304736211515</v>
      </c>
      <c r="U17" s="213">
        <v>0.73978140562216266</v>
      </c>
      <c r="V17" s="213">
        <f>'Occupancy Summary Schedule'!E16</f>
        <v>0.75552802523371343</v>
      </c>
    </row>
    <row r="18" spans="1:22">
      <c r="A18" s="208"/>
      <c r="B18" s="208" t="s">
        <v>19</v>
      </c>
      <c r="C18" s="209" t="s">
        <v>15</v>
      </c>
      <c r="D18" s="210">
        <v>56520</v>
      </c>
      <c r="E18" s="211">
        <v>1</v>
      </c>
      <c r="F18" s="212">
        <v>1</v>
      </c>
      <c r="G18" s="212">
        <v>1</v>
      </c>
      <c r="H18" s="213">
        <v>1</v>
      </c>
      <c r="I18" s="213">
        <v>1</v>
      </c>
      <c r="J18" s="213">
        <v>1</v>
      </c>
      <c r="K18" s="213">
        <v>1</v>
      </c>
      <c r="L18" s="213">
        <v>1</v>
      </c>
      <c r="M18" s="213">
        <v>0.84962845010615706</v>
      </c>
      <c r="N18" s="213">
        <v>0.94803609341825901</v>
      </c>
      <c r="O18" s="213">
        <v>1</v>
      </c>
      <c r="P18" s="213">
        <v>1</v>
      </c>
      <c r="Q18" s="213">
        <v>1</v>
      </c>
      <c r="R18" s="213">
        <v>1</v>
      </c>
      <c r="S18" s="213">
        <v>1</v>
      </c>
      <c r="T18" s="213">
        <v>1</v>
      </c>
      <c r="U18" s="213">
        <v>1</v>
      </c>
      <c r="V18" s="213">
        <f>'Occupancy Summary Schedule'!E17</f>
        <v>1</v>
      </c>
    </row>
    <row r="19" spans="1:22">
      <c r="A19" s="208"/>
      <c r="B19" s="208" t="s">
        <v>20</v>
      </c>
      <c r="C19" s="209" t="s">
        <v>15</v>
      </c>
      <c r="D19" s="210">
        <v>73291</v>
      </c>
      <c r="E19" s="211">
        <v>1</v>
      </c>
      <c r="F19" s="212">
        <v>0.98099999999999998</v>
      </c>
      <c r="G19" s="212">
        <v>0.96425209097979292</v>
      </c>
      <c r="H19" s="213">
        <v>1</v>
      </c>
      <c r="I19" s="213">
        <v>1</v>
      </c>
      <c r="J19" s="213">
        <v>1</v>
      </c>
      <c r="K19" s="213">
        <v>1</v>
      </c>
      <c r="L19" s="213">
        <v>0.98188044916838357</v>
      </c>
      <c r="M19" s="213">
        <v>0.98188044916838357</v>
      </c>
      <c r="N19" s="213">
        <v>0.93887380442346269</v>
      </c>
      <c r="O19" s="213">
        <v>0.86110163594438605</v>
      </c>
      <c r="P19" s="213">
        <v>0.90094281698980772</v>
      </c>
      <c r="Q19" s="213">
        <v>0.78302929418346046</v>
      </c>
      <c r="R19" s="213">
        <v>0.84360972015663582</v>
      </c>
      <c r="S19" s="213">
        <v>0.90473591573317325</v>
      </c>
      <c r="T19" s="213">
        <v>0.90066993218812674</v>
      </c>
      <c r="U19" s="213">
        <v>0.84036239101663235</v>
      </c>
      <c r="V19" s="213">
        <f>'Occupancy Summary Schedule'!E18</f>
        <v>0.84036239101663235</v>
      </c>
    </row>
    <row r="20" spans="1:22">
      <c r="A20" s="208"/>
      <c r="B20" s="208" t="s">
        <v>21</v>
      </c>
      <c r="C20" s="209" t="s">
        <v>15</v>
      </c>
      <c r="D20" s="210">
        <v>38501</v>
      </c>
      <c r="E20" s="211">
        <v>1</v>
      </c>
      <c r="F20" s="212">
        <v>1</v>
      </c>
      <c r="G20" s="212">
        <v>1</v>
      </c>
      <c r="H20" s="213">
        <v>1</v>
      </c>
      <c r="I20" s="213">
        <v>0.9609360795823485</v>
      </c>
      <c r="J20" s="213">
        <v>1</v>
      </c>
      <c r="K20" s="213">
        <v>1</v>
      </c>
      <c r="L20" s="213">
        <v>0.95844263785356221</v>
      </c>
      <c r="M20" s="213">
        <v>1</v>
      </c>
      <c r="N20" s="213">
        <v>1</v>
      </c>
      <c r="O20" s="213">
        <v>0.96579309628321341</v>
      </c>
      <c r="P20" s="213">
        <v>0.96579309628321341</v>
      </c>
      <c r="Q20" s="213">
        <v>1</v>
      </c>
      <c r="R20" s="213">
        <v>1</v>
      </c>
      <c r="S20" s="213">
        <v>1</v>
      </c>
      <c r="T20" s="213">
        <v>1</v>
      </c>
      <c r="U20" s="213">
        <v>1</v>
      </c>
      <c r="V20" s="213">
        <f>'Occupancy Summary Schedule'!E19</f>
        <v>1</v>
      </c>
    </row>
    <row r="21" spans="1:22" ht="18" customHeight="1">
      <c r="A21" s="208"/>
      <c r="B21" s="202" t="s">
        <v>22</v>
      </c>
      <c r="C21" s="203"/>
      <c r="D21" s="214">
        <f>+SUM(D14:D20)</f>
        <v>522101</v>
      </c>
      <c r="E21" s="215">
        <f t="shared" ref="E21:U21" si="2">+SUMPRODUCT(E14:E20,$D$14:$D$20)/$D$21</f>
        <v>0.98254009473262827</v>
      </c>
      <c r="F21" s="215">
        <f t="shared" si="2"/>
        <v>0.97150839588508742</v>
      </c>
      <c r="G21" s="215">
        <f t="shared" si="2"/>
        <v>0.97425210830854569</v>
      </c>
      <c r="H21" s="215">
        <f t="shared" si="2"/>
        <v>0.97681483084690512</v>
      </c>
      <c r="I21" s="215">
        <f t="shared" si="2"/>
        <v>0.97144422247802631</v>
      </c>
      <c r="J21" s="215">
        <f t="shared" si="2"/>
        <v>0.97599506608874531</v>
      </c>
      <c r="K21" s="215">
        <f t="shared" si="2"/>
        <v>0.98243251784616381</v>
      </c>
      <c r="L21" s="215">
        <f t="shared" si="2"/>
        <v>0.98052484097904424</v>
      </c>
      <c r="M21" s="215">
        <f t="shared" si="2"/>
        <v>0.96304163370688811</v>
      </c>
      <c r="N21" s="215">
        <f t="shared" si="2"/>
        <v>0.9696457198894467</v>
      </c>
      <c r="O21" s="215">
        <f t="shared" si="2"/>
        <v>0.96224102233092834</v>
      </c>
      <c r="P21" s="215">
        <f t="shared" si="2"/>
        <v>0.95525769918080983</v>
      </c>
      <c r="Q21" s="215">
        <f t="shared" si="2"/>
        <v>0.95223912614609052</v>
      </c>
      <c r="R21" s="215">
        <f t="shared" si="2"/>
        <v>0.93614070840699404</v>
      </c>
      <c r="S21" s="215">
        <f t="shared" si="2"/>
        <v>0.95183307444345056</v>
      </c>
      <c r="T21" s="215">
        <f t="shared" si="2"/>
        <v>0.92199785099051712</v>
      </c>
      <c r="U21" s="215">
        <f t="shared" si="2"/>
        <v>0.8883760038766445</v>
      </c>
      <c r="V21" s="489">
        <f>'Occupancy Summary Schedule'!E20</f>
        <v>0.87846795926458676</v>
      </c>
    </row>
    <row r="22" spans="1:22" ht="18" customHeight="1">
      <c r="A22" s="208"/>
      <c r="B22" s="208"/>
      <c r="C22" s="209"/>
      <c r="D22" s="210"/>
      <c r="E22" s="211"/>
    </row>
    <row r="23" spans="1:22">
      <c r="A23" s="208"/>
      <c r="B23" s="208" t="s">
        <v>23</v>
      </c>
      <c r="C23" s="209" t="s">
        <v>24</v>
      </c>
      <c r="D23" s="210">
        <v>52560</v>
      </c>
      <c r="E23" s="211">
        <v>1</v>
      </c>
      <c r="F23" s="212">
        <v>1</v>
      </c>
      <c r="G23" s="212">
        <v>1</v>
      </c>
      <c r="H23" s="213">
        <v>1</v>
      </c>
      <c r="I23" s="213">
        <v>1</v>
      </c>
      <c r="J23" s="213">
        <v>0.97669330289193301</v>
      </c>
      <c r="K23" s="213">
        <v>0.93007990867579904</v>
      </c>
      <c r="L23" s="213">
        <v>1</v>
      </c>
      <c r="M23" s="213">
        <v>1</v>
      </c>
      <c r="N23" s="213">
        <v>1</v>
      </c>
      <c r="O23" s="213">
        <v>1</v>
      </c>
      <c r="P23" s="213">
        <v>0.92161339421613397</v>
      </c>
      <c r="Q23" s="213">
        <v>0.92161339421613397</v>
      </c>
      <c r="R23" s="213">
        <v>0.88242009132420096</v>
      </c>
      <c r="S23" s="213">
        <v>0.81992009132420096</v>
      </c>
      <c r="T23" s="213">
        <v>0.81992009132420096</v>
      </c>
      <c r="U23" s="213">
        <v>0.88242009132420096</v>
      </c>
      <c r="V23" s="213">
        <f>'Occupancy Summary Schedule'!E22</f>
        <v>0.92161339421613397</v>
      </c>
    </row>
    <row r="24" spans="1:22">
      <c r="A24" s="208"/>
      <c r="B24" s="208" t="s">
        <v>25</v>
      </c>
      <c r="C24" s="209" t="s">
        <v>24</v>
      </c>
      <c r="D24" s="210">
        <v>214400</v>
      </c>
      <c r="E24" s="211">
        <v>1</v>
      </c>
      <c r="F24" s="211">
        <v>1</v>
      </c>
      <c r="G24" s="212">
        <v>0.95909999999999995</v>
      </c>
      <c r="H24" s="213">
        <v>1</v>
      </c>
      <c r="I24" s="213">
        <v>0.98635727611940294</v>
      </c>
      <c r="J24" s="213">
        <v>0.91512126865671639</v>
      </c>
      <c r="K24" s="213">
        <v>1</v>
      </c>
      <c r="L24" s="213">
        <v>1</v>
      </c>
      <c r="M24" s="213">
        <v>0.98635727611940294</v>
      </c>
      <c r="N24" s="213">
        <v>0.94240671641791041</v>
      </c>
      <c r="O24" s="213">
        <v>0.94316231343283585</v>
      </c>
      <c r="P24" s="213">
        <v>0.9856016791044776</v>
      </c>
      <c r="Q24" s="213">
        <v>0.98635727611940294</v>
      </c>
      <c r="R24" s="213">
        <v>0.94391791044776119</v>
      </c>
      <c r="S24" s="213">
        <v>0.89010261194029849</v>
      </c>
      <c r="T24" s="213">
        <v>0.86281716417910448</v>
      </c>
      <c r="U24" s="213">
        <v>0.84776585820895523</v>
      </c>
      <c r="V24" s="213">
        <f>'Occupancy Summary Schedule'!E23</f>
        <v>0.87645988805970154</v>
      </c>
    </row>
    <row r="25" spans="1:22">
      <c r="A25" s="208"/>
      <c r="B25" s="208" t="s">
        <v>26</v>
      </c>
      <c r="C25" s="209" t="s">
        <v>24</v>
      </c>
      <c r="D25" s="210">
        <v>52715</v>
      </c>
      <c r="E25" s="211">
        <v>1</v>
      </c>
      <c r="F25" s="211">
        <v>1</v>
      </c>
      <c r="G25" s="212">
        <v>1</v>
      </c>
      <c r="H25" s="213">
        <v>1</v>
      </c>
      <c r="I25" s="213">
        <v>1</v>
      </c>
      <c r="J25" s="213">
        <v>1</v>
      </c>
      <c r="K25" s="213">
        <v>1</v>
      </c>
      <c r="L25" s="213">
        <v>1</v>
      </c>
      <c r="M25" s="213">
        <v>1</v>
      </c>
      <c r="N25" s="213">
        <v>1</v>
      </c>
      <c r="O25" s="213">
        <v>1</v>
      </c>
      <c r="P25" s="213">
        <v>1</v>
      </c>
      <c r="Q25" s="213">
        <v>1</v>
      </c>
      <c r="R25" s="213">
        <v>1</v>
      </c>
      <c r="S25" s="213">
        <v>1</v>
      </c>
      <c r="T25" s="213">
        <v>1</v>
      </c>
      <c r="U25" s="213">
        <v>0.53343450630750255</v>
      </c>
      <c r="V25" s="213">
        <f>'Occupancy Summary Schedule'!E24</f>
        <v>0.87597458029024</v>
      </c>
    </row>
    <row r="26" spans="1:22">
      <c r="A26" s="208"/>
      <c r="B26" s="208" t="s">
        <v>27</v>
      </c>
      <c r="C26" s="209" t="s">
        <v>24</v>
      </c>
      <c r="D26" s="210">
        <v>35597</v>
      </c>
      <c r="E26" s="211">
        <v>1</v>
      </c>
      <c r="F26" s="211">
        <v>1</v>
      </c>
      <c r="G26" s="212">
        <v>0.96451948197881843</v>
      </c>
      <c r="H26" s="213">
        <v>0.93926454476500831</v>
      </c>
      <c r="I26" s="213">
        <v>0.93926454476500831</v>
      </c>
      <c r="J26" s="213">
        <v>0.93926454476500831</v>
      </c>
      <c r="K26" s="213">
        <v>1</v>
      </c>
      <c r="L26" s="213">
        <v>1</v>
      </c>
      <c r="M26" s="213">
        <v>0.97022220973677553</v>
      </c>
      <c r="N26" s="213">
        <v>1</v>
      </c>
      <c r="O26" s="213">
        <v>0.93926454476500831</v>
      </c>
      <c r="P26" s="213">
        <v>0.93926454476500831</v>
      </c>
      <c r="Q26" s="213">
        <v>1</v>
      </c>
      <c r="R26" s="213">
        <v>1</v>
      </c>
      <c r="S26" s="213">
        <v>1</v>
      </c>
      <c r="T26" s="213">
        <v>0.94505154928786128</v>
      </c>
      <c r="U26" s="213">
        <v>0.88032699384779611</v>
      </c>
      <c r="V26" s="213">
        <f>'Occupancy Summary Schedule'!E25</f>
        <v>0.8430766637638003</v>
      </c>
    </row>
    <row r="27" spans="1:22">
      <c r="A27" s="208"/>
      <c r="B27" s="208" t="s">
        <v>28</v>
      </c>
      <c r="C27" s="209" t="s">
        <v>24</v>
      </c>
      <c r="D27" s="210">
        <v>84028</v>
      </c>
      <c r="E27" s="211">
        <v>1</v>
      </c>
      <c r="F27" s="211">
        <v>0.9768</v>
      </c>
      <c r="G27" s="212">
        <v>0.97680535059741991</v>
      </c>
      <c r="H27" s="213">
        <v>0.95599086018946067</v>
      </c>
      <c r="I27" s="213">
        <v>0.95599086018946067</v>
      </c>
      <c r="J27" s="213">
        <v>1</v>
      </c>
      <c r="K27" s="213">
        <v>1</v>
      </c>
      <c r="L27" s="213">
        <v>0.95288475270148043</v>
      </c>
      <c r="M27" s="213">
        <v>0.95288475270148043</v>
      </c>
      <c r="N27" s="213">
        <v>0.8909173132765269</v>
      </c>
      <c r="O27" s="213">
        <v>0.81901271004903131</v>
      </c>
      <c r="P27" s="213">
        <v>0.77500357023849198</v>
      </c>
      <c r="Q27" s="213">
        <v>0.74975008330556481</v>
      </c>
      <c r="R27" s="213">
        <v>0.84690817346598757</v>
      </c>
      <c r="S27" s="213">
        <v>1</v>
      </c>
      <c r="T27" s="213">
        <v>1</v>
      </c>
      <c r="U27" s="213">
        <v>1</v>
      </c>
      <c r="V27" s="213">
        <f>'Occupancy Summary Schedule'!E26</f>
        <v>1</v>
      </c>
    </row>
    <row r="28" spans="1:22">
      <c r="A28" s="208"/>
      <c r="B28" s="208" t="s">
        <v>29</v>
      </c>
      <c r="C28" s="209" t="s">
        <v>24</v>
      </c>
      <c r="D28" s="210">
        <v>71016</v>
      </c>
      <c r="E28" s="211">
        <v>1</v>
      </c>
      <c r="F28" s="211">
        <v>0.93759999999999999</v>
      </c>
      <c r="G28" s="212">
        <v>0.96522954429950869</v>
      </c>
      <c r="H28" s="213">
        <v>1</v>
      </c>
      <c r="I28" s="213">
        <v>1</v>
      </c>
      <c r="J28" s="213">
        <v>1</v>
      </c>
      <c r="K28" s="213">
        <v>1</v>
      </c>
      <c r="L28" s="213">
        <v>1</v>
      </c>
      <c r="M28" s="213">
        <v>1</v>
      </c>
      <c r="N28" s="213">
        <v>0.97186549509969589</v>
      </c>
      <c r="O28" s="213">
        <v>1</v>
      </c>
      <c r="P28" s="213">
        <v>1</v>
      </c>
      <c r="Q28" s="213">
        <v>1</v>
      </c>
      <c r="R28" s="213">
        <v>0.9595020840374</v>
      </c>
      <c r="S28" s="213">
        <v>0.98593274754984794</v>
      </c>
      <c r="T28" s="213">
        <v>0.96993635237129661</v>
      </c>
      <c r="U28" s="213">
        <v>0.97321730314295374</v>
      </c>
      <c r="V28" s="213">
        <f>'Occupancy Summary Schedule'!E27</f>
        <v>0.97040103638616648</v>
      </c>
    </row>
    <row r="29" spans="1:22" ht="18" customHeight="1">
      <c r="A29" s="208"/>
      <c r="B29" s="202" t="s">
        <v>30</v>
      </c>
      <c r="C29" s="203"/>
      <c r="D29" s="214">
        <f>+SUM(D23:D28)</f>
        <v>510316</v>
      </c>
      <c r="E29" s="215">
        <f t="shared" ref="E29:U29" si="3">+SUMPRODUCT(E23:E28,$D$23:$D$28)/$D$29</f>
        <v>1</v>
      </c>
      <c r="F29" s="215">
        <f t="shared" si="3"/>
        <v>0.98749628073585782</v>
      </c>
      <c r="G29" s="215">
        <f t="shared" si="3"/>
        <v>0.97168378282862744</v>
      </c>
      <c r="H29" s="215">
        <f t="shared" si="3"/>
        <v>0.98851691892866378</v>
      </c>
      <c r="I29" s="215">
        <f t="shared" si="3"/>
        <v>0.98278517624373918</v>
      </c>
      <c r="J29" s="215">
        <f t="shared" si="3"/>
        <v>0.95770267834047929</v>
      </c>
      <c r="K29" s="215">
        <f t="shared" si="3"/>
        <v>0.99279857970355623</v>
      </c>
      <c r="L29" s="215">
        <f t="shared" si="3"/>
        <v>0.99224206178132768</v>
      </c>
      <c r="M29" s="215">
        <f t="shared" si="3"/>
        <v>0.98443317473878933</v>
      </c>
      <c r="N29" s="215">
        <f t="shared" si="3"/>
        <v>0.95392658666394936</v>
      </c>
      <c r="O29" s="215">
        <f t="shared" si="3"/>
        <v>0.94208294468525389</v>
      </c>
      <c r="P29" s="215">
        <f t="shared" si="3"/>
        <v>0.94459315404572852</v>
      </c>
      <c r="Q29" s="215">
        <f t="shared" si="3"/>
        <v>0.9449889872157643</v>
      </c>
      <c r="R29" s="215">
        <f t="shared" si="3"/>
        <v>0.93348435087279258</v>
      </c>
      <c r="S29" s="215">
        <f t="shared" si="3"/>
        <v>0.9333236661205998</v>
      </c>
      <c r="T29" s="215">
        <f t="shared" si="3"/>
        <v>0.91580118985099424</v>
      </c>
      <c r="U29" s="215">
        <f t="shared" si="3"/>
        <v>0.86366094733459264</v>
      </c>
      <c r="V29" s="489">
        <f>'Occupancy Summary Schedule'!E28</f>
        <v>0.91214659152368338</v>
      </c>
    </row>
    <row r="30" spans="1:22" ht="18" customHeight="1">
      <c r="A30" s="208"/>
      <c r="B30" s="208"/>
      <c r="C30" s="209"/>
      <c r="D30" s="210"/>
      <c r="E30" s="211"/>
    </row>
    <row r="31" spans="1:22">
      <c r="A31" s="208"/>
      <c r="B31" s="208" t="s">
        <v>31</v>
      </c>
      <c r="C31" s="209" t="s">
        <v>32</v>
      </c>
      <c r="D31" s="210">
        <v>40860</v>
      </c>
      <c r="E31" s="211">
        <v>1</v>
      </c>
      <c r="F31" s="212">
        <v>1</v>
      </c>
      <c r="G31" s="212">
        <v>1</v>
      </c>
      <c r="H31" s="213">
        <v>1</v>
      </c>
      <c r="I31" s="213">
        <v>1</v>
      </c>
      <c r="J31" s="213">
        <v>0.94517865883504648</v>
      </c>
      <c r="K31" s="213">
        <v>1</v>
      </c>
      <c r="L31" s="213">
        <v>0.94517865883504648</v>
      </c>
      <c r="M31" s="213">
        <v>1</v>
      </c>
      <c r="N31" s="213">
        <v>1</v>
      </c>
      <c r="O31" s="213">
        <v>1</v>
      </c>
      <c r="P31" s="213">
        <v>1</v>
      </c>
      <c r="Q31" s="213">
        <v>1</v>
      </c>
      <c r="R31" s="213">
        <v>1</v>
      </c>
      <c r="S31" s="213">
        <v>1</v>
      </c>
      <c r="T31" s="213">
        <v>1</v>
      </c>
      <c r="U31" s="213">
        <v>0.94517865883504648</v>
      </c>
      <c r="V31" s="213">
        <f>'Occupancy Summary Schedule'!E30</f>
        <v>1</v>
      </c>
    </row>
    <row r="32" spans="1:22">
      <c r="A32" s="208"/>
      <c r="B32" s="208" t="s">
        <v>33</v>
      </c>
      <c r="C32" s="209" t="s">
        <v>32</v>
      </c>
      <c r="D32" s="210">
        <v>59408</v>
      </c>
      <c r="E32" s="211">
        <v>0.96589999999999998</v>
      </c>
      <c r="F32" s="212">
        <v>1</v>
      </c>
      <c r="G32" s="212">
        <v>1</v>
      </c>
      <c r="H32" s="213">
        <v>1</v>
      </c>
      <c r="I32" s="213">
        <v>0.9632372744411527</v>
      </c>
      <c r="J32" s="213">
        <v>1</v>
      </c>
      <c r="K32" s="213">
        <v>1</v>
      </c>
      <c r="L32" s="213">
        <v>1</v>
      </c>
      <c r="M32" s="213">
        <v>0.9632372744411527</v>
      </c>
      <c r="N32" s="213">
        <v>1</v>
      </c>
      <c r="O32" s="213">
        <v>0.9632372744411527</v>
      </c>
      <c r="P32" s="213">
        <v>0.96586318340964183</v>
      </c>
      <c r="Q32" s="213">
        <v>0.96586318340964183</v>
      </c>
      <c r="R32" s="213">
        <v>0.96586318340964183</v>
      </c>
      <c r="S32" s="213">
        <v>1</v>
      </c>
      <c r="T32" s="213">
        <v>1</v>
      </c>
      <c r="U32" s="213">
        <v>0.83450040398599512</v>
      </c>
      <c r="V32" s="213">
        <f>'Occupancy Summary Schedule'!E31</f>
        <v>0.87126312954484242</v>
      </c>
    </row>
    <row r="33" spans="1:22">
      <c r="A33" s="208"/>
      <c r="B33" s="208" t="s">
        <v>34</v>
      </c>
      <c r="C33" s="209" t="s">
        <v>32</v>
      </c>
      <c r="D33" s="210">
        <v>64619</v>
      </c>
      <c r="E33" s="211">
        <v>0.96089999999999998</v>
      </c>
      <c r="F33" s="212">
        <v>1</v>
      </c>
      <c r="G33" s="212">
        <v>1</v>
      </c>
      <c r="H33" s="213">
        <v>0.96092480539779324</v>
      </c>
      <c r="I33" s="213">
        <v>1</v>
      </c>
      <c r="J33" s="213">
        <v>1</v>
      </c>
      <c r="K33" s="213">
        <v>1</v>
      </c>
      <c r="L33" s="213">
        <v>0.88526594345316389</v>
      </c>
      <c r="M33" s="213">
        <v>1</v>
      </c>
      <c r="N33" s="213">
        <v>0.96092480539779324</v>
      </c>
      <c r="O33" s="213">
        <v>0.96227115863755242</v>
      </c>
      <c r="P33" s="213">
        <v>0.92299478481561148</v>
      </c>
      <c r="Q33" s="213">
        <v>0.84349804237143877</v>
      </c>
      <c r="R33" s="213">
        <v>0.88257323697364554</v>
      </c>
      <c r="S33" s="213">
        <v>0.72896516504433684</v>
      </c>
      <c r="T33" s="213">
        <v>0.72896516504433684</v>
      </c>
      <c r="U33" s="213">
        <v>0.68988997044213007</v>
      </c>
      <c r="V33" s="213">
        <f>'Occupancy Summary Schedule'!E32</f>
        <v>0.80597038022872525</v>
      </c>
    </row>
    <row r="34" spans="1:22">
      <c r="A34" s="208"/>
      <c r="B34" s="208" t="s">
        <v>35</v>
      </c>
      <c r="C34" s="209" t="s">
        <v>32</v>
      </c>
      <c r="D34" s="210">
        <v>59194</v>
      </c>
      <c r="E34" s="211">
        <v>0.96730000000000005</v>
      </c>
      <c r="F34" s="212">
        <v>0.94699999999999995</v>
      </c>
      <c r="G34" s="212">
        <v>0.9673108761023077</v>
      </c>
      <c r="H34" s="213">
        <v>0.9771260600736561</v>
      </c>
      <c r="I34" s="213">
        <v>0.97021657600432476</v>
      </c>
      <c r="J34" s="213">
        <v>0.91916410447004759</v>
      </c>
      <c r="K34" s="213">
        <v>0.91916410447004759</v>
      </c>
      <c r="L34" s="213">
        <v>0.91916410447004759</v>
      </c>
      <c r="M34" s="213">
        <v>0.95126195222488763</v>
      </c>
      <c r="N34" s="213">
        <v>0.96942257661249454</v>
      </c>
      <c r="O34" s="213">
        <v>0.94541676521269047</v>
      </c>
      <c r="P34" s="213">
        <v>0.94541676521269047</v>
      </c>
      <c r="Q34" s="213">
        <v>0.94594046693921685</v>
      </c>
      <c r="R34" s="213">
        <v>0.91894448761698821</v>
      </c>
      <c r="S34" s="213">
        <v>0.91894448761698821</v>
      </c>
      <c r="T34" s="213">
        <v>0.9673108761023077</v>
      </c>
      <c r="U34" s="213">
        <v>0.9444369361759638</v>
      </c>
      <c r="V34" s="213">
        <f>'Occupancy Summary Schedule'!E33</f>
        <v>1</v>
      </c>
    </row>
    <row r="35" spans="1:22">
      <c r="A35" s="208"/>
      <c r="B35" s="208" t="s">
        <v>36</v>
      </c>
      <c r="C35" s="209" t="s">
        <v>32</v>
      </c>
      <c r="D35" s="210">
        <v>58816</v>
      </c>
      <c r="E35" s="211">
        <v>1</v>
      </c>
      <c r="F35" s="212">
        <v>1</v>
      </c>
      <c r="G35" s="212">
        <v>1</v>
      </c>
      <c r="H35" s="213">
        <v>1</v>
      </c>
      <c r="I35" s="213">
        <v>1</v>
      </c>
      <c r="J35" s="213">
        <v>1</v>
      </c>
      <c r="K35" s="213">
        <v>1</v>
      </c>
      <c r="L35" s="213">
        <v>1</v>
      </c>
      <c r="M35" s="213">
        <v>1</v>
      </c>
      <c r="N35" s="213">
        <v>1</v>
      </c>
      <c r="O35" s="213">
        <v>1</v>
      </c>
      <c r="P35" s="213">
        <v>1</v>
      </c>
      <c r="Q35" s="213">
        <v>0.84820457018498363</v>
      </c>
      <c r="R35" s="213">
        <v>0.91719940152339496</v>
      </c>
      <c r="S35" s="213">
        <v>1</v>
      </c>
      <c r="T35" s="213">
        <v>1</v>
      </c>
      <c r="U35" s="213">
        <v>1</v>
      </c>
      <c r="V35" s="213">
        <f>'Occupancy Summary Schedule'!E34</f>
        <v>0.68238234494015237</v>
      </c>
    </row>
    <row r="36" spans="1:22" ht="18" customHeight="1">
      <c r="A36" s="208"/>
      <c r="B36" s="202" t="s">
        <v>37</v>
      </c>
      <c r="C36" s="203"/>
      <c r="D36" s="214">
        <f>+SUM(D31:D35)</f>
        <v>282897</v>
      </c>
      <c r="E36" s="215">
        <f t="shared" ref="E36:U36" si="4">+SUMPRODUCT(E31:E35,$D$31:$D$35)/$D$36</f>
        <v>0.97706564756784275</v>
      </c>
      <c r="F36" s="215">
        <f t="shared" si="4"/>
        <v>0.9889101616489393</v>
      </c>
      <c r="G36" s="215">
        <f t="shared" si="4"/>
        <v>0.99316005471956226</v>
      </c>
      <c r="H36" s="215">
        <f t="shared" si="4"/>
        <v>0.98628829574014576</v>
      </c>
      <c r="I36" s="215">
        <f t="shared" si="4"/>
        <v>0.98604792557008381</v>
      </c>
      <c r="J36" s="215">
        <f t="shared" si="4"/>
        <v>0.97516764051934102</v>
      </c>
      <c r="K36" s="215">
        <f t="shared" si="4"/>
        <v>0.9830857167096152</v>
      </c>
      <c r="L36" s="215">
        <f t="shared" si="4"/>
        <v>0.94896022227171017</v>
      </c>
      <c r="M36" s="215">
        <f t="shared" si="4"/>
        <v>0.98208181776406256</v>
      </c>
      <c r="N36" s="215">
        <f t="shared" si="4"/>
        <v>0.98467640165855419</v>
      </c>
      <c r="O36" s="215">
        <f t="shared" si="4"/>
        <v>0.97224078021329319</v>
      </c>
      <c r="P36" s="215">
        <f t="shared" si="4"/>
        <v>0.96382075455024263</v>
      </c>
      <c r="Q36" s="215">
        <f t="shared" si="4"/>
        <v>0.91421259327599802</v>
      </c>
      <c r="R36" s="215">
        <f t="shared" si="4"/>
        <v>0.93183384765480015</v>
      </c>
      <c r="S36" s="215">
        <f t="shared" si="4"/>
        <v>0.9211303053761617</v>
      </c>
      <c r="T36" s="215">
        <f t="shared" si="4"/>
        <v>0.93125059650685582</v>
      </c>
      <c r="U36" s="215">
        <f t="shared" si="4"/>
        <v>0.87486611735013098</v>
      </c>
      <c r="V36" s="489">
        <f>'Occupancy Summary Schedule'!E35</f>
        <v>0.86261077353241644</v>
      </c>
    </row>
    <row r="37" spans="1:22" ht="18" customHeight="1">
      <c r="A37" s="208"/>
      <c r="B37" s="208"/>
      <c r="C37" s="209"/>
      <c r="D37" s="210"/>
      <c r="E37" s="211"/>
    </row>
    <row r="38" spans="1:22">
      <c r="A38" s="208"/>
      <c r="B38" s="208" t="s">
        <v>38</v>
      </c>
      <c r="C38" s="209" t="s">
        <v>39</v>
      </c>
      <c r="D38" s="210">
        <v>43963</v>
      </c>
      <c r="E38" s="211">
        <v>0.98337238132065596</v>
      </c>
      <c r="F38" s="212">
        <v>0.98299999999999998</v>
      </c>
      <c r="G38" s="212">
        <v>0.92648363396492506</v>
      </c>
      <c r="H38" s="213">
        <v>1</v>
      </c>
      <c r="I38" s="213">
        <v>1</v>
      </c>
      <c r="J38" s="213">
        <v>0.98337238132065596</v>
      </c>
      <c r="K38" s="213">
        <v>1</v>
      </c>
      <c r="L38" s="213">
        <v>1</v>
      </c>
      <c r="M38" s="213">
        <v>1</v>
      </c>
      <c r="N38" s="213">
        <v>0.94313399904465123</v>
      </c>
      <c r="O38" s="213">
        <v>1</v>
      </c>
      <c r="P38" s="213">
        <v>1</v>
      </c>
      <c r="Q38" s="213">
        <v>1</v>
      </c>
      <c r="R38" s="213">
        <v>1</v>
      </c>
      <c r="S38" s="213">
        <v>0.82940199713395357</v>
      </c>
      <c r="T38" s="213">
        <v>0.77253599617860469</v>
      </c>
      <c r="U38" s="213">
        <v>0.65880399426790714</v>
      </c>
      <c r="V38" s="213">
        <f>'Occupancy Summary Schedule'!E37</f>
        <v>0.71566999522325592</v>
      </c>
    </row>
    <row r="39" spans="1:22">
      <c r="A39" s="208"/>
      <c r="B39" s="208" t="s">
        <v>40</v>
      </c>
      <c r="C39" s="209" t="s">
        <v>39</v>
      </c>
      <c r="D39" s="210">
        <v>100134</v>
      </c>
      <c r="E39" s="211">
        <v>1</v>
      </c>
      <c r="F39" s="212">
        <v>1</v>
      </c>
      <c r="G39" s="212">
        <v>0.9857490962110772</v>
      </c>
      <c r="H39" s="213">
        <v>1</v>
      </c>
      <c r="I39" s="213">
        <v>1</v>
      </c>
      <c r="J39" s="213">
        <v>1</v>
      </c>
      <c r="K39" s="213">
        <v>1</v>
      </c>
      <c r="L39" s="213">
        <v>0.96944094912816825</v>
      </c>
      <c r="M39" s="213">
        <v>1</v>
      </c>
      <c r="N39" s="213">
        <v>1</v>
      </c>
      <c r="O39" s="213">
        <v>0.97009007929374635</v>
      </c>
      <c r="P39" s="213">
        <v>0.97009007929374635</v>
      </c>
      <c r="Q39" s="213">
        <v>0.92132542393193118</v>
      </c>
      <c r="R39" s="213">
        <v>0.92132542393193118</v>
      </c>
      <c r="S39" s="213">
        <v>0.93557632772085408</v>
      </c>
      <c r="T39" s="213">
        <v>0.90606587173187925</v>
      </c>
      <c r="U39" s="213">
        <v>0.90606587173187925</v>
      </c>
      <c r="V39" s="213">
        <f>'Occupancy Summary Schedule'!E38</f>
        <v>0.85781053388459461</v>
      </c>
    </row>
    <row r="40" spans="1:22">
      <c r="A40" s="208"/>
      <c r="B40" s="208" t="s">
        <v>41</v>
      </c>
      <c r="C40" s="209" t="s">
        <v>39</v>
      </c>
      <c r="D40" s="210">
        <v>49277</v>
      </c>
      <c r="E40" s="211">
        <v>1</v>
      </c>
      <c r="F40" s="212">
        <v>0.94407127057247808</v>
      </c>
      <c r="G40" s="212">
        <v>1</v>
      </c>
      <c r="H40" s="213">
        <v>1</v>
      </c>
      <c r="I40" s="213">
        <v>1</v>
      </c>
      <c r="J40" s="213">
        <v>1</v>
      </c>
      <c r="K40" s="213">
        <v>1</v>
      </c>
      <c r="L40" s="213">
        <v>1</v>
      </c>
      <c r="M40" s="213">
        <v>0.95438033971223901</v>
      </c>
      <c r="N40" s="213">
        <v>0.97236033037725511</v>
      </c>
      <c r="O40" s="213">
        <v>0.97236033037725511</v>
      </c>
      <c r="P40" s="213">
        <v>1</v>
      </c>
      <c r="Q40" s="213">
        <v>0.8822168557339124</v>
      </c>
      <c r="R40" s="213">
        <v>0.95438033971223901</v>
      </c>
      <c r="S40" s="213">
        <v>0.95438033971223901</v>
      </c>
      <c r="T40" s="213">
        <v>0.95438033971223901</v>
      </c>
      <c r="U40" s="213">
        <v>0.95438033971223901</v>
      </c>
      <c r="V40" s="213">
        <f>'Occupancy Summary Schedule'!E39</f>
        <v>0.76516427542261101</v>
      </c>
    </row>
    <row r="41" spans="1:22">
      <c r="A41" s="208"/>
      <c r="B41" s="208" t="s">
        <v>42</v>
      </c>
      <c r="C41" s="209" t="s">
        <v>39</v>
      </c>
      <c r="D41" s="210">
        <v>51040</v>
      </c>
      <c r="E41" s="211">
        <v>0.96598746081504705</v>
      </c>
      <c r="F41" s="212">
        <v>0.96598746081504705</v>
      </c>
      <c r="G41" s="212">
        <v>0.94604231974921627</v>
      </c>
      <c r="H41" s="213">
        <v>1</v>
      </c>
      <c r="I41" s="213">
        <v>1</v>
      </c>
      <c r="J41" s="213">
        <v>1</v>
      </c>
      <c r="K41" s="213">
        <v>1</v>
      </c>
      <c r="L41" s="213">
        <v>1</v>
      </c>
      <c r="M41" s="213">
        <v>0.97452978056426331</v>
      </c>
      <c r="N41" s="213">
        <v>0.97452978056426331</v>
      </c>
      <c r="O41" s="213">
        <v>1</v>
      </c>
      <c r="P41" s="213">
        <v>1</v>
      </c>
      <c r="Q41" s="213">
        <v>1</v>
      </c>
      <c r="R41" s="213">
        <v>0.9303095611285267</v>
      </c>
      <c r="S41" s="213">
        <v>0.96598746081504705</v>
      </c>
      <c r="T41" s="213">
        <v>0.96598746081504705</v>
      </c>
      <c r="U41" s="213">
        <v>0.96598746081504705</v>
      </c>
      <c r="V41" s="213">
        <f>'Occupancy Summary Schedule'!E40</f>
        <v>0.96598746081504705</v>
      </c>
    </row>
    <row r="42" spans="1:22">
      <c r="A42" s="208">
        <v>975543</v>
      </c>
      <c r="B42" s="208" t="s">
        <v>43</v>
      </c>
      <c r="C42" s="209" t="s">
        <v>39</v>
      </c>
      <c r="D42" s="210">
        <v>34473</v>
      </c>
      <c r="E42" s="211">
        <v>1</v>
      </c>
      <c r="F42" s="212">
        <v>1</v>
      </c>
      <c r="G42" s="212">
        <v>1</v>
      </c>
      <c r="H42" s="213">
        <v>1</v>
      </c>
      <c r="I42" s="213">
        <v>1</v>
      </c>
      <c r="J42" s="213">
        <v>1</v>
      </c>
      <c r="K42" s="213">
        <v>1</v>
      </c>
      <c r="L42" s="213">
        <v>1</v>
      </c>
      <c r="M42" s="213">
        <v>1</v>
      </c>
      <c r="N42" s="213">
        <v>1</v>
      </c>
      <c r="O42" s="213">
        <v>1</v>
      </c>
      <c r="P42" s="213">
        <v>0.95660371885243523</v>
      </c>
      <c r="Q42" s="213">
        <v>0.95660371885243523</v>
      </c>
      <c r="R42" s="213">
        <v>1</v>
      </c>
      <c r="S42" s="213">
        <v>1</v>
      </c>
      <c r="T42" s="213">
        <v>1</v>
      </c>
      <c r="U42" s="213">
        <v>1</v>
      </c>
      <c r="V42" s="213">
        <f>'Occupancy Summary Schedule'!E41</f>
        <v>0.59991877701389495</v>
      </c>
    </row>
    <row r="43" spans="1:22" ht="18" customHeight="1">
      <c r="A43" s="208"/>
      <c r="B43" s="202" t="s">
        <v>44</v>
      </c>
      <c r="C43" s="203"/>
      <c r="D43" s="214">
        <f>+SUM(D38:D42)</f>
        <v>278887</v>
      </c>
      <c r="E43" s="215">
        <f t="shared" ref="E43:U43" si="5">+SUMPRODUCT(E38:E42,$D$38:$D$42)/$D$43</f>
        <v>0.99115412335462028</v>
      </c>
      <c r="F43" s="215">
        <f t="shared" si="5"/>
        <v>0.98121328351626291</v>
      </c>
      <c r="G43" s="215">
        <f t="shared" si="5"/>
        <v>0.97341934188398882</v>
      </c>
      <c r="H43" s="215">
        <f t="shared" si="5"/>
        <v>1</v>
      </c>
      <c r="I43" s="215">
        <f t="shared" si="5"/>
        <v>1</v>
      </c>
      <c r="J43" s="215">
        <f t="shared" si="5"/>
        <v>0.99737886670945575</v>
      </c>
      <c r="K43" s="215">
        <f t="shared" si="5"/>
        <v>1</v>
      </c>
      <c r="L43" s="215">
        <f t="shared" si="5"/>
        <v>0.98902781413260565</v>
      </c>
      <c r="M43" s="215">
        <f t="shared" si="5"/>
        <v>0.9872780014844722</v>
      </c>
      <c r="N43" s="215">
        <f t="shared" si="5"/>
        <v>0.98149071129167009</v>
      </c>
      <c r="O43" s="215">
        <f t="shared" si="5"/>
        <v>0.98437718502475913</v>
      </c>
      <c r="P43" s="215">
        <f t="shared" si="5"/>
        <v>0.98389670368285365</v>
      </c>
      <c r="Q43" s="215">
        <f t="shared" si="5"/>
        <v>0.94557652382506174</v>
      </c>
      <c r="R43" s="215">
        <f t="shared" si="5"/>
        <v>0.95093711790079849</v>
      </c>
      <c r="S43" s="215">
        <f t="shared" si="5"/>
        <v>0.93569079949943879</v>
      </c>
      <c r="T43" s="215">
        <f t="shared" si="5"/>
        <v>0.91613090606589764</v>
      </c>
      <c r="U43" s="215">
        <f t="shared" si="5"/>
        <v>0.8982024977858416</v>
      </c>
      <c r="V43" s="489">
        <f>'Occupancy Summary Schedule'!E42</f>
        <v>0.80695407100366812</v>
      </c>
    </row>
    <row r="44" spans="1:22" ht="18" customHeight="1">
      <c r="A44" s="208"/>
      <c r="B44" s="208"/>
      <c r="C44" s="209"/>
      <c r="D44" s="210"/>
      <c r="E44" s="211"/>
    </row>
    <row r="45" spans="1:22" ht="18" customHeight="1">
      <c r="A45" s="208"/>
      <c r="B45" s="208"/>
      <c r="C45" s="209"/>
      <c r="D45" s="210"/>
      <c r="E45" s="211"/>
    </row>
    <row r="46" spans="1:22" ht="18" customHeight="1">
      <c r="A46" s="208"/>
      <c r="B46" s="208"/>
      <c r="C46" s="209"/>
      <c r="D46" s="210"/>
      <c r="E46" s="216"/>
    </row>
    <row r="47" spans="1:22" ht="18" customHeight="1">
      <c r="B47" s="217" t="s">
        <v>45</v>
      </c>
    </row>
    <row r="48" spans="1:22" ht="24" customHeight="1">
      <c r="B48" s="219" t="s">
        <v>46</v>
      </c>
      <c r="C48" s="220"/>
      <c r="D48" s="219" t="s">
        <v>47</v>
      </c>
      <c r="E48" s="221" t="s">
        <v>48</v>
      </c>
      <c r="F48" s="205">
        <v>44561</v>
      </c>
      <c r="G48" s="205">
        <v>44651</v>
      </c>
      <c r="H48" s="205">
        <v>44742</v>
      </c>
      <c r="I48" s="205">
        <v>44834</v>
      </c>
      <c r="J48" s="205">
        <v>44926</v>
      </c>
      <c r="K48" s="205">
        <v>45016</v>
      </c>
      <c r="L48" s="205">
        <v>45107</v>
      </c>
      <c r="M48" s="205">
        <v>45199</v>
      </c>
      <c r="N48" s="205">
        <v>45291</v>
      </c>
      <c r="O48" s="205">
        <v>45382</v>
      </c>
      <c r="P48" s="206">
        <v>45473</v>
      </c>
      <c r="Q48" s="206">
        <f>Q4</f>
        <v>45565</v>
      </c>
      <c r="R48" s="206">
        <f>R4</f>
        <v>45657</v>
      </c>
      <c r="S48" s="206">
        <f>S4</f>
        <v>45747</v>
      </c>
      <c r="T48" s="206">
        <f>T4</f>
        <v>45838</v>
      </c>
      <c r="U48" s="206">
        <f>U4</f>
        <v>45930</v>
      </c>
      <c r="V48" s="250" t="s">
        <v>5</v>
      </c>
    </row>
    <row r="49" spans="2:22">
      <c r="B49" s="191" t="s">
        <v>7</v>
      </c>
      <c r="C49" s="222"/>
      <c r="D49" s="223">
        <f>+D12</f>
        <v>688208</v>
      </c>
      <c r="E49" s="211">
        <f>+E12</f>
        <v>0.99681947652453906</v>
      </c>
      <c r="F49" s="224">
        <f>+F12</f>
        <v>0.98686939849580368</v>
      </c>
      <c r="G49" s="224">
        <f>+G12</f>
        <v>0.98984609304163862</v>
      </c>
      <c r="H49" s="224">
        <f t="shared" ref="H49:V49" si="6">+IF(H12=0%, "", H12)</f>
        <v>0.98984609304163862</v>
      </c>
      <c r="I49" s="224">
        <f t="shared" si="6"/>
        <v>0.99507706972310694</v>
      </c>
      <c r="J49" s="224">
        <f t="shared" si="6"/>
        <v>0.9805465789412503</v>
      </c>
      <c r="K49" s="224">
        <f t="shared" si="6"/>
        <v>0.98403389672889596</v>
      </c>
      <c r="L49" s="224">
        <f t="shared" si="6"/>
        <v>0.99158975193546139</v>
      </c>
      <c r="M49" s="224">
        <f t="shared" si="6"/>
        <v>0.98077906679376003</v>
      </c>
      <c r="N49" s="224">
        <f t="shared" si="6"/>
        <v>0.9858937995489736</v>
      </c>
      <c r="O49" s="224">
        <f t="shared" si="6"/>
        <v>0.98267820193894873</v>
      </c>
      <c r="P49" s="224">
        <f t="shared" si="6"/>
        <v>0.97529671262176554</v>
      </c>
      <c r="Q49" s="224">
        <f t="shared" si="6"/>
        <v>0.95261171041313086</v>
      </c>
      <c r="R49" s="224">
        <f t="shared" si="6"/>
        <v>0.93845901239160257</v>
      </c>
      <c r="S49" s="224">
        <f t="shared" si="6"/>
        <v>0.93220363611001322</v>
      </c>
      <c r="T49" s="224">
        <f t="shared" si="6"/>
        <v>0.92923941599051452</v>
      </c>
      <c r="U49" s="224">
        <f t="shared" si="6"/>
        <v>0.92529729384139681</v>
      </c>
      <c r="V49" s="224">
        <f t="shared" si="6"/>
        <v>0.91764553739567112</v>
      </c>
    </row>
    <row r="50" spans="2:22">
      <c r="B50" s="191" t="s">
        <v>49</v>
      </c>
      <c r="D50" s="223">
        <f>+D21</f>
        <v>522101</v>
      </c>
      <c r="E50" s="211">
        <f>+E21</f>
        <v>0.98254009473262827</v>
      </c>
      <c r="F50" s="224">
        <f>+F21</f>
        <v>0.97150839588508742</v>
      </c>
      <c r="G50" s="224">
        <f>+G21</f>
        <v>0.97425210830854569</v>
      </c>
      <c r="H50" s="224">
        <f t="shared" ref="H50:V50" si="7">+IF(H21=0%, "", H21)</f>
        <v>0.97681483084690512</v>
      </c>
      <c r="I50" s="224">
        <f t="shared" si="7"/>
        <v>0.97144422247802631</v>
      </c>
      <c r="J50" s="224">
        <f t="shared" si="7"/>
        <v>0.97599506608874531</v>
      </c>
      <c r="K50" s="224">
        <f t="shared" si="7"/>
        <v>0.98243251784616381</v>
      </c>
      <c r="L50" s="224">
        <f t="shared" si="7"/>
        <v>0.98052484097904424</v>
      </c>
      <c r="M50" s="224">
        <f t="shared" si="7"/>
        <v>0.96304163370688811</v>
      </c>
      <c r="N50" s="224">
        <f t="shared" si="7"/>
        <v>0.9696457198894467</v>
      </c>
      <c r="O50" s="224">
        <f t="shared" si="7"/>
        <v>0.96224102233092834</v>
      </c>
      <c r="P50" s="224">
        <f t="shared" si="7"/>
        <v>0.95525769918080983</v>
      </c>
      <c r="Q50" s="224">
        <f t="shared" si="7"/>
        <v>0.95223912614609052</v>
      </c>
      <c r="R50" s="224">
        <f t="shared" si="7"/>
        <v>0.93614070840699404</v>
      </c>
      <c r="S50" s="224">
        <f t="shared" si="7"/>
        <v>0.95183307444345056</v>
      </c>
      <c r="T50" s="224">
        <f t="shared" si="7"/>
        <v>0.92199785099051712</v>
      </c>
      <c r="U50" s="224">
        <f t="shared" si="7"/>
        <v>0.8883760038766445</v>
      </c>
      <c r="V50" s="224">
        <f t="shared" si="7"/>
        <v>0.87846795926458676</v>
      </c>
    </row>
    <row r="51" spans="2:22">
      <c r="B51" s="191" t="s">
        <v>24</v>
      </c>
      <c r="D51" s="223">
        <f>+D29</f>
        <v>510316</v>
      </c>
      <c r="E51" s="211">
        <f>+E29</f>
        <v>1</v>
      </c>
      <c r="F51" s="224">
        <f>+F29</f>
        <v>0.98749628073585782</v>
      </c>
      <c r="G51" s="224">
        <f>+G29</f>
        <v>0.97168378282862744</v>
      </c>
      <c r="H51" s="224">
        <f t="shared" ref="H51:V51" si="8">+IF(H29=0%, "", H29)</f>
        <v>0.98851691892866378</v>
      </c>
      <c r="I51" s="224">
        <f t="shared" si="8"/>
        <v>0.98278517624373918</v>
      </c>
      <c r="J51" s="224">
        <f t="shared" si="8"/>
        <v>0.95770267834047929</v>
      </c>
      <c r="K51" s="224">
        <f t="shared" si="8"/>
        <v>0.99279857970355623</v>
      </c>
      <c r="L51" s="224">
        <f t="shared" si="8"/>
        <v>0.99224206178132768</v>
      </c>
      <c r="M51" s="224">
        <f t="shared" si="8"/>
        <v>0.98443317473878933</v>
      </c>
      <c r="N51" s="224">
        <f t="shared" si="8"/>
        <v>0.95392658666394936</v>
      </c>
      <c r="O51" s="224">
        <f t="shared" si="8"/>
        <v>0.94208294468525389</v>
      </c>
      <c r="P51" s="224">
        <f t="shared" si="8"/>
        <v>0.94459315404572852</v>
      </c>
      <c r="Q51" s="224">
        <f t="shared" si="8"/>
        <v>0.9449889872157643</v>
      </c>
      <c r="R51" s="224">
        <f t="shared" si="8"/>
        <v>0.93348435087279258</v>
      </c>
      <c r="S51" s="224">
        <f t="shared" si="8"/>
        <v>0.9333236661205998</v>
      </c>
      <c r="T51" s="224">
        <f t="shared" si="8"/>
        <v>0.91580118985099424</v>
      </c>
      <c r="U51" s="224">
        <f t="shared" si="8"/>
        <v>0.86366094733459264</v>
      </c>
      <c r="V51" s="224">
        <f t="shared" si="8"/>
        <v>0.91214659152368338</v>
      </c>
    </row>
    <row r="52" spans="2:22">
      <c r="B52" s="195" t="s">
        <v>32</v>
      </c>
      <c r="D52" s="225">
        <f>+D36</f>
        <v>282897</v>
      </c>
      <c r="E52" s="212">
        <f>+E36</f>
        <v>0.97706564756784275</v>
      </c>
      <c r="F52" s="224">
        <f>+F36</f>
        <v>0.9889101616489393</v>
      </c>
      <c r="G52" s="224">
        <f>+G36</f>
        <v>0.99316005471956226</v>
      </c>
      <c r="H52" s="224">
        <f t="shared" ref="H52:V52" si="9">+IF(H36=0%, "", H36)</f>
        <v>0.98628829574014576</v>
      </c>
      <c r="I52" s="224">
        <f t="shared" si="9"/>
        <v>0.98604792557008381</v>
      </c>
      <c r="J52" s="224">
        <f t="shared" si="9"/>
        <v>0.97516764051934102</v>
      </c>
      <c r="K52" s="224">
        <f t="shared" si="9"/>
        <v>0.9830857167096152</v>
      </c>
      <c r="L52" s="224">
        <f t="shared" si="9"/>
        <v>0.94896022227171017</v>
      </c>
      <c r="M52" s="224">
        <f t="shared" si="9"/>
        <v>0.98208181776406256</v>
      </c>
      <c r="N52" s="224">
        <f t="shared" si="9"/>
        <v>0.98467640165855419</v>
      </c>
      <c r="O52" s="224">
        <f t="shared" si="9"/>
        <v>0.97224078021329319</v>
      </c>
      <c r="P52" s="224">
        <f t="shared" si="9"/>
        <v>0.96382075455024263</v>
      </c>
      <c r="Q52" s="224">
        <f t="shared" si="9"/>
        <v>0.91421259327599802</v>
      </c>
      <c r="R52" s="224">
        <f t="shared" si="9"/>
        <v>0.93183384765480015</v>
      </c>
      <c r="S52" s="224">
        <f t="shared" si="9"/>
        <v>0.9211303053761617</v>
      </c>
      <c r="T52" s="224">
        <f t="shared" si="9"/>
        <v>0.93125059650685582</v>
      </c>
      <c r="U52" s="224">
        <f t="shared" si="9"/>
        <v>0.87486611735013098</v>
      </c>
      <c r="V52" s="224">
        <f t="shared" si="9"/>
        <v>0.86261077353241644</v>
      </c>
    </row>
    <row r="53" spans="2:22">
      <c r="B53" s="195" t="s">
        <v>39</v>
      </c>
      <c r="D53" s="225">
        <f>+D43</f>
        <v>278887</v>
      </c>
      <c r="E53" s="212">
        <f>+E43</f>
        <v>0.99115412335462028</v>
      </c>
      <c r="F53" s="224">
        <f>+F43</f>
        <v>0.98121328351626291</v>
      </c>
      <c r="G53" s="224">
        <f>+G43</f>
        <v>0.97341934188398882</v>
      </c>
      <c r="H53" s="224">
        <f t="shared" ref="H53:V53" si="10">+IF(H43=0%, "", H43)</f>
        <v>1</v>
      </c>
      <c r="I53" s="224">
        <f t="shared" si="10"/>
        <v>1</v>
      </c>
      <c r="J53" s="224">
        <f t="shared" si="10"/>
        <v>0.99737886670945575</v>
      </c>
      <c r="K53" s="224">
        <f t="shared" si="10"/>
        <v>1</v>
      </c>
      <c r="L53" s="224">
        <f t="shared" si="10"/>
        <v>0.98902781413260565</v>
      </c>
      <c r="M53" s="224">
        <f t="shared" si="10"/>
        <v>0.9872780014844722</v>
      </c>
      <c r="N53" s="224">
        <f t="shared" si="10"/>
        <v>0.98149071129167009</v>
      </c>
      <c r="O53" s="224">
        <f t="shared" si="10"/>
        <v>0.98437718502475913</v>
      </c>
      <c r="P53" s="224">
        <f t="shared" si="10"/>
        <v>0.98389670368285365</v>
      </c>
      <c r="Q53" s="224">
        <f t="shared" si="10"/>
        <v>0.94557652382506174</v>
      </c>
      <c r="R53" s="224">
        <f t="shared" si="10"/>
        <v>0.95093711790079849</v>
      </c>
      <c r="S53" s="224">
        <f t="shared" si="10"/>
        <v>0.93569079949943879</v>
      </c>
      <c r="T53" s="224">
        <f t="shared" si="10"/>
        <v>0.91613090606589764</v>
      </c>
      <c r="U53" s="224">
        <f t="shared" si="10"/>
        <v>0.8982024977858416</v>
      </c>
      <c r="V53" s="224">
        <f t="shared" si="10"/>
        <v>0.80695407100366812</v>
      </c>
    </row>
    <row r="54" spans="2:22" ht="18" customHeight="1">
      <c r="B54" s="220" t="s">
        <v>50</v>
      </c>
      <c r="C54" s="220"/>
      <c r="D54" s="226">
        <f>+SUM(D49:D53)</f>
        <v>2282409</v>
      </c>
      <c r="E54" s="215">
        <f t="shared" ref="E54:U54" si="11">+SUMPRODUCT(E49:E53,$D$49:$D$53)/$D$54</f>
        <v>0.99112352115681279</v>
      </c>
      <c r="F54" s="215">
        <f t="shared" si="11"/>
        <v>0.98305755848316412</v>
      </c>
      <c r="G54" s="215">
        <f t="shared" si="11"/>
        <v>0.9806216945858407</v>
      </c>
      <c r="H54" s="215">
        <f t="shared" si="11"/>
        <v>0.98736773295233238</v>
      </c>
      <c r="I54" s="215">
        <f t="shared" si="11"/>
        <v>0.98640515350228641</v>
      </c>
      <c r="J54" s="215">
        <f t="shared" si="11"/>
        <v>0.97578786273625806</v>
      </c>
      <c r="K54" s="215">
        <f t="shared" si="11"/>
        <v>0.98746061726885936</v>
      </c>
      <c r="L54" s="215">
        <f t="shared" si="11"/>
        <v>0.98360767066726429</v>
      </c>
      <c r="M54" s="215">
        <f t="shared" si="11"/>
        <v>0.97849421378902735</v>
      </c>
      <c r="N54" s="227">
        <f t="shared" si="11"/>
        <v>0.97434070755942515</v>
      </c>
      <c r="O54" s="227">
        <f t="shared" si="11"/>
        <v>0.96784055793681145</v>
      </c>
      <c r="P54" s="227">
        <f t="shared" si="11"/>
        <v>0.96347630946074958</v>
      </c>
      <c r="Q54" s="227">
        <f t="shared" si="11"/>
        <v>0.94520307271834281</v>
      </c>
      <c r="R54" s="227">
        <f t="shared" si="11"/>
        <v>0.93751996246071589</v>
      </c>
      <c r="S54" s="227">
        <f t="shared" si="11"/>
        <v>0.93599788644366544</v>
      </c>
      <c r="T54" s="227">
        <f t="shared" si="11"/>
        <v>0.92322585478763886</v>
      </c>
      <c r="U54" s="227">
        <f t="shared" si="11"/>
        <v>0.89350900736896854</v>
      </c>
      <c r="V54" s="513">
        <f>'Occupancy Summary Schedule'!F53</f>
        <v>0.88710743779927259</v>
      </c>
    </row>
    <row r="55" spans="2:22" ht="18" customHeight="1">
      <c r="D55" s="196"/>
    </row>
    <row r="56" spans="2:22" ht="18" customHeight="1">
      <c r="B56" s="192" t="s">
        <v>51</v>
      </c>
      <c r="F56" s="228">
        <f>+F54-$E$54</f>
        <v>-8.0659626736486745E-3</v>
      </c>
      <c r="G56" s="228">
        <f t="shared" ref="G56:U56" si="12">+IF(G54=0%, "", G54-$E$54)</f>
        <v>-1.0501826570972095E-2</v>
      </c>
      <c r="H56" s="228">
        <f t="shared" si="12"/>
        <v>-3.7557882044804147E-3</v>
      </c>
      <c r="I56" s="228">
        <f t="shared" si="12"/>
        <v>-4.7183676545263786E-3</v>
      </c>
      <c r="J56" s="228">
        <f t="shared" si="12"/>
        <v>-1.5335658420554732E-2</v>
      </c>
      <c r="K56" s="228">
        <f t="shared" si="12"/>
        <v>-3.6629038879534281E-3</v>
      </c>
      <c r="L56" s="228">
        <f t="shared" si="12"/>
        <v>-7.5158504895485034E-3</v>
      </c>
      <c r="M56" s="228">
        <f t="shared" si="12"/>
        <v>-1.2629307367785447E-2</v>
      </c>
      <c r="N56" s="228">
        <f t="shared" si="12"/>
        <v>-1.6782813597387647E-2</v>
      </c>
      <c r="O56" s="228">
        <f t="shared" si="12"/>
        <v>-2.328296322000134E-2</v>
      </c>
      <c r="P56" s="228">
        <f t="shared" si="12"/>
        <v>-2.7647211696063212E-2</v>
      </c>
      <c r="Q56" s="228">
        <f t="shared" si="12"/>
        <v>-4.5920448438469985E-2</v>
      </c>
      <c r="R56" s="228">
        <f t="shared" si="12"/>
        <v>-5.3603558696096898E-2</v>
      </c>
      <c r="S56" s="228">
        <f t="shared" si="12"/>
        <v>-5.5125634713147353E-2</v>
      </c>
      <c r="T56" s="228">
        <f t="shared" si="12"/>
        <v>-6.7897666369173937E-2</v>
      </c>
      <c r="U56" s="228">
        <f t="shared" si="12"/>
        <v>-9.7614513787844248E-2</v>
      </c>
    </row>
    <row r="57" spans="2:22" ht="18" customHeight="1">
      <c r="B57" s="192" t="s">
        <v>52</v>
      </c>
      <c r="F57" s="228">
        <f>+F54-E54</f>
        <v>-8.0659626736486745E-3</v>
      </c>
      <c r="G57" s="228">
        <f t="shared" ref="G57:U57" si="13">+IF(G54=0%, "", G54-F54)</f>
        <v>-2.4358638973234203E-3</v>
      </c>
      <c r="H57" s="228">
        <f t="shared" si="13"/>
        <v>6.7460383664916801E-3</v>
      </c>
      <c r="I57" s="228">
        <f t="shared" si="13"/>
        <v>-9.625794500459639E-4</v>
      </c>
      <c r="J57" s="228">
        <f t="shared" si="13"/>
        <v>-1.0617290766028353E-2</v>
      </c>
      <c r="K57" s="228">
        <f t="shared" si="13"/>
        <v>1.1672754532601304E-2</v>
      </c>
      <c r="L57" s="228">
        <f t="shared" si="13"/>
        <v>-3.8529466015950753E-3</v>
      </c>
      <c r="M57" s="228">
        <f t="shared" si="13"/>
        <v>-5.1134568782369438E-3</v>
      </c>
      <c r="N57" s="228">
        <f t="shared" si="13"/>
        <v>-4.1535062296021996E-3</v>
      </c>
      <c r="O57" s="228">
        <f t="shared" si="13"/>
        <v>-6.5001496226136934E-3</v>
      </c>
      <c r="P57" s="228">
        <f t="shared" si="13"/>
        <v>-4.3642484760618716E-3</v>
      </c>
      <c r="Q57" s="228">
        <f t="shared" si="13"/>
        <v>-1.8273236742406773E-2</v>
      </c>
      <c r="R57" s="228">
        <f t="shared" si="13"/>
        <v>-7.6831102576269128E-3</v>
      </c>
      <c r="S57" s="228">
        <f t="shared" si="13"/>
        <v>-1.5220760170504555E-3</v>
      </c>
      <c r="T57" s="228">
        <f t="shared" si="13"/>
        <v>-1.2772031656026583E-2</v>
      </c>
      <c r="U57" s="229">
        <f t="shared" si="13"/>
        <v>-2.9716847418670311E-2</v>
      </c>
    </row>
    <row r="61" spans="2:22">
      <c r="M61" s="230"/>
      <c r="N61" s="230"/>
    </row>
    <row r="62" spans="2:22" ht="21" customHeight="1">
      <c r="M62" s="231"/>
      <c r="N62" s="231"/>
    </row>
    <row r="63" spans="2:22" ht="21" customHeight="1">
      <c r="M63" s="231"/>
      <c r="N63" s="231"/>
    </row>
    <row r="64" spans="2:22" ht="21" customHeight="1">
      <c r="M64" s="232"/>
      <c r="N64" s="232"/>
    </row>
    <row r="65" spans="13:14" ht="21" customHeight="1">
      <c r="M65" s="233"/>
      <c r="N65" s="233"/>
    </row>
    <row r="66" spans="13:14" ht="21" customHeight="1">
      <c r="M66" s="234"/>
      <c r="N66" s="234"/>
    </row>
    <row r="67" spans="13:14" ht="21" customHeight="1">
      <c r="M67" s="233"/>
      <c r="N67" s="233"/>
    </row>
  </sheetData>
  <mergeCells count="1">
    <mergeCell ref="E3:J3"/>
  </mergeCells>
  <pageMargins left="0.25" right="0.25" top="0.5" bottom="0.5" header="0.3" footer="0.3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3754-08C7-B647-9A46-13871AE4DD52}">
  <dimension ref="A1:L17"/>
  <sheetViews>
    <sheetView tabSelected="1" workbookViewId="0">
      <selection activeCell="L17" sqref="L17"/>
    </sheetView>
  </sheetViews>
  <sheetFormatPr baseColWidth="10" defaultRowHeight="15"/>
  <sheetData>
    <row r="1" spans="1:1">
      <c r="A1" s="396" t="s">
        <v>2475</v>
      </c>
    </row>
    <row r="2" spans="1:1">
      <c r="A2" t="s">
        <v>2476</v>
      </c>
    </row>
    <row r="3" spans="1:1">
      <c r="A3" t="s">
        <v>2477</v>
      </c>
    </row>
    <row r="4" spans="1:1">
      <c r="A4" t="s">
        <v>2478</v>
      </c>
    </row>
    <row r="5" spans="1:1">
      <c r="A5" t="s">
        <v>2479</v>
      </c>
    </row>
    <row r="6" spans="1:1">
      <c r="A6" t="s">
        <v>2480</v>
      </c>
    </row>
    <row r="7" spans="1:1">
      <c r="A7" t="s">
        <v>2481</v>
      </c>
    </row>
    <row r="8" spans="1:1">
      <c r="A8" t="s">
        <v>2482</v>
      </c>
    </row>
    <row r="17" spans="12:12">
      <c r="L17" s="3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3"/>
  <sheetViews>
    <sheetView topLeftCell="A2" zoomScale="90" zoomScaleNormal="90" workbookViewId="0">
      <selection activeCell="C21" sqref="C21"/>
    </sheetView>
  </sheetViews>
  <sheetFormatPr baseColWidth="10" defaultColWidth="8.83203125" defaultRowHeight="15"/>
  <cols>
    <col min="2" max="2" width="25.83203125" bestFit="1" customWidth="1"/>
    <col min="3" max="3" width="18" bestFit="1" customWidth="1"/>
    <col min="4" max="4" width="20" customWidth="1"/>
    <col min="5" max="5" width="22.83203125" bestFit="1" customWidth="1"/>
    <col min="6" max="6" width="30.83203125" customWidth="1"/>
    <col min="7" max="7" width="23.1640625" bestFit="1" customWidth="1"/>
    <col min="8" max="8" width="22.83203125" bestFit="1" customWidth="1"/>
    <col min="9" max="9" width="23.1640625" bestFit="1" customWidth="1"/>
    <col min="10" max="10" width="15.33203125" customWidth="1"/>
    <col min="11" max="11" width="22.83203125" bestFit="1" customWidth="1"/>
  </cols>
  <sheetData>
    <row r="1" spans="2:11" ht="16" customHeight="1" thickBot="1">
      <c r="B1" s="273" t="s">
        <v>53</v>
      </c>
    </row>
    <row r="2" spans="2:11" ht="15.75" customHeight="1">
      <c r="B2" s="501"/>
      <c r="C2" s="502"/>
      <c r="D2" s="503"/>
      <c r="E2" s="490"/>
      <c r="F2" s="491"/>
      <c r="G2" s="501"/>
      <c r="H2" s="491"/>
      <c r="I2" s="501"/>
      <c r="J2" s="501"/>
      <c r="K2" s="490"/>
    </row>
    <row r="3" spans="2:11" ht="15.75" customHeight="1">
      <c r="B3" s="504" t="s">
        <v>2</v>
      </c>
      <c r="C3" s="203" t="s">
        <v>3</v>
      </c>
      <c r="D3" s="493" t="s">
        <v>4</v>
      </c>
      <c r="E3" s="492" t="s">
        <v>54</v>
      </c>
      <c r="F3" s="493" t="s">
        <v>55</v>
      </c>
      <c r="G3" s="492" t="s">
        <v>56</v>
      </c>
      <c r="H3" s="493" t="s">
        <v>57</v>
      </c>
      <c r="I3" s="492" t="s">
        <v>58</v>
      </c>
      <c r="J3" s="492" t="s">
        <v>59</v>
      </c>
      <c r="K3" s="492"/>
    </row>
    <row r="4" spans="2:11" ht="16" customHeight="1">
      <c r="B4" s="505" t="s">
        <v>6</v>
      </c>
      <c r="C4" s="209" t="s">
        <v>7</v>
      </c>
      <c r="D4" s="495">
        <v>200813</v>
      </c>
      <c r="E4" s="494">
        <f t="shared" ref="E4:E11" si="0">IF(D4=0,"",(D4-F4)/D4)</f>
        <v>0.78848978900768374</v>
      </c>
      <c r="F4" s="495">
        <f>'551_Reliance Broadway'!E56</f>
        <v>42474</v>
      </c>
      <c r="G4" s="498">
        <f>'551_Reliance Broadway'!E30</f>
        <v>28840</v>
      </c>
      <c r="H4" s="508">
        <f>IF(D4=0,"",G4/D4)</f>
        <v>0.14361620014640486</v>
      </c>
      <c r="I4" s="498">
        <f>'551_Reliance Broadway'!C56</f>
        <v>15240</v>
      </c>
      <c r="J4" s="498">
        <f>'551_Reliance Broadway'!H56</f>
        <v>21634</v>
      </c>
      <c r="K4" s="494">
        <f>(D4-J4)/D4</f>
        <v>0.89226793086104983</v>
      </c>
    </row>
    <row r="5" spans="2:11" ht="16" customHeight="1">
      <c r="B5" s="505" t="s">
        <v>8</v>
      </c>
      <c r="C5" s="209" t="s">
        <v>7</v>
      </c>
      <c r="D5" s="495">
        <v>77045</v>
      </c>
      <c r="E5" s="494">
        <f t="shared" si="0"/>
        <v>1</v>
      </c>
      <c r="F5" s="495">
        <f>'551A_Reliance Broadway A'!E46</f>
        <v>0</v>
      </c>
      <c r="G5" s="498">
        <f>'551A_Reliance Broadway A'!E24</f>
        <v>9456</v>
      </c>
      <c r="H5" s="508">
        <f>IF(D5=0,"",G5/D5)</f>
        <v>0.12273346745408527</v>
      </c>
      <c r="I5" s="498">
        <f>'551A_Reliance Broadway A'!C46</f>
        <v>0</v>
      </c>
      <c r="J5" s="498">
        <f>'551A_Reliance Broadway A'!H46</f>
        <v>0</v>
      </c>
      <c r="K5" s="494">
        <f t="shared" ref="K5:K42" si="1">(D5-J5)/D5</f>
        <v>1</v>
      </c>
    </row>
    <row r="6" spans="2:11" ht="16" customHeight="1">
      <c r="B6" s="505" t="s">
        <v>9</v>
      </c>
      <c r="C6" s="209" t="s">
        <v>7</v>
      </c>
      <c r="D6" s="495">
        <v>107490</v>
      </c>
      <c r="E6" s="494">
        <f t="shared" si="0"/>
        <v>1</v>
      </c>
      <c r="F6" s="495">
        <f>'551B_Reliance Broadway B'!E46</f>
        <v>0</v>
      </c>
      <c r="G6" s="498">
        <f>'551B_Reliance Broadway B'!E24</f>
        <v>20924</v>
      </c>
      <c r="H6" s="508">
        <f>IF(D6=0,"",G6/D6)</f>
        <v>0.19465996836915062</v>
      </c>
      <c r="I6" s="498">
        <f>'551B_Reliance Broadway B'!C46</f>
        <v>0</v>
      </c>
      <c r="J6" s="498">
        <f>'551B_Reliance Broadway B'!H46</f>
        <v>0</v>
      </c>
      <c r="K6" s="494">
        <f t="shared" si="1"/>
        <v>1</v>
      </c>
    </row>
    <row r="7" spans="2:11" ht="16" customHeight="1">
      <c r="B7" s="505" t="s">
        <v>10</v>
      </c>
      <c r="C7" s="209" t="s">
        <v>7</v>
      </c>
      <c r="D7" s="495">
        <v>115354</v>
      </c>
      <c r="E7" s="494">
        <f t="shared" si="0"/>
        <v>0.9686790228340586</v>
      </c>
      <c r="F7" s="495">
        <f>'551E_Reliance Broadway C,D,E'!E46</f>
        <v>3613</v>
      </c>
      <c r="G7" s="498">
        <f>'551E_Reliance Broadway C,D,E'!E24</f>
        <v>14587</v>
      </c>
      <c r="H7" s="508">
        <f>IF(D7=0,"",G7/D7)</f>
        <v>0.1264542191861574</v>
      </c>
      <c r="I7" s="498">
        <f>'551E_Reliance Broadway C,D,E'!C46</f>
        <v>0</v>
      </c>
      <c r="J7" s="498">
        <f>'551E_Reliance Broadway C,D,E'!H46</f>
        <v>3613</v>
      </c>
      <c r="K7" s="494">
        <f t="shared" si="1"/>
        <v>0.9686790228340586</v>
      </c>
    </row>
    <row r="8" spans="2:11" ht="16" customHeight="1">
      <c r="B8" s="505" t="s">
        <v>11</v>
      </c>
      <c r="C8" s="209" t="s">
        <v>7</v>
      </c>
      <c r="D8" s="495">
        <v>103094</v>
      </c>
      <c r="E8" s="494">
        <f t="shared" si="0"/>
        <v>1</v>
      </c>
      <c r="F8" s="495">
        <f>'551F_Reliance Broadway F'!E46</f>
        <v>0</v>
      </c>
      <c r="H8" s="508">
        <f>IF(D8=0,"",G9/D8)</f>
        <v>0</v>
      </c>
      <c r="I8" s="498">
        <f>'551F_Reliance Broadway F'!C46</f>
        <v>0</v>
      </c>
      <c r="J8" s="498">
        <f>'551F_Reliance Broadway F'!H46</f>
        <v>0</v>
      </c>
      <c r="K8" s="494">
        <f t="shared" si="1"/>
        <v>1</v>
      </c>
    </row>
    <row r="9" spans="2:11" ht="16" customHeight="1">
      <c r="B9" s="505" t="s">
        <v>6</v>
      </c>
      <c r="C9" s="209"/>
      <c r="D9" s="495">
        <f>+D8+D7+D6+D5+D4</f>
        <v>603796</v>
      </c>
      <c r="E9" s="494">
        <f t="shared" si="0"/>
        <v>0.92367123995521672</v>
      </c>
      <c r="F9" s="495">
        <f>SUM(F4:F8)</f>
        <v>46087</v>
      </c>
      <c r="G9" s="498">
        <f>'551F_Reliance Broadway F'!E24</f>
        <v>0</v>
      </c>
      <c r="H9" s="508">
        <f>IF(D9=0,"",G10/D9)</f>
        <v>3.4448721091229488E-3</v>
      </c>
      <c r="I9" s="495">
        <f>SUM(I4:I8)</f>
        <v>15240</v>
      </c>
      <c r="J9" s="495">
        <f>SUM(J4:J8)</f>
        <v>25247</v>
      </c>
      <c r="K9" s="494">
        <f t="shared" si="1"/>
        <v>0.95818620858700621</v>
      </c>
    </row>
    <row r="10" spans="2:11" ht="16" customHeight="1">
      <c r="B10" s="505" t="s">
        <v>12</v>
      </c>
      <c r="C10" s="209" t="s">
        <v>7</v>
      </c>
      <c r="D10" s="495">
        <v>84412</v>
      </c>
      <c r="E10" s="494">
        <f t="shared" si="0"/>
        <v>0.87454390371037294</v>
      </c>
      <c r="F10" s="495">
        <f>'730_South 40'!E32</f>
        <v>10590</v>
      </c>
      <c r="G10" s="498">
        <f>'730_South 40'!E24</f>
        <v>2080</v>
      </c>
      <c r="H10" s="508">
        <f>IF(D10=0,"",G10/D10)</f>
        <v>2.464104629673506E-2</v>
      </c>
      <c r="I10" s="498">
        <f>'730_South 40'!C32</f>
        <v>0</v>
      </c>
      <c r="J10" s="498">
        <f>'730_South 40'!H32</f>
        <v>0</v>
      </c>
      <c r="K10" s="494">
        <f t="shared" si="1"/>
        <v>1</v>
      </c>
    </row>
    <row r="11" spans="2:11" ht="16" customHeight="1">
      <c r="B11" s="504" t="s">
        <v>13</v>
      </c>
      <c r="C11" s="203"/>
      <c r="D11" s="497">
        <f>+D9+D10</f>
        <v>688208</v>
      </c>
      <c r="E11" s="496">
        <f t="shared" si="0"/>
        <v>0.91764553739567112</v>
      </c>
      <c r="F11" s="497">
        <f>SUM(F9:F10)</f>
        <v>56677</v>
      </c>
      <c r="G11" s="509">
        <f>SUM(G4:G10)</f>
        <v>75887</v>
      </c>
      <c r="H11" s="510">
        <f>+G11/D11</f>
        <v>0.11026753539627554</v>
      </c>
      <c r="I11" s="497">
        <f>SUM(I9:I10)</f>
        <v>15240</v>
      </c>
      <c r="J11" s="497">
        <f>SUM(J9:J10)</f>
        <v>25247</v>
      </c>
      <c r="K11" s="496">
        <f t="shared" si="1"/>
        <v>0.96331486992304649</v>
      </c>
    </row>
    <row r="12" spans="2:11" ht="16" customHeight="1">
      <c r="B12" s="505"/>
      <c r="C12" s="209"/>
      <c r="D12" s="495"/>
      <c r="E12" s="494"/>
      <c r="F12" s="495"/>
      <c r="G12" s="498"/>
      <c r="H12" s="508"/>
      <c r="I12" s="498"/>
      <c r="J12" s="498"/>
      <c r="K12" s="494"/>
    </row>
    <row r="13" spans="2:11" ht="16" customHeight="1">
      <c r="B13" s="505" t="s">
        <v>14</v>
      </c>
      <c r="C13" s="209" t="s">
        <v>15</v>
      </c>
      <c r="D13" s="495">
        <v>63714</v>
      </c>
      <c r="E13" s="494">
        <f t="shared" ref="E13:E20" si="2">IF(D13=0,"",(D13-F13)/D13)</f>
        <v>0.94261857676491823</v>
      </c>
      <c r="F13" s="495">
        <f>'120_Golden Key Plaza'!E47</f>
        <v>3656</v>
      </c>
      <c r="G13" s="498">
        <f>'120_Golden Key Plaza'!E25</f>
        <v>7746</v>
      </c>
      <c r="H13" s="508">
        <f t="shared" ref="H13:H19" si="3">IF(D13=0,"",G13/D13)</f>
        <v>0.12157453620868255</v>
      </c>
      <c r="I13" s="498">
        <f>'120_Golden Key Plaza'!C47</f>
        <v>0</v>
      </c>
      <c r="J13" s="498">
        <f>'120_Golden Key Plaza'!H47</f>
        <v>1985</v>
      </c>
      <c r="K13" s="494">
        <f t="shared" si="1"/>
        <v>0.96884515177198105</v>
      </c>
    </row>
    <row r="14" spans="2:11" ht="16" customHeight="1">
      <c r="B14" s="505" t="s">
        <v>16</v>
      </c>
      <c r="C14" s="209" t="s">
        <v>15</v>
      </c>
      <c r="D14" s="495">
        <v>113000</v>
      </c>
      <c r="E14" s="494">
        <f t="shared" si="2"/>
        <v>0.88383185840707967</v>
      </c>
      <c r="F14" s="495">
        <f>'341_Chandler Tech'!E38</f>
        <v>13127</v>
      </c>
      <c r="G14" s="498">
        <f>'341_Chandler Tech'!E17</f>
        <v>10393</v>
      </c>
      <c r="H14" s="508">
        <f t="shared" si="3"/>
        <v>9.1973451327433633E-2</v>
      </c>
      <c r="I14" s="498">
        <f>'341_Chandler Tech'!C38</f>
        <v>0</v>
      </c>
      <c r="J14" s="498">
        <f>'341_Chandler Tech'!H38</f>
        <v>10357</v>
      </c>
      <c r="K14" s="494">
        <f t="shared" si="1"/>
        <v>0.90834513274336282</v>
      </c>
    </row>
    <row r="15" spans="2:11" ht="16" customHeight="1">
      <c r="B15" s="505" t="s">
        <v>17</v>
      </c>
      <c r="C15" s="209" t="s">
        <v>15</v>
      </c>
      <c r="D15" s="495">
        <v>54382</v>
      </c>
      <c r="E15" s="494">
        <f t="shared" si="2"/>
        <v>0.9085359126181457</v>
      </c>
      <c r="F15" s="495">
        <f>'350 Chicago'!E39</f>
        <v>4974</v>
      </c>
      <c r="G15" s="498">
        <f>'350 Chicago'!E17</f>
        <v>7461</v>
      </c>
      <c r="H15" s="508">
        <f t="shared" si="3"/>
        <v>0.13719613107278145</v>
      </c>
      <c r="I15" s="498">
        <f>'350 Chicago'!C39</f>
        <v>0</v>
      </c>
      <c r="J15" s="498">
        <f>'350 Chicago'!H39</f>
        <v>4974</v>
      </c>
      <c r="K15" s="494">
        <f t="shared" si="1"/>
        <v>0.9085359126181457</v>
      </c>
    </row>
    <row r="16" spans="2:11" ht="16" customHeight="1">
      <c r="B16" s="505" t="s">
        <v>18</v>
      </c>
      <c r="C16" s="209" t="s">
        <v>15</v>
      </c>
      <c r="D16" s="495">
        <v>122693</v>
      </c>
      <c r="E16" s="494">
        <f t="shared" si="2"/>
        <v>0.75552802523371343</v>
      </c>
      <c r="F16" s="495">
        <f>'503_Fiesta Center'!E43</f>
        <v>29995</v>
      </c>
      <c r="G16" s="498">
        <f>'503_Fiesta Center'!E21</f>
        <v>19751</v>
      </c>
      <c r="H16" s="508">
        <f t="shared" si="3"/>
        <v>0.16097902895845728</v>
      </c>
      <c r="I16" s="498">
        <f>'503_Fiesta Center'!C43</f>
        <v>17886</v>
      </c>
      <c r="J16" s="498">
        <f>'503_Fiesta Center'!H43</f>
        <v>12109</v>
      </c>
      <c r="K16" s="494">
        <f t="shared" si="1"/>
        <v>0.90130651300400189</v>
      </c>
    </row>
    <row r="17" spans="2:11" ht="16" customHeight="1">
      <c r="B17" s="505" t="s">
        <v>19</v>
      </c>
      <c r="C17" s="209" t="s">
        <v>15</v>
      </c>
      <c r="D17" s="495">
        <v>56520</v>
      </c>
      <c r="E17" s="494">
        <f t="shared" si="2"/>
        <v>1</v>
      </c>
      <c r="F17" s="495">
        <f>'511_Fiesta Ranch'!E31</f>
        <v>0</v>
      </c>
      <c r="G17" s="498">
        <f>'511_Fiesta Ranch'!E24</f>
        <v>2937</v>
      </c>
      <c r="H17" s="508">
        <f t="shared" si="3"/>
        <v>5.1963906581740979E-2</v>
      </c>
      <c r="I17" s="498">
        <f>'511_Fiesta Ranch'!C31</f>
        <v>0</v>
      </c>
      <c r="J17" s="498">
        <f>'511_Fiesta Ranch'!H31</f>
        <v>0</v>
      </c>
      <c r="K17" s="494">
        <f t="shared" si="1"/>
        <v>1</v>
      </c>
    </row>
    <row r="18" spans="2:11" ht="16" customHeight="1">
      <c r="B18" s="505" t="s">
        <v>20</v>
      </c>
      <c r="C18" s="209" t="s">
        <v>15</v>
      </c>
      <c r="D18" s="495">
        <v>73291</v>
      </c>
      <c r="E18" s="494">
        <f t="shared" si="2"/>
        <v>0.84036239101663235</v>
      </c>
      <c r="F18" s="495">
        <f>'525_Frye Road'!E45</f>
        <v>11700</v>
      </c>
      <c r="G18" s="498">
        <f>'525_Frye Road'!E24</f>
        <v>4140</v>
      </c>
      <c r="H18" s="508">
        <f t="shared" si="3"/>
        <v>5.6487153947960868E-2</v>
      </c>
      <c r="I18" s="498">
        <f>'525_Frye Road'!C45</f>
        <v>0</v>
      </c>
      <c r="J18" s="498">
        <f>'525_Frye Road'!H45</f>
        <v>11700</v>
      </c>
      <c r="K18" s="494">
        <f t="shared" si="1"/>
        <v>0.84036239101663235</v>
      </c>
    </row>
    <row r="19" spans="2:11" ht="16" customHeight="1">
      <c r="B19" s="505" t="s">
        <v>21</v>
      </c>
      <c r="C19" s="209" t="s">
        <v>15</v>
      </c>
      <c r="D19" s="495">
        <v>38501</v>
      </c>
      <c r="E19" s="494">
        <f t="shared" si="2"/>
        <v>1</v>
      </c>
      <c r="F19" s="495">
        <f>'605_Oakland'!E31</f>
        <v>0</v>
      </c>
      <c r="G19" s="498">
        <f>'605_Oakland'!E24</f>
        <v>4608</v>
      </c>
      <c r="H19" s="508">
        <f t="shared" si="3"/>
        <v>0.11968520298174073</v>
      </c>
      <c r="I19" s="498">
        <f>'605_Oakland'!C31</f>
        <v>0</v>
      </c>
      <c r="J19" s="498">
        <f>'605_Oakland'!H31</f>
        <v>0</v>
      </c>
      <c r="K19" s="494">
        <f t="shared" si="1"/>
        <v>1</v>
      </c>
    </row>
    <row r="20" spans="2:11" ht="16" customHeight="1">
      <c r="B20" s="504" t="s">
        <v>22</v>
      </c>
      <c r="C20" s="203"/>
      <c r="D20" s="497">
        <f>+SUM(D13:D19)</f>
        <v>522101</v>
      </c>
      <c r="E20" s="496">
        <f t="shared" si="2"/>
        <v>0.87846795926458676</v>
      </c>
      <c r="F20" s="497">
        <f>SUM(F13:F19)</f>
        <v>63452</v>
      </c>
      <c r="G20" s="509">
        <f>SUM(G13:G19)</f>
        <v>57036</v>
      </c>
      <c r="H20" s="510">
        <f>+G20/D20</f>
        <v>0.10924323071589596</v>
      </c>
      <c r="I20" s="497">
        <f>SUM(I13:I19)</f>
        <v>17886</v>
      </c>
      <c r="J20" s="497">
        <f>SUM(J13:J19)</f>
        <v>41125</v>
      </c>
      <c r="K20" s="496">
        <f t="shared" si="1"/>
        <v>0.92123171570251738</v>
      </c>
    </row>
    <row r="21" spans="2:11" ht="16" customHeight="1">
      <c r="B21" s="505"/>
      <c r="C21" s="209"/>
      <c r="D21" s="495"/>
      <c r="E21" s="494"/>
      <c r="F21" s="495"/>
      <c r="G21" s="498"/>
      <c r="H21" s="508"/>
      <c r="I21" s="498"/>
      <c r="J21" s="498"/>
      <c r="K21" s="494"/>
    </row>
    <row r="22" spans="2:11" ht="15" customHeight="1">
      <c r="B22" s="505" t="s">
        <v>23</v>
      </c>
      <c r="C22" s="209" t="s">
        <v>24</v>
      </c>
      <c r="D22" s="495">
        <v>52560</v>
      </c>
      <c r="E22" s="494">
        <f t="shared" ref="E22:E28" si="4">IF(D22=0,"",(D22-F22)/D22)</f>
        <v>0.92161339421613397</v>
      </c>
      <c r="F22" s="495">
        <f>'336_Central Deer Valley'!E38</f>
        <v>4120</v>
      </c>
      <c r="G22" s="498">
        <f>'336_Central Deer Valley'!E20</f>
        <v>3675</v>
      </c>
      <c r="H22" s="508">
        <f t="shared" ref="H22:H27" si="5">IF(D22=0,"",G22/D22)</f>
        <v>6.992009132420092E-2</v>
      </c>
      <c r="I22" s="498">
        <f>'336_Central Deer Valley'!C38</f>
        <v>0</v>
      </c>
      <c r="J22" s="498">
        <f>'336_Central Deer Valley'!H38</f>
        <v>2060</v>
      </c>
      <c r="K22" s="494">
        <f t="shared" si="1"/>
        <v>0.96080669710806699</v>
      </c>
    </row>
    <row r="23" spans="2:11" ht="15" customHeight="1">
      <c r="B23" s="505" t="s">
        <v>25</v>
      </c>
      <c r="C23" s="209" t="s">
        <v>24</v>
      </c>
      <c r="D23" s="495">
        <v>214400</v>
      </c>
      <c r="E23" s="494">
        <f t="shared" si="4"/>
        <v>0.87645988805970154</v>
      </c>
      <c r="F23" s="495">
        <f>'370 Deer Valley Commerce'!E39</f>
        <v>26487</v>
      </c>
      <c r="G23" s="498">
        <f>'370 Deer Valley Commerce'!E17</f>
        <v>15435</v>
      </c>
      <c r="H23" s="508">
        <f t="shared" si="5"/>
        <v>7.1991604477611937E-2</v>
      </c>
      <c r="I23" s="498">
        <f>'370 Deer Valley Commerce'!C39</f>
        <v>8775</v>
      </c>
      <c r="J23" s="498">
        <f>'370 Deer Valley Commerce'!H39</f>
        <v>14787</v>
      </c>
      <c r="K23" s="494">
        <f t="shared" si="1"/>
        <v>0.93103078358208957</v>
      </c>
    </row>
    <row r="24" spans="2:11" ht="15" customHeight="1">
      <c r="B24" s="505" t="s">
        <v>26</v>
      </c>
      <c r="C24" s="209" t="s">
        <v>24</v>
      </c>
      <c r="D24" s="495">
        <v>52715</v>
      </c>
      <c r="E24" s="494">
        <f t="shared" si="4"/>
        <v>0.87597458029024</v>
      </c>
      <c r="F24" s="495">
        <f>'375_Desert Ridge'!E38</f>
        <v>6538</v>
      </c>
      <c r="G24" s="498">
        <f>'375_Desert Ridge'!E17</f>
        <v>4509</v>
      </c>
      <c r="H24" s="508">
        <f t="shared" si="5"/>
        <v>8.5535426349236457E-2</v>
      </c>
      <c r="I24" s="498">
        <f>'375_Desert Ridge'!C38</f>
        <v>0</v>
      </c>
      <c r="J24" s="498">
        <f>'375_Desert Ridge'!H38</f>
        <v>6538</v>
      </c>
      <c r="K24" s="494">
        <f t="shared" si="1"/>
        <v>0.87597458029024</v>
      </c>
    </row>
    <row r="25" spans="2:11" ht="15" customHeight="1">
      <c r="B25" s="505" t="s">
        <v>27</v>
      </c>
      <c r="C25" s="209" t="s">
        <v>24</v>
      </c>
      <c r="D25" s="495">
        <v>35597</v>
      </c>
      <c r="E25" s="494">
        <f t="shared" si="4"/>
        <v>0.8430766637638003</v>
      </c>
      <c r="F25" s="495">
        <f>'548_Laser Drive'!E46</f>
        <v>5586</v>
      </c>
      <c r="G25" s="498">
        <f>'548_Laser Drive'!E24</f>
        <v>3865</v>
      </c>
      <c r="H25" s="508">
        <f t="shared" si="5"/>
        <v>0.10857656544090794</v>
      </c>
      <c r="I25" s="498">
        <f>'548_Laser Drive'!C46</f>
        <v>0</v>
      </c>
      <c r="J25" s="498">
        <f>'548_Laser Drive'!H46</f>
        <v>5586</v>
      </c>
      <c r="K25" s="494">
        <f t="shared" si="1"/>
        <v>0.8430766637638003</v>
      </c>
    </row>
    <row r="26" spans="2:11" ht="15" customHeight="1">
      <c r="B26" s="505" t="s">
        <v>28</v>
      </c>
      <c r="C26" s="209" t="s">
        <v>24</v>
      </c>
      <c r="D26" s="495">
        <v>84028</v>
      </c>
      <c r="E26" s="494">
        <f t="shared" si="4"/>
        <v>1</v>
      </c>
      <c r="F26" s="495">
        <f>'640_Perimeter Center'!E46</f>
        <v>0</v>
      </c>
      <c r="G26" s="498">
        <f>'640_Perimeter Center'!E24</f>
        <v>27824</v>
      </c>
      <c r="H26" s="508">
        <f t="shared" si="5"/>
        <v>0.33112771933165136</v>
      </c>
      <c r="I26" s="498">
        <f>'640_Perimeter Center'!C46</f>
        <v>0</v>
      </c>
      <c r="J26" s="498">
        <f>'640_Perimeter Center'!H46</f>
        <v>0</v>
      </c>
      <c r="K26" s="494">
        <f t="shared" si="1"/>
        <v>1</v>
      </c>
    </row>
    <row r="27" spans="2:11" ht="15" customHeight="1">
      <c r="B27" s="505" t="s">
        <v>29</v>
      </c>
      <c r="C27" s="209" t="s">
        <v>24</v>
      </c>
      <c r="D27" s="495">
        <v>71016</v>
      </c>
      <c r="E27" s="494">
        <f t="shared" si="4"/>
        <v>0.97040103638616648</v>
      </c>
      <c r="F27" s="495">
        <f>'668_Rose Garden'!E46</f>
        <v>2102</v>
      </c>
      <c r="G27" s="498">
        <f>'668_Rose Garden'!E24</f>
        <v>8707</v>
      </c>
      <c r="H27" s="508">
        <f t="shared" si="5"/>
        <v>0.12260617325673087</v>
      </c>
      <c r="I27" s="498">
        <f>'668_Rose Garden'!C46</f>
        <v>0</v>
      </c>
      <c r="J27" s="498">
        <f>'668_Rose Garden'!H46</f>
        <v>2102</v>
      </c>
      <c r="K27" s="494">
        <f t="shared" si="1"/>
        <v>0.97040103638616648</v>
      </c>
    </row>
    <row r="28" spans="2:11" ht="15" customHeight="1">
      <c r="B28" s="504" t="s">
        <v>30</v>
      </c>
      <c r="C28" s="203"/>
      <c r="D28" s="497">
        <f>+SUM(D22:D27)</f>
        <v>510316</v>
      </c>
      <c r="E28" s="496">
        <f t="shared" si="4"/>
        <v>0.91214659152368338</v>
      </c>
      <c r="F28" s="497">
        <f>SUM(F22:F27)</f>
        <v>44833</v>
      </c>
      <c r="G28" s="509">
        <f>SUM(G21:G27)</f>
        <v>64015</v>
      </c>
      <c r="H28" s="510">
        <f>+G28/D28</f>
        <v>0.12544188306853007</v>
      </c>
      <c r="I28" s="497">
        <f>SUM(I22:I27)</f>
        <v>8775</v>
      </c>
      <c r="J28" s="497">
        <f>SUM(J22:J27)</f>
        <v>31073</v>
      </c>
      <c r="K28" s="496">
        <f t="shared" si="1"/>
        <v>0.93911027676968784</v>
      </c>
    </row>
    <row r="29" spans="2:11" ht="15" customHeight="1">
      <c r="B29" s="505"/>
      <c r="C29" s="209"/>
      <c r="D29" s="495"/>
      <c r="E29" s="498"/>
      <c r="F29" s="495"/>
      <c r="G29" s="498"/>
      <c r="H29" s="495"/>
      <c r="I29" s="498"/>
      <c r="J29" s="498"/>
      <c r="K29" s="498"/>
    </row>
    <row r="30" spans="2:11" ht="15.75" customHeight="1">
      <c r="B30" s="505" t="s">
        <v>31</v>
      </c>
      <c r="C30" s="209" t="s">
        <v>32</v>
      </c>
      <c r="D30" s="495">
        <v>40860</v>
      </c>
      <c r="E30" s="494">
        <f t="shared" ref="E30:E35" si="6">IF(D30=0,"",(D30-F30)/D30)</f>
        <v>1</v>
      </c>
      <c r="F30" s="495">
        <f>'508_Falcon Industrial'!E46</f>
        <v>0</v>
      </c>
      <c r="G30" s="498">
        <f>'508_Falcon Industrial'!E24</f>
        <v>8480</v>
      </c>
      <c r="H30" s="508">
        <f>IF(D30=0,"",G30/D30)</f>
        <v>0.20753793441018112</v>
      </c>
      <c r="I30" s="498">
        <f>'508_Falcon Industrial'!C46</f>
        <v>0</v>
      </c>
      <c r="J30" s="498">
        <f>'508_Falcon Industrial'!H46</f>
        <v>0</v>
      </c>
      <c r="K30" s="494">
        <f t="shared" si="1"/>
        <v>1</v>
      </c>
    </row>
    <row r="31" spans="2:11" ht="16" customHeight="1">
      <c r="B31" s="505" t="s">
        <v>33</v>
      </c>
      <c r="C31" s="209" t="s">
        <v>32</v>
      </c>
      <c r="D31" s="495">
        <v>59408</v>
      </c>
      <c r="E31" s="494">
        <f t="shared" si="6"/>
        <v>0.87126312954484242</v>
      </c>
      <c r="F31" s="495">
        <f>'538_Horne'!E46</f>
        <v>7648</v>
      </c>
      <c r="G31" s="498">
        <f>'538_Horne'!E24</f>
        <v>8536</v>
      </c>
      <c r="H31" s="508">
        <f>IF(D31=0,"",G31/D31)</f>
        <v>0.14368435227578777</v>
      </c>
      <c r="I31" s="498">
        <f>'538_Horne'!C46</f>
        <v>0</v>
      </c>
      <c r="J31" s="498">
        <f>'538_Horne'!H46</f>
        <v>7648</v>
      </c>
      <c r="K31" s="494">
        <f t="shared" si="1"/>
        <v>0.87126312954484242</v>
      </c>
    </row>
    <row r="32" spans="2:11" ht="16" customHeight="1">
      <c r="B32" s="505" t="s">
        <v>34</v>
      </c>
      <c r="C32" s="209" t="s">
        <v>32</v>
      </c>
      <c r="D32" s="495">
        <v>64619</v>
      </c>
      <c r="E32" s="494">
        <f t="shared" si="6"/>
        <v>0.80597038022872525</v>
      </c>
      <c r="F32" s="495">
        <f>'585_Mesa Business Park'!E46</f>
        <v>12538</v>
      </c>
      <c r="G32" s="498">
        <f>'585_Mesa Business Park'!E24</f>
        <v>7488</v>
      </c>
      <c r="H32" s="508">
        <f>IF(D32=0,"",G32/D32)</f>
        <v>0.11587923056686114</v>
      </c>
      <c r="I32" s="498">
        <f>'585_Mesa Business Park'!C46</f>
        <v>0</v>
      </c>
      <c r="J32" s="498">
        <f>'585_Mesa Business Park'!H46</f>
        <v>12538</v>
      </c>
      <c r="K32" s="494">
        <f t="shared" si="1"/>
        <v>0.80597038022872525</v>
      </c>
    </row>
    <row r="33" spans="2:11" ht="16" customHeight="1">
      <c r="B33" s="505" t="s">
        <v>35</v>
      </c>
      <c r="C33" s="209" t="s">
        <v>32</v>
      </c>
      <c r="D33" s="495">
        <v>59194</v>
      </c>
      <c r="E33" s="494">
        <f t="shared" si="6"/>
        <v>1</v>
      </c>
      <c r="F33" s="495">
        <f>'735_Southpoint'!E46</f>
        <v>0</v>
      </c>
      <c r="G33" s="498">
        <f>'735_Southpoint'!E24</f>
        <v>9757</v>
      </c>
      <c r="H33" s="508">
        <f>IF(D33=0,"",G33/D33)</f>
        <v>0.16483089502314424</v>
      </c>
      <c r="I33" s="498">
        <f>'735_Southpoint'!C46</f>
        <v>0</v>
      </c>
      <c r="J33" s="498">
        <f>'735_Southpoint'!H46</f>
        <v>0</v>
      </c>
      <c r="K33" s="494">
        <f t="shared" si="1"/>
        <v>1</v>
      </c>
    </row>
    <row r="34" spans="2:11" ht="16" customHeight="1">
      <c r="B34" s="505" t="s">
        <v>36</v>
      </c>
      <c r="C34" s="209" t="s">
        <v>32</v>
      </c>
      <c r="D34" s="495">
        <v>58816</v>
      </c>
      <c r="E34" s="494">
        <f t="shared" si="6"/>
        <v>0.68238234494015237</v>
      </c>
      <c r="F34" s="495">
        <f>'805_Aero'!E29</f>
        <v>18681</v>
      </c>
      <c r="G34" s="498">
        <f>'805_Aero'!E19</f>
        <v>11729</v>
      </c>
      <c r="H34" s="508">
        <f>IF(D34=0,"",G34/D34)</f>
        <v>0.19941852557127313</v>
      </c>
      <c r="I34" s="498">
        <f>'805_Aero'!C29</f>
        <v>0</v>
      </c>
      <c r="J34" s="498">
        <f>'805_Aero'!H29</f>
        <v>0</v>
      </c>
      <c r="K34" s="494">
        <f t="shared" si="1"/>
        <v>1</v>
      </c>
    </row>
    <row r="35" spans="2:11" ht="16" customHeight="1">
      <c r="B35" s="504" t="s">
        <v>37</v>
      </c>
      <c r="C35" s="203"/>
      <c r="D35" s="497">
        <f>+SUM(D30:D34)</f>
        <v>282897</v>
      </c>
      <c r="E35" s="496">
        <f t="shared" si="6"/>
        <v>0.86261077353241644</v>
      </c>
      <c r="F35" s="497">
        <f>SUM(F30:F34)</f>
        <v>38867</v>
      </c>
      <c r="G35" s="509">
        <f>SUM(G28:G34)</f>
        <v>110005</v>
      </c>
      <c r="H35" s="510">
        <f>+G35/D35</f>
        <v>0.388851772906747</v>
      </c>
      <c r="I35" s="497">
        <f>SUM(I30:I34)</f>
        <v>0</v>
      </c>
      <c r="J35" s="497">
        <f>SUM(J30:J34)</f>
        <v>20186</v>
      </c>
      <c r="K35" s="496">
        <f t="shared" si="1"/>
        <v>0.92864540804603801</v>
      </c>
    </row>
    <row r="36" spans="2:11" ht="16" customHeight="1">
      <c r="B36" s="505"/>
      <c r="C36" s="209"/>
      <c r="D36" s="495"/>
      <c r="E36" s="498"/>
      <c r="F36" s="495"/>
      <c r="G36" s="498"/>
      <c r="H36" s="495"/>
      <c r="I36" s="498"/>
      <c r="J36" s="498"/>
      <c r="K36" s="498"/>
    </row>
    <row r="37" spans="2:11" ht="16" customHeight="1">
      <c r="B37" s="505" t="s">
        <v>38</v>
      </c>
      <c r="C37" s="209" t="s">
        <v>39</v>
      </c>
      <c r="D37" s="495">
        <v>43963</v>
      </c>
      <c r="E37" s="494">
        <f t="shared" ref="E37:E42" si="7">IF(D37=0,"",(D37-F37)/D37)</f>
        <v>0.71566999522325592</v>
      </c>
      <c r="F37" s="495">
        <f>'167_Broadway'!E40</f>
        <v>12500</v>
      </c>
      <c r="G37" s="498">
        <f>'167_Broadway'!E21</f>
        <v>5000</v>
      </c>
      <c r="H37" s="508">
        <f>IF(D37=0,"",G37/D37)</f>
        <v>0.11373200191069763</v>
      </c>
      <c r="I37" s="498">
        <f>'167_Broadway'!C40</f>
        <v>10000</v>
      </c>
      <c r="J37" s="498">
        <f>'167_Broadway'!H40</f>
        <v>2500</v>
      </c>
      <c r="K37" s="494">
        <f t="shared" si="1"/>
        <v>0.94313399904465123</v>
      </c>
    </row>
    <row r="38" spans="2:11" ht="16" customHeight="1">
      <c r="B38" s="505" t="s">
        <v>40</v>
      </c>
      <c r="C38" s="209" t="s">
        <v>39</v>
      </c>
      <c r="D38" s="495">
        <v>100134</v>
      </c>
      <c r="E38" s="494">
        <f t="shared" si="7"/>
        <v>0.85781053388459461</v>
      </c>
      <c r="F38" s="495">
        <f>'537_Hayden Park'!E46</f>
        <v>14238</v>
      </c>
      <c r="G38" s="498">
        <f>'537_Hayden Park'!E24</f>
        <v>29856</v>
      </c>
      <c r="H38" s="508">
        <f>IF(D38=0,"",G38/D38)</f>
        <v>0.29816046497693094</v>
      </c>
      <c r="I38" s="498">
        <f>'537_Hayden Park'!C46</f>
        <v>0</v>
      </c>
      <c r="J38" s="498">
        <f>'537_Hayden Park'!H46</f>
        <v>14238</v>
      </c>
      <c r="K38" s="494">
        <f t="shared" si="1"/>
        <v>0.85781053388459461</v>
      </c>
    </row>
    <row r="39" spans="2:11" ht="16" customHeight="1">
      <c r="B39" s="505" t="s">
        <v>41</v>
      </c>
      <c r="C39" s="209" t="s">
        <v>39</v>
      </c>
      <c r="D39" s="495">
        <v>49277</v>
      </c>
      <c r="E39" s="494">
        <f t="shared" si="7"/>
        <v>0.76516427542261101</v>
      </c>
      <c r="F39" s="495">
        <f>'542_Hardy Center'!E46</f>
        <v>11572</v>
      </c>
      <c r="G39" s="498">
        <f>'542_Hardy Center'!E24</f>
        <v>5012</v>
      </c>
      <c r="H39" s="508">
        <f>IF(D39=0,"",G39/D39)</f>
        <v>0.10171073726079104</v>
      </c>
      <c r="I39" s="498">
        <f>'542_Hardy Center'!C46</f>
        <v>0</v>
      </c>
      <c r="J39" s="498">
        <f>'542_Hardy Center'!H46</f>
        <v>11572</v>
      </c>
      <c r="K39" s="494">
        <f t="shared" si="1"/>
        <v>0.76516427542261101</v>
      </c>
    </row>
    <row r="40" spans="2:11" ht="16" customHeight="1">
      <c r="B40" s="505" t="s">
        <v>42</v>
      </c>
      <c r="C40" s="209" t="s">
        <v>39</v>
      </c>
      <c r="D40" s="495">
        <v>51040</v>
      </c>
      <c r="E40" s="494">
        <f t="shared" si="7"/>
        <v>0.96598746081504705</v>
      </c>
      <c r="F40" s="495">
        <f>'629_Park Lane'!E46</f>
        <v>1736</v>
      </c>
      <c r="G40" s="498">
        <f>'629_Park Lane'!E24</f>
        <v>11333</v>
      </c>
      <c r="H40" s="508">
        <f>IF(D40=0,"",G40/D40)</f>
        <v>0.22204153605015675</v>
      </c>
      <c r="I40" s="498">
        <f>'629_Park Lane'!C46</f>
        <v>0</v>
      </c>
      <c r="J40" s="498">
        <f>'629_Park Lane'!H46</f>
        <v>1736</v>
      </c>
      <c r="K40" s="494">
        <f t="shared" si="1"/>
        <v>0.96598746081504705</v>
      </c>
    </row>
    <row r="41" spans="2:11" ht="16" customHeight="1">
      <c r="B41" s="505" t="s">
        <v>43</v>
      </c>
      <c r="C41" s="209" t="s">
        <v>39</v>
      </c>
      <c r="D41" s="495">
        <v>34473</v>
      </c>
      <c r="E41" s="494">
        <f t="shared" si="7"/>
        <v>0.59991877701389495</v>
      </c>
      <c r="F41" s="495">
        <f>'873_University Business'!E39</f>
        <v>13792</v>
      </c>
      <c r="G41" s="498">
        <f>'873_University Business'!E17</f>
        <v>7425</v>
      </c>
      <c r="H41" s="508">
        <f>IF(D41=0,"",G41/D41)</f>
        <v>0.21538595422504569</v>
      </c>
      <c r="I41" s="498">
        <f>'873_University Business'!C39</f>
        <v>0</v>
      </c>
      <c r="J41" s="498">
        <f>'873_University Business'!H39</f>
        <v>13792</v>
      </c>
      <c r="K41" s="494">
        <f t="shared" si="1"/>
        <v>0.59991877701389495</v>
      </c>
    </row>
    <row r="42" spans="2:11" ht="16" customHeight="1" thickBot="1">
      <c r="B42" s="506" t="s">
        <v>44</v>
      </c>
      <c r="C42" s="507"/>
      <c r="D42" s="500">
        <f>+SUM(D37:D41)</f>
        <v>278887</v>
      </c>
      <c r="E42" s="499">
        <f t="shared" si="7"/>
        <v>0.80695407100366812</v>
      </c>
      <c r="F42" s="500">
        <f>SUM(F37:F41)</f>
        <v>53838</v>
      </c>
      <c r="G42" s="511">
        <f>SUM(G35:G41)</f>
        <v>168631</v>
      </c>
      <c r="H42" s="512">
        <f>+G42/D42</f>
        <v>0.60465708333482737</v>
      </c>
      <c r="I42" s="500">
        <f>SUM(I37:I41)</f>
        <v>10000</v>
      </c>
      <c r="J42" s="500">
        <f>SUM(J37:J41)</f>
        <v>43838</v>
      </c>
      <c r="K42" s="499">
        <f t="shared" si="1"/>
        <v>0.84281088756378031</v>
      </c>
    </row>
    <row r="43" spans="2:11">
      <c r="B43" s="208"/>
      <c r="C43" s="209"/>
      <c r="D43" s="210"/>
    </row>
    <row r="44" spans="2:11">
      <c r="B44" s="208"/>
      <c r="C44" s="209"/>
      <c r="D44" s="210"/>
    </row>
    <row r="45" spans="2:11">
      <c r="B45" s="208"/>
      <c r="C45" s="209"/>
      <c r="D45" s="210"/>
    </row>
    <row r="46" spans="2:11">
      <c r="B46" s="217" t="s">
        <v>45</v>
      </c>
      <c r="C46" s="196"/>
      <c r="D46" s="195"/>
    </row>
    <row r="47" spans="2:11">
      <c r="B47" s="219" t="s">
        <v>46</v>
      </c>
      <c r="C47" s="220"/>
      <c r="D47" s="219" t="s">
        <v>47</v>
      </c>
      <c r="E47" s="219" t="s">
        <v>60</v>
      </c>
      <c r="F47" s="219" t="s">
        <v>54</v>
      </c>
      <c r="I47" s="219" t="s">
        <v>58</v>
      </c>
      <c r="J47" s="219" t="s">
        <v>61</v>
      </c>
      <c r="K47" s="219" t="s">
        <v>62</v>
      </c>
    </row>
    <row r="48" spans="2:11">
      <c r="B48" s="191" t="s">
        <v>7</v>
      </c>
      <c r="C48" s="222"/>
      <c r="D48" s="223">
        <f>+D11</f>
        <v>688208</v>
      </c>
      <c r="E48" s="223">
        <f>F11</f>
        <v>56677</v>
      </c>
      <c r="F48" s="487">
        <f>E11</f>
        <v>0.91764553739567112</v>
      </c>
      <c r="I48" s="223">
        <f>I11</f>
        <v>15240</v>
      </c>
      <c r="J48" s="223">
        <f t="shared" ref="J48:K48" si="8">J11</f>
        <v>25247</v>
      </c>
      <c r="K48" s="487">
        <f t="shared" si="8"/>
        <v>0.96331486992304649</v>
      </c>
    </row>
    <row r="49" spans="2:11">
      <c r="B49" s="191" t="s">
        <v>49</v>
      </c>
      <c r="C49" s="196"/>
      <c r="D49" s="223">
        <f>+D20</f>
        <v>522101</v>
      </c>
      <c r="E49" s="223">
        <f>F20</f>
        <v>63452</v>
      </c>
      <c r="F49" s="487">
        <f>E20</f>
        <v>0.87846795926458676</v>
      </c>
      <c r="I49" s="223">
        <f>I20</f>
        <v>17886</v>
      </c>
      <c r="J49" s="223">
        <f t="shared" ref="J49:K49" si="9">J20</f>
        <v>41125</v>
      </c>
      <c r="K49" s="487">
        <f t="shared" si="9"/>
        <v>0.92123171570251738</v>
      </c>
    </row>
    <row r="50" spans="2:11">
      <c r="B50" s="191" t="s">
        <v>24</v>
      </c>
      <c r="C50" s="196"/>
      <c r="D50" s="223">
        <f>+D28</f>
        <v>510316</v>
      </c>
      <c r="E50" s="223">
        <f>F28</f>
        <v>44833</v>
      </c>
      <c r="F50" s="487">
        <f>E28</f>
        <v>0.91214659152368338</v>
      </c>
      <c r="I50" s="223">
        <f>I28</f>
        <v>8775</v>
      </c>
      <c r="J50" s="223">
        <f t="shared" ref="J50:K50" si="10">J28</f>
        <v>31073</v>
      </c>
      <c r="K50" s="487">
        <f t="shared" si="10"/>
        <v>0.93911027676968784</v>
      </c>
    </row>
    <row r="51" spans="2:11">
      <c r="B51" s="195" t="s">
        <v>32</v>
      </c>
      <c r="C51" s="196"/>
      <c r="D51" s="225">
        <f>+D35</f>
        <v>282897</v>
      </c>
      <c r="E51" s="225">
        <f>F35</f>
        <v>38867</v>
      </c>
      <c r="F51" s="487">
        <f>E35</f>
        <v>0.86261077353241644</v>
      </c>
      <c r="I51" s="225">
        <f>I35</f>
        <v>0</v>
      </c>
      <c r="J51" s="225">
        <f t="shared" ref="J51:K51" si="11">J35</f>
        <v>20186</v>
      </c>
      <c r="K51" s="487">
        <f t="shared" si="11"/>
        <v>0.92864540804603801</v>
      </c>
    </row>
    <row r="52" spans="2:11">
      <c r="B52" s="195" t="s">
        <v>39</v>
      </c>
      <c r="C52" s="196"/>
      <c r="D52" s="225">
        <f>+D42</f>
        <v>278887</v>
      </c>
      <c r="E52" s="225">
        <f>F42</f>
        <v>53838</v>
      </c>
      <c r="F52" s="487">
        <f>E42</f>
        <v>0.80695407100366812</v>
      </c>
      <c r="I52" s="225">
        <f>I42</f>
        <v>10000</v>
      </c>
      <c r="J52" s="225">
        <f t="shared" ref="J52:K52" si="12">J42</f>
        <v>43838</v>
      </c>
      <c r="K52" s="487">
        <f t="shared" si="12"/>
        <v>0.84281088756378031</v>
      </c>
    </row>
    <row r="53" spans="2:11">
      <c r="B53" s="220" t="s">
        <v>50</v>
      </c>
      <c r="C53" s="220"/>
      <c r="D53" s="226">
        <f>+SUM(D48:D52)</f>
        <v>2282409</v>
      </c>
      <c r="E53" s="226">
        <f>+SUM(E48:E52)</f>
        <v>257667</v>
      </c>
      <c r="F53" s="488">
        <f>(D53-E53)/D53</f>
        <v>0.88710743779927259</v>
      </c>
      <c r="I53" s="226">
        <f>+SUM(I48:I52)</f>
        <v>51901</v>
      </c>
      <c r="J53" s="226">
        <f>+SUM(J48:J52)</f>
        <v>161469</v>
      </c>
      <c r="K53" s="488">
        <f>(D53-J53)/D53</f>
        <v>0.92925501082408979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825"/>
  <sheetViews>
    <sheetView showGridLines="0" zoomScale="85" zoomScaleNormal="85" zoomScaleSheetLayoutView="55" workbookViewId="0">
      <pane ySplit="1" topLeftCell="A2" activePane="bottomLeft" state="frozen"/>
      <selection activeCell="C333" sqref="C333"/>
      <selection pane="bottomLeft" activeCell="I1" sqref="I1:I1048576"/>
    </sheetView>
  </sheetViews>
  <sheetFormatPr baseColWidth="10" defaultColWidth="8.83203125" defaultRowHeight="15" outlineLevelRow="1" outlineLevelCol="1"/>
  <cols>
    <col min="2" max="2" width="39.1640625" bestFit="1" customWidth="1"/>
    <col min="3" max="3" width="10.1640625" customWidth="1"/>
    <col min="4" max="4" width="11.83203125" customWidth="1"/>
    <col min="5" max="5" width="15" customWidth="1"/>
    <col min="6" max="6" width="13" customWidth="1"/>
    <col min="7" max="7" width="15.6640625" customWidth="1"/>
    <col min="8" max="9" width="12.5" customWidth="1"/>
    <col min="10" max="10" width="176.5" customWidth="1"/>
    <col min="11" max="11" width="1.6640625" customWidth="1"/>
    <col min="12" max="12" width="38.33203125" bestFit="1" customWidth="1"/>
    <col min="13" max="16" width="14.6640625" customWidth="1"/>
    <col min="17" max="19" width="9.1640625" hidden="1" customWidth="1" outlineLevel="1"/>
    <col min="20" max="20" width="9.1640625" bestFit="1" customWidth="1" collapsed="1"/>
    <col min="21" max="21" width="9.1640625" bestFit="1" customWidth="1"/>
  </cols>
  <sheetData>
    <row r="1" spans="1:18" ht="31" customHeight="1">
      <c r="B1" s="296" t="s">
        <v>63</v>
      </c>
      <c r="C1" s="296" t="s">
        <v>64</v>
      </c>
      <c r="D1" s="297" t="s">
        <v>65</v>
      </c>
      <c r="E1" s="297" t="s">
        <v>66</v>
      </c>
      <c r="F1" s="297" t="s">
        <v>67</v>
      </c>
      <c r="G1" s="297" t="s">
        <v>68</v>
      </c>
      <c r="H1" s="297" t="s">
        <v>69</v>
      </c>
      <c r="I1" s="297" t="s">
        <v>70</v>
      </c>
      <c r="J1" s="296" t="s">
        <v>71</v>
      </c>
      <c r="Q1" t="s">
        <v>72</v>
      </c>
      <c r="R1" t="s">
        <v>73</v>
      </c>
    </row>
    <row r="2" spans="1:18" ht="30" customHeight="1">
      <c r="B2" s="298" t="s">
        <v>74</v>
      </c>
      <c r="C2" s="299"/>
      <c r="D2" s="300"/>
      <c r="E2" s="300"/>
      <c r="F2" s="300"/>
      <c r="G2" s="300"/>
      <c r="H2" s="300"/>
      <c r="I2" s="300"/>
      <c r="J2" s="299"/>
    </row>
    <row r="3" spans="1:18" ht="16" customHeight="1">
      <c r="B3" s="301" t="s">
        <v>75</v>
      </c>
      <c r="C3" s="302"/>
      <c r="D3" s="302"/>
      <c r="E3" s="302"/>
      <c r="F3" s="302"/>
      <c r="G3" s="302"/>
      <c r="H3" s="302"/>
      <c r="I3" s="302"/>
      <c r="J3" s="303"/>
    </row>
    <row r="4" spans="1:18">
      <c r="B4" s="304" t="s">
        <v>76</v>
      </c>
      <c r="C4" s="305"/>
      <c r="D4" s="305"/>
      <c r="E4" s="305"/>
      <c r="F4" s="305"/>
      <c r="G4" s="305"/>
      <c r="H4" s="305"/>
      <c r="I4" s="305"/>
      <c r="J4" s="306"/>
    </row>
    <row r="5" spans="1:18">
      <c r="B5" s="304">
        <v>200813</v>
      </c>
      <c r="C5" s="305"/>
      <c r="D5" s="305"/>
      <c r="E5" s="305"/>
      <c r="F5" s="305"/>
      <c r="G5" s="305"/>
      <c r="H5" s="305"/>
      <c r="I5" s="305"/>
      <c r="J5" s="306"/>
    </row>
    <row r="6" spans="1:18" ht="18" customHeight="1">
      <c r="A6">
        <v>551</v>
      </c>
      <c r="B6" s="314" t="s">
        <v>77</v>
      </c>
      <c r="C6" s="322">
        <v>14</v>
      </c>
      <c r="D6" s="315">
        <v>1420</v>
      </c>
      <c r="E6" s="316">
        <v>45931</v>
      </c>
      <c r="F6" s="317">
        <f t="shared" ref="F6:F24" ca="1" si="0">IF(B6="","",NOW()-E6)</f>
        <v>78.527667939815728</v>
      </c>
      <c r="G6" s="318">
        <v>1.2</v>
      </c>
      <c r="H6" s="314" t="s">
        <v>72</v>
      </c>
      <c r="I6" s="314" t="s">
        <v>72</v>
      </c>
      <c r="J6" s="314" t="s">
        <v>78</v>
      </c>
    </row>
    <row r="7" spans="1:18" s="320" customFormat="1" ht="18" customHeight="1">
      <c r="A7">
        <v>551</v>
      </c>
      <c r="B7" s="308" t="s">
        <v>77</v>
      </c>
      <c r="C7" s="321">
        <v>4</v>
      </c>
      <c r="D7" s="309">
        <v>1422</v>
      </c>
      <c r="E7" s="310">
        <v>45962</v>
      </c>
      <c r="F7" s="311">
        <f t="shared" ca="1" si="0"/>
        <v>47.527667939815728</v>
      </c>
      <c r="G7" s="312">
        <v>1.2</v>
      </c>
      <c r="H7" s="314" t="s">
        <v>72</v>
      </c>
      <c r="I7" s="314" t="s">
        <v>72</v>
      </c>
      <c r="J7" s="308" t="s">
        <v>79</v>
      </c>
    </row>
    <row r="8" spans="1:18" ht="18" customHeight="1">
      <c r="A8">
        <v>551</v>
      </c>
      <c r="B8" s="314" t="s">
        <v>77</v>
      </c>
      <c r="C8" s="322">
        <v>11</v>
      </c>
      <c r="D8" s="315">
        <v>1977</v>
      </c>
      <c r="E8" s="316">
        <v>45992</v>
      </c>
      <c r="F8" s="317">
        <f t="shared" ca="1" si="0"/>
        <v>17.527667939815728</v>
      </c>
      <c r="G8" s="318">
        <v>1.2</v>
      </c>
      <c r="H8" s="314" t="s">
        <v>72</v>
      </c>
      <c r="I8" s="314" t="s">
        <v>73</v>
      </c>
      <c r="J8" s="314" t="s">
        <v>80</v>
      </c>
    </row>
    <row r="9" spans="1:18" ht="18" customHeight="1">
      <c r="A9">
        <v>551</v>
      </c>
      <c r="B9" s="314" t="s">
        <v>77</v>
      </c>
      <c r="C9" s="322">
        <v>12</v>
      </c>
      <c r="D9" s="315">
        <v>1835</v>
      </c>
      <c r="E9" s="316">
        <v>45992</v>
      </c>
      <c r="F9" s="317">
        <f t="shared" ca="1" si="0"/>
        <v>17.527667939815728</v>
      </c>
      <c r="G9" s="318">
        <v>1.2</v>
      </c>
      <c r="H9" s="314" t="s">
        <v>72</v>
      </c>
      <c r="I9" s="314" t="s">
        <v>73</v>
      </c>
      <c r="J9" s="314" t="s">
        <v>80</v>
      </c>
    </row>
    <row r="10" spans="1:18" ht="18" customHeight="1">
      <c r="A10">
        <v>551</v>
      </c>
      <c r="B10" s="314" t="s">
        <v>77</v>
      </c>
      <c r="C10" s="322">
        <v>15</v>
      </c>
      <c r="D10" s="315">
        <v>1420</v>
      </c>
      <c r="E10" s="316">
        <v>45992</v>
      </c>
      <c r="F10" s="317">
        <f t="shared" ca="1" si="0"/>
        <v>17.527667939815728</v>
      </c>
      <c r="G10" s="318">
        <v>1.2</v>
      </c>
      <c r="H10" s="314" t="s">
        <v>72</v>
      </c>
      <c r="I10" s="314" t="s">
        <v>73</v>
      </c>
      <c r="J10" s="314" t="s">
        <v>80</v>
      </c>
    </row>
    <row r="11" spans="1:18" ht="18" customHeight="1">
      <c r="A11">
        <v>551</v>
      </c>
      <c r="B11" s="308" t="s">
        <v>81</v>
      </c>
      <c r="C11" s="308"/>
      <c r="D11" s="309">
        <v>2400</v>
      </c>
      <c r="E11" s="310">
        <v>45627</v>
      </c>
      <c r="F11" s="311">
        <f t="shared" ca="1" si="0"/>
        <v>382.52766793981573</v>
      </c>
      <c r="G11" s="312">
        <v>1.1499999999999999</v>
      </c>
      <c r="H11" s="308" t="s">
        <v>72</v>
      </c>
      <c r="I11" s="308" t="s">
        <v>72</v>
      </c>
      <c r="J11" s="313" t="s">
        <v>82</v>
      </c>
    </row>
    <row r="12" spans="1:18" ht="18" customHeight="1">
      <c r="A12">
        <v>551</v>
      </c>
      <c r="B12" s="307" t="s">
        <v>83</v>
      </c>
      <c r="C12" s="308"/>
      <c r="D12" s="309">
        <v>3200</v>
      </c>
      <c r="E12" s="310">
        <v>45383</v>
      </c>
      <c r="F12" s="311">
        <f t="shared" ca="1" si="0"/>
        <v>626.52766793981573</v>
      </c>
      <c r="G12" s="312">
        <v>1.1000000000000001</v>
      </c>
      <c r="H12" s="308" t="s">
        <v>72</v>
      </c>
      <c r="I12" s="308" t="s">
        <v>72</v>
      </c>
      <c r="J12" s="313" t="s">
        <v>84</v>
      </c>
    </row>
    <row r="13" spans="1:18" ht="18" customHeight="1">
      <c r="A13">
        <v>551</v>
      </c>
      <c r="B13" s="308" t="s">
        <v>85</v>
      </c>
      <c r="C13" s="308"/>
      <c r="D13" s="309">
        <v>2400</v>
      </c>
      <c r="E13" s="310">
        <v>45839</v>
      </c>
      <c r="F13" s="311">
        <f t="shared" ca="1" si="0"/>
        <v>170.52766793981573</v>
      </c>
      <c r="G13" s="312">
        <v>1.1499999999999999</v>
      </c>
      <c r="H13" s="308" t="s">
        <v>72</v>
      </c>
      <c r="I13" s="308" t="s">
        <v>72</v>
      </c>
      <c r="J13" s="308" t="s">
        <v>86</v>
      </c>
    </row>
    <row r="14" spans="1:18" s="320" customFormat="1" ht="18" customHeight="1">
      <c r="A14">
        <v>551</v>
      </c>
      <c r="B14" s="314" t="s">
        <v>87</v>
      </c>
      <c r="C14" s="314"/>
      <c r="D14" s="315">
        <v>3200</v>
      </c>
      <c r="E14" s="316">
        <v>45809</v>
      </c>
      <c r="F14" s="317">
        <f t="shared" ca="1" si="0"/>
        <v>200.52766793981573</v>
      </c>
      <c r="G14" s="318">
        <v>1.1000000000000001</v>
      </c>
      <c r="H14" s="314" t="s">
        <v>72</v>
      </c>
      <c r="I14" s="314" t="s">
        <v>72</v>
      </c>
      <c r="J14" s="319" t="s">
        <v>88</v>
      </c>
    </row>
    <row r="15" spans="1:18" s="320" customFormat="1" ht="18" customHeight="1">
      <c r="A15">
        <v>551</v>
      </c>
      <c r="B15" s="314" t="s">
        <v>89</v>
      </c>
      <c r="C15" s="322"/>
      <c r="D15" s="315">
        <v>1200</v>
      </c>
      <c r="E15" s="316">
        <v>45992</v>
      </c>
      <c r="F15" s="317">
        <f t="shared" ca="1" si="0"/>
        <v>17.527667939815728</v>
      </c>
      <c r="G15" s="318">
        <v>1.1499999999999999</v>
      </c>
      <c r="H15" s="314" t="s">
        <v>72</v>
      </c>
      <c r="I15" s="314" t="s">
        <v>73</v>
      </c>
      <c r="J15" s="314"/>
    </row>
    <row r="16" spans="1:18" s="320" customFormat="1" ht="18" customHeight="1">
      <c r="A16">
        <v>551</v>
      </c>
      <c r="B16" s="308" t="s">
        <v>90</v>
      </c>
      <c r="C16" s="308"/>
      <c r="D16" s="309">
        <v>2400</v>
      </c>
      <c r="E16" s="310">
        <v>45839</v>
      </c>
      <c r="F16" s="311">
        <f t="shared" ca="1" si="0"/>
        <v>170.52766793981573</v>
      </c>
      <c r="G16" s="312">
        <v>1.1499999999999999</v>
      </c>
      <c r="H16" s="308" t="s">
        <v>72</v>
      </c>
      <c r="I16" s="308" t="s">
        <v>72</v>
      </c>
      <c r="J16" s="308" t="s">
        <v>91</v>
      </c>
    </row>
    <row r="17" spans="1:16" s="320" customFormat="1" ht="18" customHeight="1">
      <c r="A17">
        <v>551</v>
      </c>
      <c r="B17" s="308" t="s">
        <v>92</v>
      </c>
      <c r="C17" s="308"/>
      <c r="D17" s="309">
        <v>2400</v>
      </c>
      <c r="E17" s="310">
        <v>45717</v>
      </c>
      <c r="F17" s="311">
        <f t="shared" ca="1" si="0"/>
        <v>292.52766793981573</v>
      </c>
      <c r="G17" s="312">
        <v>1.1499999999999999</v>
      </c>
      <c r="H17" s="308" t="s">
        <v>72</v>
      </c>
      <c r="I17" s="308" t="s">
        <v>72</v>
      </c>
      <c r="J17" s="313" t="s">
        <v>86</v>
      </c>
    </row>
    <row r="18" spans="1:16" ht="18" customHeight="1">
      <c r="A18">
        <v>551</v>
      </c>
      <c r="B18" s="314" t="s">
        <v>93</v>
      </c>
      <c r="C18" s="322"/>
      <c r="D18" s="315">
        <v>5600</v>
      </c>
      <c r="E18" s="316">
        <v>45964</v>
      </c>
      <c r="F18" s="317">
        <f t="shared" ca="1" si="0"/>
        <v>45.527667939815728</v>
      </c>
      <c r="G18" s="318">
        <v>1.2</v>
      </c>
      <c r="H18" s="314" t="s">
        <v>72</v>
      </c>
      <c r="I18" s="314" t="s">
        <v>72</v>
      </c>
      <c r="J18" s="314" t="s">
        <v>94</v>
      </c>
    </row>
    <row r="19" spans="1:16" s="320" customFormat="1" ht="18" customHeight="1">
      <c r="A19">
        <v>551</v>
      </c>
      <c r="B19" s="323" t="s">
        <v>95</v>
      </c>
      <c r="C19" s="324"/>
      <c r="D19" s="315">
        <v>1200</v>
      </c>
      <c r="E19" s="316">
        <v>45992</v>
      </c>
      <c r="F19" s="317">
        <f t="shared" ca="1" si="0"/>
        <v>17.527667939815728</v>
      </c>
      <c r="G19" s="318">
        <v>1.1499999999999999</v>
      </c>
      <c r="H19" s="314" t="s">
        <v>72</v>
      </c>
      <c r="I19" s="314" t="s">
        <v>72</v>
      </c>
      <c r="J19" s="325" t="s">
        <v>96</v>
      </c>
    </row>
    <row r="20" spans="1:16" s="320" customFormat="1" ht="18" customHeight="1">
      <c r="A20">
        <v>551</v>
      </c>
      <c r="B20" s="314" t="s">
        <v>97</v>
      </c>
      <c r="C20" s="322"/>
      <c r="D20" s="315">
        <v>1200</v>
      </c>
      <c r="E20" s="316">
        <v>45992</v>
      </c>
      <c r="F20" s="317">
        <f t="shared" ca="1" si="0"/>
        <v>17.527667939815728</v>
      </c>
      <c r="G20" s="318">
        <v>1.1499999999999999</v>
      </c>
      <c r="H20" s="314" t="s">
        <v>72</v>
      </c>
      <c r="I20" s="314" t="s">
        <v>73</v>
      </c>
      <c r="J20" s="314" t="s">
        <v>98</v>
      </c>
    </row>
    <row r="21" spans="1:16" s="320" customFormat="1" ht="18" customHeight="1">
      <c r="A21">
        <v>551</v>
      </c>
      <c r="B21" s="314" t="s">
        <v>99</v>
      </c>
      <c r="C21" s="322"/>
      <c r="D21" s="315">
        <v>1200</v>
      </c>
      <c r="E21" s="316">
        <v>45915</v>
      </c>
      <c r="F21" s="317">
        <f t="shared" ca="1" si="0"/>
        <v>94.527667939815728</v>
      </c>
      <c r="G21" s="318">
        <v>1.1499999999999999</v>
      </c>
      <c r="H21" s="314" t="s">
        <v>72</v>
      </c>
      <c r="I21" s="314" t="s">
        <v>72</v>
      </c>
      <c r="J21" s="314" t="s">
        <v>100</v>
      </c>
    </row>
    <row r="22" spans="1:16" s="320" customFormat="1" ht="18" customHeight="1">
      <c r="A22">
        <v>551</v>
      </c>
      <c r="B22" s="308" t="s">
        <v>101</v>
      </c>
      <c r="C22" s="308"/>
      <c r="D22" s="309">
        <v>2400</v>
      </c>
      <c r="E22" s="310">
        <v>45719</v>
      </c>
      <c r="F22" s="317">
        <f t="shared" ca="1" si="0"/>
        <v>290.52766793981573</v>
      </c>
      <c r="G22" s="312">
        <v>1.1499999999999999</v>
      </c>
      <c r="H22" s="308" t="s">
        <v>72</v>
      </c>
      <c r="I22" s="308" t="s">
        <v>72</v>
      </c>
      <c r="J22" s="313" t="s">
        <v>102</v>
      </c>
    </row>
    <row r="23" spans="1:16" s="405" customFormat="1" ht="18" customHeight="1">
      <c r="A23" s="828">
        <v>551</v>
      </c>
      <c r="B23" s="829" t="s">
        <v>103</v>
      </c>
      <c r="C23" s="829"/>
      <c r="D23" s="830">
        <v>2400</v>
      </c>
      <c r="E23" s="831">
        <v>46023</v>
      </c>
      <c r="F23" s="832">
        <f t="shared" ca="1" si="0"/>
        <v>-13.472332060184272</v>
      </c>
      <c r="G23" s="833">
        <v>1.1499999999999999</v>
      </c>
      <c r="H23" s="829" t="s">
        <v>73</v>
      </c>
      <c r="I23" s="829" t="s">
        <v>73</v>
      </c>
      <c r="J23" s="834" t="s">
        <v>104</v>
      </c>
    </row>
    <row r="24" spans="1:16" s="320" customFormat="1" ht="18" customHeight="1">
      <c r="A24">
        <v>551</v>
      </c>
      <c r="B24" s="308" t="s">
        <v>105</v>
      </c>
      <c r="C24" s="321"/>
      <c r="D24" s="309">
        <v>3200</v>
      </c>
      <c r="E24" s="310">
        <v>45839</v>
      </c>
      <c r="F24" s="311">
        <f t="shared" ca="1" si="0"/>
        <v>170.52766793981573</v>
      </c>
      <c r="G24" s="312">
        <v>1.1000000000000001</v>
      </c>
      <c r="H24" s="308" t="s">
        <v>72</v>
      </c>
      <c r="I24" s="308" t="s">
        <v>72</v>
      </c>
      <c r="J24" s="314" t="s">
        <v>106</v>
      </c>
    </row>
    <row r="25" spans="1:16" s="333" customFormat="1" ht="14" customHeight="1">
      <c r="B25" s="326" t="s">
        <v>107</v>
      </c>
      <c r="C25" s="327"/>
      <c r="D25" s="328">
        <f>+SUM(D6:D16)</f>
        <v>22874</v>
      </c>
      <c r="E25" s="329">
        <f>+D25/B5</f>
        <v>0.11390696817437118</v>
      </c>
      <c r="F25" s="330" t="str">
        <f>+IF(E25=0,"100% LEASED","")</f>
        <v/>
      </c>
      <c r="G25" s="331"/>
      <c r="H25" s="331"/>
      <c r="I25" s="331"/>
      <c r="J25" s="332"/>
    </row>
    <row r="26" spans="1:16" ht="30" customHeight="1">
      <c r="P26" s="334"/>
    </row>
    <row r="27" spans="1:16" ht="16" customHeight="1">
      <c r="B27" s="301" t="s">
        <v>108</v>
      </c>
      <c r="C27" s="335"/>
      <c r="D27" s="335"/>
      <c r="E27" s="335"/>
      <c r="F27" s="335"/>
      <c r="G27" s="335"/>
      <c r="H27" s="335"/>
      <c r="I27" s="335"/>
      <c r="J27" s="336"/>
    </row>
    <row r="28" spans="1:16">
      <c r="B28" s="304" t="s">
        <v>109</v>
      </c>
      <c r="C28" s="337"/>
      <c r="D28" s="337"/>
      <c r="E28" s="337"/>
      <c r="F28" s="337"/>
      <c r="G28" s="337"/>
      <c r="H28" s="337"/>
      <c r="I28" s="337"/>
      <c r="J28" s="338"/>
    </row>
    <row r="29" spans="1:16">
      <c r="B29" s="304">
        <v>77045</v>
      </c>
      <c r="C29" s="337"/>
      <c r="D29" s="337"/>
      <c r="E29" s="337"/>
      <c r="F29" s="337"/>
      <c r="G29" s="337"/>
      <c r="H29" s="337"/>
      <c r="I29" s="337"/>
      <c r="J29" s="338"/>
    </row>
    <row r="30" spans="1:16" ht="18" hidden="1" customHeight="1" outlineLevel="1">
      <c r="B30" s="308"/>
      <c r="C30" s="308"/>
      <c r="D30" s="309"/>
      <c r="E30" s="310"/>
      <c r="F30" s="311"/>
      <c r="G30" s="312"/>
      <c r="H30" s="308"/>
      <c r="I30" s="308"/>
      <c r="J30" s="308"/>
    </row>
    <row r="31" spans="1:16" ht="18" hidden="1" customHeight="1" outlineLevel="1">
      <c r="B31" s="308"/>
      <c r="C31" s="308"/>
      <c r="D31" s="309"/>
      <c r="E31" s="310"/>
      <c r="F31" s="311"/>
      <c r="G31" s="312"/>
      <c r="H31" s="308"/>
      <c r="I31" s="308"/>
      <c r="J31" s="308"/>
    </row>
    <row r="32" spans="1:16" ht="18" hidden="1" customHeight="1" outlineLevel="1">
      <c r="B32" s="308"/>
      <c r="C32" s="308"/>
      <c r="D32" s="309"/>
      <c r="E32" s="310"/>
      <c r="F32" s="311" t="str">
        <f t="shared" ref="F32:F49" ca="1" si="1">IF(B32="","",NOW()-E32)</f>
        <v/>
      </c>
      <c r="G32" s="312"/>
      <c r="H32" s="308"/>
      <c r="I32" s="308"/>
      <c r="J32" s="308"/>
    </row>
    <row r="33" spans="2:10" ht="18" hidden="1" customHeight="1" outlineLevel="1">
      <c r="B33" s="308"/>
      <c r="C33" s="308"/>
      <c r="D33" s="309"/>
      <c r="E33" s="310"/>
      <c r="F33" s="311" t="str">
        <f t="shared" ca="1" si="1"/>
        <v/>
      </c>
      <c r="G33" s="312"/>
      <c r="H33" s="308"/>
      <c r="I33" s="308"/>
      <c r="J33" s="308"/>
    </row>
    <row r="34" spans="2:10" ht="18" hidden="1" customHeight="1" outlineLevel="1">
      <c r="B34" s="308"/>
      <c r="C34" s="308"/>
      <c r="D34" s="309"/>
      <c r="E34" s="310"/>
      <c r="F34" s="311" t="str">
        <f t="shared" ca="1" si="1"/>
        <v/>
      </c>
      <c r="G34" s="312"/>
      <c r="H34" s="308"/>
      <c r="I34" s="308"/>
      <c r="J34" s="308"/>
    </row>
    <row r="35" spans="2:10" ht="18" hidden="1" customHeight="1" outlineLevel="1">
      <c r="B35" s="308"/>
      <c r="C35" s="308"/>
      <c r="D35" s="309"/>
      <c r="E35" s="310"/>
      <c r="F35" s="311" t="str">
        <f t="shared" ca="1" si="1"/>
        <v/>
      </c>
      <c r="G35" s="312"/>
      <c r="H35" s="308"/>
      <c r="I35" s="308"/>
      <c r="J35" s="308"/>
    </row>
    <row r="36" spans="2:10" ht="18" hidden="1" customHeight="1" outlineLevel="1">
      <c r="B36" s="308"/>
      <c r="C36" s="308"/>
      <c r="D36" s="309"/>
      <c r="E36" s="310"/>
      <c r="F36" s="311" t="str">
        <f t="shared" ca="1" si="1"/>
        <v/>
      </c>
      <c r="G36" s="312"/>
      <c r="H36" s="308"/>
      <c r="I36" s="308"/>
      <c r="J36" s="308"/>
    </row>
    <row r="37" spans="2:10" ht="18" hidden="1" customHeight="1" outlineLevel="1">
      <c r="B37" s="308"/>
      <c r="C37" s="308"/>
      <c r="D37" s="309"/>
      <c r="E37" s="310"/>
      <c r="F37" s="311" t="str">
        <f t="shared" ca="1" si="1"/>
        <v/>
      </c>
      <c r="G37" s="312"/>
      <c r="H37" s="308"/>
      <c r="I37" s="308"/>
      <c r="J37" s="308"/>
    </row>
    <row r="38" spans="2:10" ht="18" hidden="1" customHeight="1" outlineLevel="1">
      <c r="B38" s="308"/>
      <c r="C38" s="308"/>
      <c r="D38" s="309"/>
      <c r="E38" s="310"/>
      <c r="F38" s="311" t="str">
        <f t="shared" ca="1" si="1"/>
        <v/>
      </c>
      <c r="G38" s="312"/>
      <c r="H38" s="308"/>
      <c r="I38" s="308"/>
      <c r="J38" s="308"/>
    </row>
    <row r="39" spans="2:10" ht="18" hidden="1" customHeight="1" outlineLevel="1">
      <c r="B39" s="308"/>
      <c r="C39" s="308"/>
      <c r="D39" s="309"/>
      <c r="E39" s="310"/>
      <c r="F39" s="311" t="str">
        <f t="shared" ca="1" si="1"/>
        <v/>
      </c>
      <c r="G39" s="312"/>
      <c r="H39" s="308"/>
      <c r="I39" s="308"/>
      <c r="J39" s="308"/>
    </row>
    <row r="40" spans="2:10" ht="18" hidden="1" customHeight="1" outlineLevel="1">
      <c r="B40" s="308"/>
      <c r="C40" s="308"/>
      <c r="D40" s="309"/>
      <c r="E40" s="310"/>
      <c r="F40" s="311" t="str">
        <f t="shared" ca="1" si="1"/>
        <v/>
      </c>
      <c r="G40" s="312"/>
      <c r="H40" s="308"/>
      <c r="I40" s="308"/>
      <c r="J40" s="308"/>
    </row>
    <row r="41" spans="2:10" ht="18" hidden="1" customHeight="1" outlineLevel="1">
      <c r="B41" s="308"/>
      <c r="C41" s="308"/>
      <c r="D41" s="309"/>
      <c r="E41" s="310"/>
      <c r="F41" s="311" t="str">
        <f t="shared" ca="1" si="1"/>
        <v/>
      </c>
      <c r="G41" s="312"/>
      <c r="H41" s="308"/>
      <c r="I41" s="308"/>
      <c r="J41" s="308"/>
    </row>
    <row r="42" spans="2:10" ht="18" hidden="1" customHeight="1" outlineLevel="1">
      <c r="B42" s="308"/>
      <c r="C42" s="308"/>
      <c r="D42" s="309"/>
      <c r="E42" s="310"/>
      <c r="F42" s="311" t="str">
        <f t="shared" ca="1" si="1"/>
        <v/>
      </c>
      <c r="G42" s="312"/>
      <c r="H42" s="308"/>
      <c r="I42" s="308"/>
      <c r="J42" s="308"/>
    </row>
    <row r="43" spans="2:10" ht="18" hidden="1" customHeight="1" outlineLevel="1">
      <c r="B43" s="308"/>
      <c r="C43" s="308"/>
      <c r="D43" s="309"/>
      <c r="E43" s="310"/>
      <c r="F43" s="311" t="str">
        <f t="shared" ca="1" si="1"/>
        <v/>
      </c>
      <c r="G43" s="312"/>
      <c r="H43" s="308"/>
      <c r="I43" s="308"/>
      <c r="J43" s="308"/>
    </row>
    <row r="44" spans="2:10" ht="18" hidden="1" customHeight="1" outlineLevel="1">
      <c r="B44" s="308"/>
      <c r="C44" s="308"/>
      <c r="D44" s="309"/>
      <c r="E44" s="310"/>
      <c r="F44" s="311" t="str">
        <f t="shared" ca="1" si="1"/>
        <v/>
      </c>
      <c r="G44" s="312"/>
      <c r="H44" s="308"/>
      <c r="I44" s="308"/>
      <c r="J44" s="308"/>
    </row>
    <row r="45" spans="2:10" ht="18" hidden="1" customHeight="1" outlineLevel="1">
      <c r="B45" s="308"/>
      <c r="C45" s="308"/>
      <c r="D45" s="309"/>
      <c r="E45" s="310"/>
      <c r="F45" s="311" t="str">
        <f t="shared" ca="1" si="1"/>
        <v/>
      </c>
      <c r="G45" s="312"/>
      <c r="H45" s="308"/>
      <c r="I45" s="308"/>
      <c r="J45" s="308"/>
    </row>
    <row r="46" spans="2:10" ht="18" hidden="1" customHeight="1" outlineLevel="1">
      <c r="B46" s="308"/>
      <c r="C46" s="321"/>
      <c r="D46" s="309"/>
      <c r="E46" s="310"/>
      <c r="F46" s="311" t="str">
        <f t="shared" ca="1" si="1"/>
        <v/>
      </c>
      <c r="G46" s="312"/>
      <c r="H46" s="308"/>
      <c r="I46" s="308"/>
      <c r="J46" s="308"/>
    </row>
    <row r="47" spans="2:10" ht="18" hidden="1" customHeight="1" outlineLevel="1">
      <c r="B47" s="308"/>
      <c r="C47" s="321"/>
      <c r="D47" s="309"/>
      <c r="E47" s="310"/>
      <c r="F47" s="311" t="str">
        <f t="shared" ca="1" si="1"/>
        <v/>
      </c>
      <c r="G47" s="312"/>
      <c r="H47" s="308"/>
      <c r="I47" s="308"/>
      <c r="J47" s="308"/>
    </row>
    <row r="48" spans="2:10" ht="18" hidden="1" customHeight="1" outlineLevel="1">
      <c r="B48" s="308"/>
      <c r="C48" s="321"/>
      <c r="D48" s="309"/>
      <c r="E48" s="310"/>
      <c r="F48" s="311" t="str">
        <f t="shared" ca="1" si="1"/>
        <v/>
      </c>
      <c r="G48" s="312"/>
      <c r="H48" s="308"/>
      <c r="I48" s="308"/>
      <c r="J48" s="308"/>
    </row>
    <row r="49" spans="2:10" ht="18" hidden="1" customHeight="1" outlineLevel="1">
      <c r="B49" s="308"/>
      <c r="C49" s="321"/>
      <c r="D49" s="309"/>
      <c r="E49" s="310"/>
      <c r="F49" s="311" t="str">
        <f t="shared" ca="1" si="1"/>
        <v/>
      </c>
      <c r="G49" s="312"/>
      <c r="H49" s="308"/>
      <c r="I49" s="308"/>
      <c r="J49" s="308"/>
    </row>
    <row r="50" spans="2:10" s="333" customFormat="1" ht="14" customHeight="1" collapsed="1">
      <c r="B50" s="326" t="s">
        <v>107</v>
      </c>
      <c r="C50" s="327"/>
      <c r="D50" s="328">
        <f>+SUM(D30:D49)</f>
        <v>0</v>
      </c>
      <c r="E50" s="329">
        <f>+D50/$B$29</f>
        <v>0</v>
      </c>
      <c r="F50" s="330" t="str">
        <f>+IF(E50=0,"100% LEASED","")</f>
        <v>100% LEASED</v>
      </c>
      <c r="G50" s="331"/>
      <c r="H50" s="331"/>
      <c r="I50" s="331"/>
      <c r="J50" s="332"/>
    </row>
    <row r="51" spans="2:10" ht="30" customHeight="1"/>
    <row r="52" spans="2:10" ht="16" customHeight="1">
      <c r="B52" s="301" t="s">
        <v>110</v>
      </c>
      <c r="C52" s="335"/>
      <c r="D52" s="335"/>
      <c r="E52" s="335"/>
      <c r="F52" s="335"/>
      <c r="G52" s="335"/>
      <c r="H52" s="335"/>
      <c r="I52" s="335"/>
      <c r="J52" s="336"/>
    </row>
    <row r="53" spans="2:10">
      <c r="B53" s="304" t="s">
        <v>109</v>
      </c>
      <c r="C53" s="337"/>
      <c r="D53" s="337"/>
      <c r="E53" s="337"/>
      <c r="F53" s="337"/>
      <c r="G53" s="337"/>
      <c r="H53" s="337"/>
      <c r="I53" s="337"/>
      <c r="J53" s="338"/>
    </row>
    <row r="54" spans="2:10">
      <c r="B54" s="304">
        <v>107490</v>
      </c>
      <c r="C54" s="337"/>
      <c r="D54" s="337"/>
      <c r="E54" s="337"/>
      <c r="F54" s="337"/>
      <c r="G54" s="337"/>
      <c r="H54" s="337"/>
      <c r="I54" s="337"/>
      <c r="J54" s="338"/>
    </row>
    <row r="55" spans="2:10" ht="18" hidden="1" customHeight="1" outlineLevel="1">
      <c r="B55" s="308"/>
      <c r="C55" s="308"/>
      <c r="D55" s="309"/>
      <c r="E55" s="310"/>
      <c r="F55" s="311" t="str">
        <f t="shared" ref="F55:F74" ca="1" si="2">IF(B55="","",NOW()-E55)</f>
        <v/>
      </c>
      <c r="G55" s="312"/>
      <c r="H55" s="308"/>
      <c r="I55" s="308"/>
      <c r="J55" s="308"/>
    </row>
    <row r="56" spans="2:10" ht="18" hidden="1" customHeight="1" outlineLevel="1">
      <c r="B56" s="308"/>
      <c r="C56" s="308"/>
      <c r="D56" s="309"/>
      <c r="E56" s="310"/>
      <c r="F56" s="311" t="str">
        <f t="shared" ca="1" si="2"/>
        <v/>
      </c>
      <c r="G56" s="312"/>
      <c r="H56" s="308"/>
      <c r="I56" s="308"/>
      <c r="J56" s="308"/>
    </row>
    <row r="57" spans="2:10" ht="18" hidden="1" customHeight="1" outlineLevel="1">
      <c r="B57" s="308"/>
      <c r="C57" s="308"/>
      <c r="D57" s="309"/>
      <c r="E57" s="310"/>
      <c r="F57" s="311" t="str">
        <f t="shared" ca="1" si="2"/>
        <v/>
      </c>
      <c r="G57" s="312"/>
      <c r="H57" s="308"/>
      <c r="I57" s="308"/>
      <c r="J57" s="308"/>
    </row>
    <row r="58" spans="2:10" ht="18" hidden="1" customHeight="1" outlineLevel="1">
      <c r="B58" s="308"/>
      <c r="C58" s="308"/>
      <c r="D58" s="309"/>
      <c r="E58" s="310"/>
      <c r="F58" s="311" t="str">
        <f t="shared" ca="1" si="2"/>
        <v/>
      </c>
      <c r="G58" s="312"/>
      <c r="H58" s="308"/>
      <c r="I58" s="308"/>
      <c r="J58" s="308"/>
    </row>
    <row r="59" spans="2:10" ht="18" hidden="1" customHeight="1" outlineLevel="1">
      <c r="B59" s="308"/>
      <c r="C59" s="308"/>
      <c r="D59" s="309"/>
      <c r="E59" s="310"/>
      <c r="F59" s="311" t="str">
        <f t="shared" ca="1" si="2"/>
        <v/>
      </c>
      <c r="G59" s="312"/>
      <c r="H59" s="308"/>
      <c r="I59" s="308"/>
      <c r="J59" s="308"/>
    </row>
    <row r="60" spans="2:10" ht="18" hidden="1" customHeight="1" outlineLevel="1">
      <c r="B60" s="308"/>
      <c r="C60" s="308"/>
      <c r="D60" s="309"/>
      <c r="E60" s="310"/>
      <c r="F60" s="311" t="str">
        <f t="shared" ca="1" si="2"/>
        <v/>
      </c>
      <c r="G60" s="312"/>
      <c r="H60" s="308"/>
      <c r="I60" s="308"/>
      <c r="J60" s="308"/>
    </row>
    <row r="61" spans="2:10" ht="18" hidden="1" customHeight="1" outlineLevel="1">
      <c r="B61" s="308"/>
      <c r="C61" s="308"/>
      <c r="D61" s="309"/>
      <c r="E61" s="310"/>
      <c r="F61" s="311" t="str">
        <f t="shared" ca="1" si="2"/>
        <v/>
      </c>
      <c r="G61" s="312"/>
      <c r="H61" s="308"/>
      <c r="I61" s="308"/>
      <c r="J61" s="308"/>
    </row>
    <row r="62" spans="2:10" ht="18" hidden="1" customHeight="1" outlineLevel="1">
      <c r="B62" s="308"/>
      <c r="C62" s="308"/>
      <c r="D62" s="309"/>
      <c r="E62" s="310"/>
      <c r="F62" s="311" t="str">
        <f t="shared" ca="1" si="2"/>
        <v/>
      </c>
      <c r="G62" s="312"/>
      <c r="H62" s="308"/>
      <c r="I62" s="308"/>
      <c r="J62" s="308"/>
    </row>
    <row r="63" spans="2:10" ht="18" hidden="1" customHeight="1" outlineLevel="1">
      <c r="B63" s="308"/>
      <c r="C63" s="308"/>
      <c r="D63" s="309"/>
      <c r="E63" s="310"/>
      <c r="F63" s="311" t="str">
        <f t="shared" ca="1" si="2"/>
        <v/>
      </c>
      <c r="G63" s="312"/>
      <c r="H63" s="308"/>
      <c r="I63" s="308"/>
      <c r="J63" s="308"/>
    </row>
    <row r="64" spans="2:10" ht="18" hidden="1" customHeight="1" outlineLevel="1">
      <c r="B64" s="308"/>
      <c r="C64" s="308"/>
      <c r="D64" s="309"/>
      <c r="E64" s="310"/>
      <c r="F64" s="311" t="str">
        <f t="shared" ca="1" si="2"/>
        <v/>
      </c>
      <c r="G64" s="312"/>
      <c r="H64" s="308"/>
      <c r="I64" s="308"/>
      <c r="J64" s="308"/>
    </row>
    <row r="65" spans="2:10" ht="18" hidden="1" customHeight="1" outlineLevel="1">
      <c r="B65" s="308"/>
      <c r="C65" s="308"/>
      <c r="D65" s="309"/>
      <c r="E65" s="310"/>
      <c r="F65" s="311" t="str">
        <f t="shared" ca="1" si="2"/>
        <v/>
      </c>
      <c r="G65" s="312"/>
      <c r="H65" s="308"/>
      <c r="I65" s="308"/>
      <c r="J65" s="308"/>
    </row>
    <row r="66" spans="2:10" ht="18" hidden="1" customHeight="1" outlineLevel="1">
      <c r="B66" s="308"/>
      <c r="C66" s="308"/>
      <c r="D66" s="309"/>
      <c r="E66" s="310"/>
      <c r="F66" s="311" t="str">
        <f t="shared" ca="1" si="2"/>
        <v/>
      </c>
      <c r="G66" s="312"/>
      <c r="H66" s="308"/>
      <c r="I66" s="308"/>
      <c r="J66" s="308"/>
    </row>
    <row r="67" spans="2:10" ht="18" hidden="1" customHeight="1" outlineLevel="1">
      <c r="B67" s="308"/>
      <c r="C67" s="308"/>
      <c r="D67" s="309"/>
      <c r="E67" s="310"/>
      <c r="F67" s="311" t="str">
        <f t="shared" ca="1" si="2"/>
        <v/>
      </c>
      <c r="G67" s="312"/>
      <c r="H67" s="308"/>
      <c r="I67" s="308"/>
      <c r="J67" s="308"/>
    </row>
    <row r="68" spans="2:10" ht="18" hidden="1" customHeight="1" outlineLevel="1">
      <c r="B68" s="308"/>
      <c r="C68" s="308"/>
      <c r="D68" s="309"/>
      <c r="E68" s="310"/>
      <c r="F68" s="311" t="str">
        <f t="shared" ca="1" si="2"/>
        <v/>
      </c>
      <c r="G68" s="312"/>
      <c r="H68" s="308"/>
      <c r="I68" s="308"/>
      <c r="J68" s="308"/>
    </row>
    <row r="69" spans="2:10" ht="18" hidden="1" customHeight="1" outlineLevel="1">
      <c r="B69" s="308"/>
      <c r="C69" s="308"/>
      <c r="D69" s="309"/>
      <c r="E69" s="310"/>
      <c r="F69" s="311" t="str">
        <f t="shared" ca="1" si="2"/>
        <v/>
      </c>
      <c r="G69" s="312"/>
      <c r="H69" s="308"/>
      <c r="I69" s="308"/>
      <c r="J69" s="308"/>
    </row>
    <row r="70" spans="2:10" ht="18" hidden="1" customHeight="1" outlineLevel="1">
      <c r="B70" s="308"/>
      <c r="C70" s="308"/>
      <c r="D70" s="309"/>
      <c r="E70" s="310"/>
      <c r="F70" s="311" t="str">
        <f t="shared" ca="1" si="2"/>
        <v/>
      </c>
      <c r="G70" s="312"/>
      <c r="H70" s="308"/>
      <c r="I70" s="308"/>
      <c r="J70" s="308"/>
    </row>
    <row r="71" spans="2:10" ht="18" hidden="1" customHeight="1" outlineLevel="1">
      <c r="B71" s="308"/>
      <c r="C71" s="321"/>
      <c r="D71" s="309"/>
      <c r="E71" s="310"/>
      <c r="F71" s="311" t="str">
        <f t="shared" ca="1" si="2"/>
        <v/>
      </c>
      <c r="G71" s="312"/>
      <c r="H71" s="308"/>
      <c r="I71" s="308"/>
      <c r="J71" s="308"/>
    </row>
    <row r="72" spans="2:10" ht="18" hidden="1" customHeight="1" outlineLevel="1">
      <c r="B72" s="308"/>
      <c r="C72" s="321"/>
      <c r="D72" s="309"/>
      <c r="E72" s="310"/>
      <c r="F72" s="311" t="str">
        <f t="shared" ca="1" si="2"/>
        <v/>
      </c>
      <c r="G72" s="312"/>
      <c r="H72" s="308"/>
      <c r="I72" s="308"/>
      <c r="J72" s="308"/>
    </row>
    <row r="73" spans="2:10" ht="18" hidden="1" customHeight="1" outlineLevel="1">
      <c r="B73" s="308"/>
      <c r="C73" s="321"/>
      <c r="D73" s="309"/>
      <c r="E73" s="310"/>
      <c r="F73" s="311" t="str">
        <f t="shared" ca="1" si="2"/>
        <v/>
      </c>
      <c r="G73" s="312"/>
      <c r="H73" s="308"/>
      <c r="I73" s="308"/>
      <c r="J73" s="308"/>
    </row>
    <row r="74" spans="2:10" ht="18" hidden="1" customHeight="1" outlineLevel="1">
      <c r="B74" s="308"/>
      <c r="C74" s="321"/>
      <c r="D74" s="309"/>
      <c r="E74" s="310"/>
      <c r="F74" s="311" t="str">
        <f t="shared" ca="1" si="2"/>
        <v/>
      </c>
      <c r="G74" s="312"/>
      <c r="H74" s="308"/>
      <c r="I74" s="308"/>
      <c r="J74" s="308"/>
    </row>
    <row r="75" spans="2:10" s="333" customFormat="1" ht="14" customHeight="1" collapsed="1">
      <c r="B75" s="326" t="s">
        <v>107</v>
      </c>
      <c r="C75" s="327"/>
      <c r="D75" s="328">
        <f>+SUM(D55:D74)</f>
        <v>0</v>
      </c>
      <c r="E75" s="329">
        <f>+D75/$B$54</f>
        <v>0</v>
      </c>
      <c r="F75" s="330" t="str">
        <f>+IF(E75=0,"100% LEASED","")</f>
        <v>100% LEASED</v>
      </c>
      <c r="G75" s="330"/>
      <c r="H75" s="330"/>
      <c r="I75" s="330"/>
      <c r="J75" s="339"/>
    </row>
    <row r="76" spans="2:10" ht="30" customHeight="1"/>
    <row r="77" spans="2:10" ht="16" customHeight="1">
      <c r="B77" s="301" t="s">
        <v>111</v>
      </c>
      <c r="C77" s="340"/>
      <c r="D77" s="340"/>
      <c r="E77" s="340"/>
      <c r="F77" s="340"/>
      <c r="G77" s="340"/>
      <c r="H77" s="340"/>
      <c r="I77" s="340"/>
      <c r="J77" s="341"/>
    </row>
    <row r="78" spans="2:10">
      <c r="B78" s="304" t="s">
        <v>112</v>
      </c>
      <c r="C78" s="342"/>
      <c r="D78" s="342"/>
      <c r="E78" s="342"/>
      <c r="F78" s="342"/>
      <c r="G78" s="342"/>
      <c r="H78" s="342"/>
      <c r="I78" s="342"/>
      <c r="J78" s="343"/>
    </row>
    <row r="79" spans="2:10">
      <c r="B79" s="304">
        <v>49816</v>
      </c>
      <c r="C79" s="342"/>
      <c r="D79" s="342"/>
      <c r="E79" s="342"/>
      <c r="F79" s="342"/>
      <c r="G79" s="342"/>
      <c r="H79" s="342"/>
      <c r="I79" s="342"/>
      <c r="J79" s="343"/>
    </row>
    <row r="80" spans="2:10" ht="18" hidden="1" customHeight="1" outlineLevel="1">
      <c r="B80" s="308"/>
      <c r="C80" s="308"/>
      <c r="D80" s="309"/>
      <c r="E80" s="310"/>
      <c r="F80" s="311" t="str">
        <f t="shared" ref="F80:F99" ca="1" si="3">IF(B80="","",NOW()-E80)</f>
        <v/>
      </c>
      <c r="G80" s="312"/>
      <c r="H80" s="308"/>
      <c r="I80" s="308"/>
      <c r="J80" s="308"/>
    </row>
    <row r="81" spans="2:10" ht="18" hidden="1" customHeight="1" outlineLevel="1">
      <c r="B81" s="308"/>
      <c r="C81" s="308"/>
      <c r="D81" s="309"/>
      <c r="E81" s="310"/>
      <c r="F81" s="311" t="str">
        <f t="shared" ca="1" si="3"/>
        <v/>
      </c>
      <c r="G81" s="312"/>
      <c r="H81" s="308"/>
      <c r="I81" s="308"/>
      <c r="J81" s="308"/>
    </row>
    <row r="82" spans="2:10" ht="18" hidden="1" customHeight="1" outlineLevel="1">
      <c r="B82" s="308"/>
      <c r="C82" s="308"/>
      <c r="D82" s="309"/>
      <c r="E82" s="310"/>
      <c r="F82" s="311" t="str">
        <f t="shared" ca="1" si="3"/>
        <v/>
      </c>
      <c r="G82" s="312"/>
      <c r="H82" s="308"/>
      <c r="I82" s="308"/>
      <c r="J82" s="308"/>
    </row>
    <row r="83" spans="2:10" ht="18" hidden="1" customHeight="1" outlineLevel="1">
      <c r="B83" s="308"/>
      <c r="C83" s="308"/>
      <c r="D83" s="309"/>
      <c r="E83" s="310"/>
      <c r="F83" s="311" t="str">
        <f t="shared" ca="1" si="3"/>
        <v/>
      </c>
      <c r="G83" s="312"/>
      <c r="H83" s="308"/>
      <c r="I83" s="308"/>
      <c r="J83" s="308"/>
    </row>
    <row r="84" spans="2:10" ht="18" hidden="1" customHeight="1" outlineLevel="1">
      <c r="B84" s="308"/>
      <c r="C84" s="308"/>
      <c r="D84" s="309"/>
      <c r="E84" s="310"/>
      <c r="F84" s="311" t="str">
        <f t="shared" ca="1" si="3"/>
        <v/>
      </c>
      <c r="G84" s="312"/>
      <c r="H84" s="308"/>
      <c r="I84" s="308"/>
      <c r="J84" s="308"/>
    </row>
    <row r="85" spans="2:10" ht="18" hidden="1" customHeight="1" outlineLevel="1">
      <c r="B85" s="308"/>
      <c r="C85" s="308"/>
      <c r="D85" s="309"/>
      <c r="E85" s="310"/>
      <c r="F85" s="311" t="str">
        <f t="shared" ca="1" si="3"/>
        <v/>
      </c>
      <c r="G85" s="312"/>
      <c r="H85" s="308"/>
      <c r="I85" s="308"/>
      <c r="J85" s="308"/>
    </row>
    <row r="86" spans="2:10" ht="18" hidden="1" customHeight="1" outlineLevel="1">
      <c r="B86" s="308"/>
      <c r="C86" s="308"/>
      <c r="D86" s="309"/>
      <c r="E86" s="310"/>
      <c r="F86" s="311" t="str">
        <f t="shared" ca="1" si="3"/>
        <v/>
      </c>
      <c r="G86" s="312"/>
      <c r="H86" s="308"/>
      <c r="I86" s="308"/>
      <c r="J86" s="308"/>
    </row>
    <row r="87" spans="2:10" ht="18" hidden="1" customHeight="1" outlineLevel="1">
      <c r="B87" s="308"/>
      <c r="C87" s="308"/>
      <c r="D87" s="309"/>
      <c r="E87" s="310"/>
      <c r="F87" s="311" t="str">
        <f t="shared" ca="1" si="3"/>
        <v/>
      </c>
      <c r="G87" s="312"/>
      <c r="H87" s="308"/>
      <c r="I87" s="308"/>
      <c r="J87" s="308"/>
    </row>
    <row r="88" spans="2:10" ht="18" hidden="1" customHeight="1" outlineLevel="1">
      <c r="B88" s="308"/>
      <c r="C88" s="308"/>
      <c r="D88" s="309"/>
      <c r="E88" s="310"/>
      <c r="F88" s="311" t="str">
        <f t="shared" ca="1" si="3"/>
        <v/>
      </c>
      <c r="G88" s="312"/>
      <c r="H88" s="308"/>
      <c r="I88" s="308"/>
      <c r="J88" s="308"/>
    </row>
    <row r="89" spans="2:10" ht="18" hidden="1" customHeight="1" outlineLevel="1">
      <c r="B89" s="308"/>
      <c r="C89" s="308"/>
      <c r="D89" s="309"/>
      <c r="E89" s="310"/>
      <c r="F89" s="311" t="str">
        <f t="shared" ca="1" si="3"/>
        <v/>
      </c>
      <c r="G89" s="312"/>
      <c r="H89" s="308"/>
      <c r="I89" s="308"/>
      <c r="J89" s="308"/>
    </row>
    <row r="90" spans="2:10" ht="18" hidden="1" customHeight="1" outlineLevel="1">
      <c r="B90" s="308"/>
      <c r="C90" s="308"/>
      <c r="D90" s="309"/>
      <c r="E90" s="310"/>
      <c r="F90" s="311" t="str">
        <f t="shared" ca="1" si="3"/>
        <v/>
      </c>
      <c r="G90" s="312"/>
      <c r="H90" s="308"/>
      <c r="I90" s="308"/>
      <c r="J90" s="308"/>
    </row>
    <row r="91" spans="2:10" ht="18" hidden="1" customHeight="1" outlineLevel="1">
      <c r="B91" s="308"/>
      <c r="C91" s="308"/>
      <c r="D91" s="309"/>
      <c r="E91" s="310"/>
      <c r="F91" s="311" t="str">
        <f t="shared" ca="1" si="3"/>
        <v/>
      </c>
      <c r="G91" s="312"/>
      <c r="H91" s="308"/>
      <c r="I91" s="308"/>
      <c r="J91" s="308"/>
    </row>
    <row r="92" spans="2:10" ht="18" hidden="1" customHeight="1" outlineLevel="1">
      <c r="B92" s="308"/>
      <c r="C92" s="308"/>
      <c r="D92" s="309"/>
      <c r="E92" s="310"/>
      <c r="F92" s="311" t="str">
        <f t="shared" ca="1" si="3"/>
        <v/>
      </c>
      <c r="G92" s="312"/>
      <c r="H92" s="308"/>
      <c r="I92" s="308"/>
      <c r="J92" s="308"/>
    </row>
    <row r="93" spans="2:10" ht="18" hidden="1" customHeight="1" outlineLevel="1">
      <c r="B93" s="308"/>
      <c r="C93" s="308"/>
      <c r="D93" s="309"/>
      <c r="E93" s="310"/>
      <c r="F93" s="311" t="str">
        <f t="shared" ca="1" si="3"/>
        <v/>
      </c>
      <c r="G93" s="312"/>
      <c r="H93" s="308"/>
      <c r="I93" s="308"/>
      <c r="J93" s="308"/>
    </row>
    <row r="94" spans="2:10" ht="18" hidden="1" customHeight="1" outlineLevel="1">
      <c r="B94" s="308"/>
      <c r="C94" s="308"/>
      <c r="D94" s="309"/>
      <c r="E94" s="310"/>
      <c r="F94" s="311" t="str">
        <f t="shared" ca="1" si="3"/>
        <v/>
      </c>
      <c r="G94" s="312"/>
      <c r="H94" s="308"/>
      <c r="I94" s="308"/>
      <c r="J94" s="308"/>
    </row>
    <row r="95" spans="2:10" ht="18" hidden="1" customHeight="1" outlineLevel="1">
      <c r="B95" s="308"/>
      <c r="C95" s="308"/>
      <c r="D95" s="309"/>
      <c r="E95" s="310"/>
      <c r="F95" s="311" t="str">
        <f t="shared" ca="1" si="3"/>
        <v/>
      </c>
      <c r="G95" s="312"/>
      <c r="H95" s="308"/>
      <c r="I95" s="308"/>
      <c r="J95" s="308"/>
    </row>
    <row r="96" spans="2:10" ht="18" hidden="1" customHeight="1" outlineLevel="1">
      <c r="B96" s="308"/>
      <c r="C96" s="321"/>
      <c r="D96" s="309"/>
      <c r="E96" s="310"/>
      <c r="F96" s="311" t="str">
        <f t="shared" ca="1" si="3"/>
        <v/>
      </c>
      <c r="G96" s="312"/>
      <c r="H96" s="308"/>
      <c r="I96" s="308"/>
      <c r="J96" s="308"/>
    </row>
    <row r="97" spans="1:12" ht="18" hidden="1" customHeight="1" outlineLevel="1">
      <c r="B97" s="308"/>
      <c r="C97" s="321"/>
      <c r="D97" s="309"/>
      <c r="E97" s="310"/>
      <c r="F97" s="311" t="str">
        <f t="shared" ca="1" si="3"/>
        <v/>
      </c>
      <c r="G97" s="312"/>
      <c r="H97" s="308"/>
      <c r="I97" s="308"/>
      <c r="J97" s="308"/>
    </row>
    <row r="98" spans="1:12" ht="18" hidden="1" customHeight="1" outlineLevel="1">
      <c r="B98" s="308"/>
      <c r="C98" s="321"/>
      <c r="D98" s="309"/>
      <c r="E98" s="310"/>
      <c r="F98" s="311" t="str">
        <f t="shared" ca="1" si="3"/>
        <v/>
      </c>
      <c r="G98" s="312"/>
      <c r="H98" s="308"/>
      <c r="I98" s="308"/>
      <c r="J98" s="308"/>
    </row>
    <row r="99" spans="1:12" ht="18" hidden="1" customHeight="1" outlineLevel="1">
      <c r="B99" s="308"/>
      <c r="C99" s="321"/>
      <c r="D99" s="309"/>
      <c r="E99" s="310"/>
      <c r="F99" s="311" t="str">
        <f t="shared" ca="1" si="3"/>
        <v/>
      </c>
      <c r="G99" s="312"/>
      <c r="H99" s="308"/>
      <c r="I99" s="308"/>
      <c r="J99" s="308"/>
    </row>
    <row r="100" spans="1:12" s="333" customFormat="1" ht="14" customHeight="1" collapsed="1">
      <c r="B100" s="326" t="s">
        <v>107</v>
      </c>
      <c r="C100" s="327"/>
      <c r="D100" s="328">
        <f>+SUM(D80:D99)</f>
        <v>0</v>
      </c>
      <c r="E100" s="329">
        <f>+D100/$B$79</f>
        <v>0</v>
      </c>
      <c r="F100" s="330" t="str">
        <f>+IF(E100=0,"100% LEASED","")</f>
        <v>100% LEASED</v>
      </c>
      <c r="G100" s="330"/>
      <c r="H100" s="330"/>
      <c r="I100" s="330"/>
      <c r="J100" s="339"/>
    </row>
    <row r="101" spans="1:12" ht="30" customHeight="1"/>
    <row r="102" spans="1:12" ht="16" customHeight="1">
      <c r="B102" s="301" t="s">
        <v>113</v>
      </c>
      <c r="C102" s="340"/>
      <c r="D102" s="340"/>
      <c r="E102" s="340"/>
      <c r="F102" s="340"/>
      <c r="G102" s="340"/>
      <c r="H102" s="340"/>
      <c r="I102" s="340"/>
      <c r="J102" s="341"/>
    </row>
    <row r="103" spans="1:12">
      <c r="B103" s="304" t="s">
        <v>112</v>
      </c>
      <c r="C103" s="342"/>
      <c r="D103" s="342"/>
      <c r="E103" s="342"/>
      <c r="F103" s="342"/>
      <c r="G103" s="342"/>
      <c r="H103" s="342"/>
      <c r="I103" s="342"/>
      <c r="J103" s="343"/>
    </row>
    <row r="104" spans="1:12">
      <c r="B104" s="304">
        <v>31049</v>
      </c>
      <c r="C104" s="342"/>
      <c r="D104" s="342"/>
      <c r="E104" s="342"/>
      <c r="F104" s="342"/>
      <c r="G104" s="342"/>
      <c r="H104" s="342"/>
      <c r="I104" s="342"/>
      <c r="J104" s="343"/>
    </row>
    <row r="105" spans="1:12" ht="18" customHeight="1">
      <c r="A105" t="s">
        <v>114</v>
      </c>
      <c r="B105" s="308" t="s">
        <v>115</v>
      </c>
      <c r="C105" s="308" t="s">
        <v>116</v>
      </c>
      <c r="D105" s="309">
        <v>3613</v>
      </c>
      <c r="E105" s="310">
        <v>45901</v>
      </c>
      <c r="F105" s="311">
        <f t="shared" ref="F105:F124" ca="1" si="4">IF(B105="","",NOW()-E105)</f>
        <v>108.52766793981573</v>
      </c>
      <c r="G105" s="312">
        <v>1.4</v>
      </c>
      <c r="H105" s="308" t="s">
        <v>72</v>
      </c>
      <c r="I105" s="308" t="s">
        <v>72</v>
      </c>
      <c r="J105" s="308" t="s">
        <v>117</v>
      </c>
    </row>
    <row r="106" spans="1:12" ht="18" hidden="1" customHeight="1" outlineLevel="1">
      <c r="B106" s="308"/>
      <c r="C106" s="308"/>
      <c r="D106" s="309"/>
      <c r="E106" s="310"/>
      <c r="F106" s="311" t="str">
        <f t="shared" ca="1" si="4"/>
        <v/>
      </c>
      <c r="G106" s="312"/>
      <c r="H106" s="308"/>
      <c r="I106" s="308"/>
      <c r="J106" s="308"/>
      <c r="L106" s="344"/>
    </row>
    <row r="107" spans="1:12" ht="18" hidden="1" customHeight="1" outlineLevel="1">
      <c r="B107" s="308"/>
      <c r="C107" s="308"/>
      <c r="D107" s="309"/>
      <c r="E107" s="310"/>
      <c r="F107" s="311" t="str">
        <f t="shared" ca="1" si="4"/>
        <v/>
      </c>
      <c r="G107" s="312"/>
      <c r="H107" s="308"/>
      <c r="I107" s="308"/>
      <c r="J107" s="308"/>
      <c r="L107" s="344"/>
    </row>
    <row r="108" spans="1:12" ht="18" hidden="1" customHeight="1" outlineLevel="1">
      <c r="B108" s="308"/>
      <c r="C108" s="308"/>
      <c r="D108" s="309"/>
      <c r="E108" s="310"/>
      <c r="F108" s="311" t="str">
        <f t="shared" ca="1" si="4"/>
        <v/>
      </c>
      <c r="G108" s="312"/>
      <c r="H108" s="308"/>
      <c r="I108" s="308"/>
      <c r="J108" s="308"/>
      <c r="L108" s="344"/>
    </row>
    <row r="109" spans="1:12" ht="18" hidden="1" customHeight="1" outlineLevel="1">
      <c r="B109" s="308"/>
      <c r="C109" s="308"/>
      <c r="D109" s="309"/>
      <c r="E109" s="310"/>
      <c r="F109" s="311" t="str">
        <f t="shared" ca="1" si="4"/>
        <v/>
      </c>
      <c r="G109" s="312"/>
      <c r="H109" s="308"/>
      <c r="I109" s="308"/>
      <c r="J109" s="308"/>
    </row>
    <row r="110" spans="1:12" ht="18" hidden="1" customHeight="1" outlineLevel="1">
      <c r="B110" s="308"/>
      <c r="C110" s="308"/>
      <c r="D110" s="309"/>
      <c r="E110" s="310"/>
      <c r="F110" s="311" t="str">
        <f t="shared" ca="1" si="4"/>
        <v/>
      </c>
      <c r="G110" s="312"/>
      <c r="H110" s="308"/>
      <c r="I110" s="308"/>
      <c r="J110" s="308"/>
    </row>
    <row r="111" spans="1:12" ht="18" hidden="1" customHeight="1" outlineLevel="1">
      <c r="B111" s="308"/>
      <c r="C111" s="308"/>
      <c r="D111" s="309"/>
      <c r="E111" s="310"/>
      <c r="F111" s="311" t="str">
        <f t="shared" ca="1" si="4"/>
        <v/>
      </c>
      <c r="G111" s="312"/>
      <c r="H111" s="308"/>
      <c r="I111" s="308"/>
      <c r="J111" s="308"/>
    </row>
    <row r="112" spans="1:12" ht="18" hidden="1" customHeight="1" outlineLevel="1">
      <c r="B112" s="308"/>
      <c r="C112" s="308"/>
      <c r="D112" s="309"/>
      <c r="E112" s="310"/>
      <c r="F112" s="311" t="str">
        <f t="shared" ca="1" si="4"/>
        <v/>
      </c>
      <c r="G112" s="312"/>
      <c r="H112" s="308"/>
      <c r="I112" s="308"/>
      <c r="J112" s="308"/>
    </row>
    <row r="113" spans="2:10" ht="18" hidden="1" customHeight="1" outlineLevel="1">
      <c r="B113" s="308"/>
      <c r="C113" s="308"/>
      <c r="D113" s="309"/>
      <c r="E113" s="310"/>
      <c r="F113" s="311" t="str">
        <f t="shared" ca="1" si="4"/>
        <v/>
      </c>
      <c r="G113" s="312"/>
      <c r="H113" s="308"/>
      <c r="I113" s="308"/>
      <c r="J113" s="308"/>
    </row>
    <row r="114" spans="2:10" ht="18" hidden="1" customHeight="1" outlineLevel="1">
      <c r="B114" s="308"/>
      <c r="C114" s="308"/>
      <c r="D114" s="309"/>
      <c r="E114" s="310"/>
      <c r="F114" s="311" t="str">
        <f t="shared" ca="1" si="4"/>
        <v/>
      </c>
      <c r="G114" s="312"/>
      <c r="H114" s="308"/>
      <c r="I114" s="308"/>
      <c r="J114" s="308"/>
    </row>
    <row r="115" spans="2:10" ht="18" hidden="1" customHeight="1" outlineLevel="1">
      <c r="B115" s="308"/>
      <c r="C115" s="308"/>
      <c r="D115" s="309"/>
      <c r="E115" s="310"/>
      <c r="F115" s="311" t="str">
        <f t="shared" ca="1" si="4"/>
        <v/>
      </c>
      <c r="G115" s="312"/>
      <c r="H115" s="308"/>
      <c r="I115" s="308"/>
      <c r="J115" s="308"/>
    </row>
    <row r="116" spans="2:10" ht="18" hidden="1" customHeight="1" outlineLevel="1">
      <c r="B116" s="308"/>
      <c r="C116" s="308"/>
      <c r="D116" s="309"/>
      <c r="E116" s="310"/>
      <c r="F116" s="311" t="str">
        <f t="shared" ca="1" si="4"/>
        <v/>
      </c>
      <c r="G116" s="312"/>
      <c r="H116" s="308"/>
      <c r="I116" s="308"/>
      <c r="J116" s="308"/>
    </row>
    <row r="117" spans="2:10" ht="18" hidden="1" customHeight="1" outlineLevel="1">
      <c r="B117" s="308"/>
      <c r="C117" s="308"/>
      <c r="D117" s="309"/>
      <c r="E117" s="310"/>
      <c r="F117" s="311" t="str">
        <f t="shared" ca="1" si="4"/>
        <v/>
      </c>
      <c r="G117" s="312"/>
      <c r="H117" s="308"/>
      <c r="I117" s="308"/>
      <c r="J117" s="308"/>
    </row>
    <row r="118" spans="2:10" ht="18" hidden="1" customHeight="1" outlineLevel="1">
      <c r="B118" s="308"/>
      <c r="C118" s="308"/>
      <c r="D118" s="309"/>
      <c r="E118" s="310"/>
      <c r="F118" s="311" t="str">
        <f t="shared" ca="1" si="4"/>
        <v/>
      </c>
      <c r="G118" s="312"/>
      <c r="H118" s="308"/>
      <c r="I118" s="308"/>
      <c r="J118" s="308"/>
    </row>
    <row r="119" spans="2:10" ht="18" hidden="1" customHeight="1" outlineLevel="1">
      <c r="B119" s="308"/>
      <c r="C119" s="308"/>
      <c r="D119" s="309"/>
      <c r="E119" s="310"/>
      <c r="F119" s="311" t="str">
        <f t="shared" ca="1" si="4"/>
        <v/>
      </c>
      <c r="G119" s="312"/>
      <c r="H119" s="308"/>
      <c r="I119" s="308"/>
      <c r="J119" s="308"/>
    </row>
    <row r="120" spans="2:10" ht="18" hidden="1" customHeight="1" outlineLevel="1">
      <c r="B120" s="308"/>
      <c r="C120" s="308"/>
      <c r="D120" s="309"/>
      <c r="E120" s="310"/>
      <c r="F120" s="311" t="str">
        <f t="shared" ca="1" si="4"/>
        <v/>
      </c>
      <c r="G120" s="312"/>
      <c r="H120" s="308"/>
      <c r="I120" s="308"/>
      <c r="J120" s="308"/>
    </row>
    <row r="121" spans="2:10" ht="18" hidden="1" customHeight="1" outlineLevel="1">
      <c r="B121" s="308"/>
      <c r="C121" s="321"/>
      <c r="D121" s="309"/>
      <c r="E121" s="310"/>
      <c r="F121" s="311" t="str">
        <f t="shared" ca="1" si="4"/>
        <v/>
      </c>
      <c r="G121" s="312"/>
      <c r="H121" s="308"/>
      <c r="I121" s="308"/>
      <c r="J121" s="308"/>
    </row>
    <row r="122" spans="2:10" ht="18" hidden="1" customHeight="1" outlineLevel="1">
      <c r="B122" s="308"/>
      <c r="C122" s="321"/>
      <c r="D122" s="309"/>
      <c r="E122" s="310"/>
      <c r="F122" s="311" t="str">
        <f t="shared" ca="1" si="4"/>
        <v/>
      </c>
      <c r="G122" s="312"/>
      <c r="H122" s="308"/>
      <c r="I122" s="308"/>
      <c r="J122" s="308"/>
    </row>
    <row r="123" spans="2:10" ht="18" hidden="1" customHeight="1" outlineLevel="1">
      <c r="B123" s="308"/>
      <c r="C123" s="321"/>
      <c r="D123" s="309"/>
      <c r="E123" s="310"/>
      <c r="F123" s="311" t="str">
        <f t="shared" ca="1" si="4"/>
        <v/>
      </c>
      <c r="G123" s="312"/>
      <c r="H123" s="308"/>
      <c r="I123" s="308"/>
      <c r="J123" s="308"/>
    </row>
    <row r="124" spans="2:10" ht="18" hidden="1" customHeight="1" outlineLevel="1">
      <c r="B124" s="308"/>
      <c r="C124" s="321"/>
      <c r="D124" s="309"/>
      <c r="E124" s="310"/>
      <c r="F124" s="311" t="str">
        <f t="shared" ca="1" si="4"/>
        <v/>
      </c>
      <c r="G124" s="312"/>
      <c r="H124" s="308"/>
      <c r="I124" s="308"/>
      <c r="J124" s="308"/>
    </row>
    <row r="125" spans="2:10" s="333" customFormat="1" ht="14" customHeight="1" collapsed="1">
      <c r="B125" s="326" t="s">
        <v>107</v>
      </c>
      <c r="C125" s="327"/>
      <c r="D125" s="328">
        <f>+SUM(D105:D124)</f>
        <v>3613</v>
      </c>
      <c r="E125" s="329">
        <f>+D125/$B$104</f>
        <v>0.11636445618216368</v>
      </c>
      <c r="F125" s="330" t="str">
        <f>+IF(E125=0,"100% LEASED","")</f>
        <v/>
      </c>
      <c r="G125" s="331"/>
      <c r="H125" s="331"/>
      <c r="I125" s="331"/>
      <c r="J125" s="332"/>
    </row>
    <row r="126" spans="2:10" ht="30" customHeight="1"/>
    <row r="127" spans="2:10" ht="16" customHeight="1">
      <c r="B127" s="301" t="s">
        <v>118</v>
      </c>
      <c r="C127" s="340"/>
      <c r="D127" s="340"/>
      <c r="E127" s="340"/>
      <c r="F127" s="340"/>
      <c r="G127" s="340"/>
      <c r="H127" s="340"/>
      <c r="I127" s="340"/>
      <c r="J127" s="341"/>
    </row>
    <row r="128" spans="2:10">
      <c r="B128" s="304" t="s">
        <v>112</v>
      </c>
      <c r="C128" s="342"/>
      <c r="D128" s="342"/>
      <c r="E128" s="342"/>
      <c r="F128" s="342"/>
      <c r="G128" s="342"/>
      <c r="H128" s="342"/>
      <c r="I128" s="342"/>
      <c r="J128" s="343"/>
    </row>
    <row r="129" spans="1:10">
      <c r="B129" s="304">
        <v>34489</v>
      </c>
      <c r="C129" s="342"/>
      <c r="D129" s="342"/>
      <c r="E129" s="342"/>
      <c r="F129" s="342"/>
      <c r="G129" s="342"/>
      <c r="H129" s="342"/>
      <c r="I129" s="342"/>
      <c r="J129" s="343"/>
    </row>
    <row r="130" spans="1:10" s="320" customFormat="1" ht="18" customHeight="1">
      <c r="A130" s="320" t="s">
        <v>114</v>
      </c>
      <c r="B130" s="314" t="s">
        <v>119</v>
      </c>
      <c r="C130" s="314" t="s">
        <v>120</v>
      </c>
      <c r="D130" s="315">
        <v>4013</v>
      </c>
      <c r="E130" s="316">
        <v>45962</v>
      </c>
      <c r="F130" s="317">
        <f t="shared" ref="F130:F149" ca="1" si="5">IF(B130="","",NOW()-E130)</f>
        <v>47.527667939815728</v>
      </c>
      <c r="G130" s="318">
        <v>1.4</v>
      </c>
      <c r="H130" s="314" t="s">
        <v>72</v>
      </c>
      <c r="I130" s="314" t="s">
        <v>72</v>
      </c>
      <c r="J130" s="314" t="s">
        <v>121</v>
      </c>
    </row>
    <row r="131" spans="1:10" ht="18" hidden="1" customHeight="1" outlineLevel="1">
      <c r="B131" s="308"/>
      <c r="C131" s="308"/>
      <c r="D131" s="309"/>
      <c r="E131" s="310"/>
      <c r="F131" s="311" t="str">
        <f t="shared" ca="1" si="5"/>
        <v/>
      </c>
      <c r="G131" s="312"/>
      <c r="H131" s="308"/>
      <c r="I131" s="308"/>
      <c r="J131" s="308"/>
    </row>
    <row r="132" spans="1:10" ht="18" hidden="1" customHeight="1" outlineLevel="1">
      <c r="B132" s="308"/>
      <c r="C132" s="308"/>
      <c r="D132" s="309"/>
      <c r="E132" s="310"/>
      <c r="F132" s="311" t="str">
        <f t="shared" ca="1" si="5"/>
        <v/>
      </c>
      <c r="G132" s="312"/>
      <c r="H132" s="308"/>
      <c r="I132" s="308"/>
      <c r="J132" s="308"/>
    </row>
    <row r="133" spans="1:10" ht="18" hidden="1" customHeight="1" outlineLevel="1">
      <c r="B133" s="308"/>
      <c r="C133" s="308"/>
      <c r="D133" s="309"/>
      <c r="E133" s="310"/>
      <c r="F133" s="311" t="str">
        <f t="shared" ca="1" si="5"/>
        <v/>
      </c>
      <c r="G133" s="312"/>
      <c r="H133" s="308"/>
      <c r="I133" s="308"/>
      <c r="J133" s="308"/>
    </row>
    <row r="134" spans="1:10" ht="18" hidden="1" customHeight="1" outlineLevel="1">
      <c r="B134" s="308"/>
      <c r="C134" s="308"/>
      <c r="D134" s="309"/>
      <c r="E134" s="310"/>
      <c r="F134" s="311" t="str">
        <f t="shared" ca="1" si="5"/>
        <v/>
      </c>
      <c r="G134" s="312"/>
      <c r="H134" s="308"/>
      <c r="I134" s="308"/>
      <c r="J134" s="308"/>
    </row>
    <row r="135" spans="1:10" ht="18" hidden="1" customHeight="1" outlineLevel="1">
      <c r="B135" s="308"/>
      <c r="C135" s="308"/>
      <c r="D135" s="309"/>
      <c r="E135" s="310"/>
      <c r="F135" s="311" t="str">
        <f t="shared" ca="1" si="5"/>
        <v/>
      </c>
      <c r="G135" s="312"/>
      <c r="H135" s="308"/>
      <c r="I135" s="308"/>
      <c r="J135" s="308"/>
    </row>
    <row r="136" spans="1:10" ht="18" hidden="1" customHeight="1" outlineLevel="1">
      <c r="B136" s="308"/>
      <c r="C136" s="308"/>
      <c r="D136" s="309"/>
      <c r="E136" s="310"/>
      <c r="F136" s="311" t="str">
        <f t="shared" ca="1" si="5"/>
        <v/>
      </c>
      <c r="G136" s="312"/>
      <c r="H136" s="308"/>
      <c r="I136" s="308"/>
      <c r="J136" s="308"/>
    </row>
    <row r="137" spans="1:10" ht="18" hidden="1" customHeight="1" outlineLevel="1">
      <c r="B137" s="308"/>
      <c r="C137" s="308"/>
      <c r="D137" s="309"/>
      <c r="E137" s="310"/>
      <c r="F137" s="311" t="str">
        <f t="shared" ca="1" si="5"/>
        <v/>
      </c>
      <c r="G137" s="312"/>
      <c r="H137" s="308"/>
      <c r="I137" s="308"/>
      <c r="J137" s="308"/>
    </row>
    <row r="138" spans="1:10" ht="18" hidden="1" customHeight="1" outlineLevel="1">
      <c r="B138" s="308"/>
      <c r="C138" s="308"/>
      <c r="D138" s="309"/>
      <c r="E138" s="310"/>
      <c r="F138" s="311" t="str">
        <f t="shared" ca="1" si="5"/>
        <v/>
      </c>
      <c r="G138" s="312"/>
      <c r="H138" s="308"/>
      <c r="I138" s="308"/>
      <c r="J138" s="308"/>
    </row>
    <row r="139" spans="1:10" ht="18" hidden="1" customHeight="1" outlineLevel="1">
      <c r="B139" s="308"/>
      <c r="C139" s="308"/>
      <c r="D139" s="309"/>
      <c r="E139" s="310"/>
      <c r="F139" s="311" t="str">
        <f t="shared" ca="1" si="5"/>
        <v/>
      </c>
      <c r="G139" s="312"/>
      <c r="H139" s="308"/>
      <c r="I139" s="308"/>
      <c r="J139" s="308"/>
    </row>
    <row r="140" spans="1:10" ht="18" hidden="1" customHeight="1" outlineLevel="1">
      <c r="B140" s="308"/>
      <c r="C140" s="308"/>
      <c r="D140" s="309"/>
      <c r="E140" s="310"/>
      <c r="F140" s="311" t="str">
        <f t="shared" ca="1" si="5"/>
        <v/>
      </c>
      <c r="G140" s="312"/>
      <c r="H140" s="308"/>
      <c r="I140" s="308"/>
      <c r="J140" s="308"/>
    </row>
    <row r="141" spans="1:10" ht="18" hidden="1" customHeight="1" outlineLevel="1">
      <c r="B141" s="308"/>
      <c r="C141" s="308"/>
      <c r="D141" s="309"/>
      <c r="E141" s="310"/>
      <c r="F141" s="311" t="str">
        <f t="shared" ca="1" si="5"/>
        <v/>
      </c>
      <c r="G141" s="312"/>
      <c r="H141" s="308"/>
      <c r="I141" s="308"/>
      <c r="J141" s="308"/>
    </row>
    <row r="142" spans="1:10" ht="18" hidden="1" customHeight="1" outlineLevel="1">
      <c r="B142" s="308"/>
      <c r="C142" s="308"/>
      <c r="D142" s="309"/>
      <c r="E142" s="310"/>
      <c r="F142" s="311" t="str">
        <f t="shared" ca="1" si="5"/>
        <v/>
      </c>
      <c r="G142" s="312"/>
      <c r="H142" s="308"/>
      <c r="I142" s="308"/>
      <c r="J142" s="308"/>
    </row>
    <row r="143" spans="1:10" ht="18" hidden="1" customHeight="1" outlineLevel="1">
      <c r="B143" s="308"/>
      <c r="C143" s="308"/>
      <c r="D143" s="309"/>
      <c r="E143" s="310"/>
      <c r="F143" s="311" t="str">
        <f t="shared" ca="1" si="5"/>
        <v/>
      </c>
      <c r="G143" s="312"/>
      <c r="H143" s="308"/>
      <c r="I143" s="308"/>
      <c r="J143" s="308"/>
    </row>
    <row r="144" spans="1:10" ht="18" hidden="1" customHeight="1" outlineLevel="1">
      <c r="B144" s="308"/>
      <c r="C144" s="308"/>
      <c r="D144" s="309"/>
      <c r="E144" s="310"/>
      <c r="F144" s="311" t="str">
        <f t="shared" ca="1" si="5"/>
        <v/>
      </c>
      <c r="G144" s="312"/>
      <c r="H144" s="308"/>
      <c r="I144" s="308"/>
      <c r="J144" s="308"/>
    </row>
    <row r="145" spans="2:12" ht="18" hidden="1" customHeight="1" outlineLevel="1">
      <c r="B145" s="308"/>
      <c r="C145" s="308"/>
      <c r="D145" s="309"/>
      <c r="E145" s="310"/>
      <c r="F145" s="311" t="str">
        <f t="shared" ca="1" si="5"/>
        <v/>
      </c>
      <c r="G145" s="312"/>
      <c r="H145" s="308"/>
      <c r="I145" s="308"/>
      <c r="J145" s="308"/>
    </row>
    <row r="146" spans="2:12" ht="18" hidden="1" customHeight="1" outlineLevel="1">
      <c r="B146" s="308"/>
      <c r="C146" s="321"/>
      <c r="D146" s="309"/>
      <c r="E146" s="310"/>
      <c r="F146" s="311" t="str">
        <f t="shared" ca="1" si="5"/>
        <v/>
      </c>
      <c r="G146" s="312"/>
      <c r="H146" s="308"/>
      <c r="I146" s="308"/>
      <c r="J146" s="308"/>
    </row>
    <row r="147" spans="2:12" ht="18" hidden="1" customHeight="1" outlineLevel="1">
      <c r="B147" s="308"/>
      <c r="C147" s="321"/>
      <c r="D147" s="309"/>
      <c r="E147" s="310"/>
      <c r="F147" s="311" t="str">
        <f t="shared" ca="1" si="5"/>
        <v/>
      </c>
      <c r="G147" s="312"/>
      <c r="H147" s="308"/>
      <c r="I147" s="308"/>
      <c r="J147" s="308"/>
    </row>
    <row r="148" spans="2:12" ht="18" hidden="1" customHeight="1" outlineLevel="1">
      <c r="B148" s="308"/>
      <c r="C148" s="321"/>
      <c r="D148" s="309"/>
      <c r="E148" s="310"/>
      <c r="F148" s="311" t="str">
        <f t="shared" ca="1" si="5"/>
        <v/>
      </c>
      <c r="G148" s="312"/>
      <c r="H148" s="308"/>
      <c r="I148" s="308"/>
      <c r="J148" s="308"/>
    </row>
    <row r="149" spans="2:12" ht="18" hidden="1" customHeight="1" outlineLevel="1">
      <c r="B149" s="308"/>
      <c r="C149" s="321"/>
      <c r="D149" s="309"/>
      <c r="E149" s="310"/>
      <c r="F149" s="311" t="str">
        <f t="shared" ca="1" si="5"/>
        <v/>
      </c>
      <c r="G149" s="312"/>
      <c r="H149" s="308"/>
      <c r="I149" s="308"/>
      <c r="J149" s="308"/>
    </row>
    <row r="150" spans="2:12" s="333" customFormat="1" ht="14" customHeight="1" collapsed="1">
      <c r="B150" s="326" t="s">
        <v>107</v>
      </c>
      <c r="C150" s="327"/>
      <c r="D150" s="328">
        <f>+SUM(D130:D149)</f>
        <v>4013</v>
      </c>
      <c r="E150" s="329">
        <f>+D150/$B$129</f>
        <v>0.11635593957493694</v>
      </c>
      <c r="F150" s="330" t="str">
        <f>+IF(E150=0,"100% LEASED","")</f>
        <v/>
      </c>
      <c r="G150" s="331"/>
      <c r="H150" s="331"/>
      <c r="I150" s="331"/>
      <c r="J150" s="332"/>
    </row>
    <row r="151" spans="2:12" ht="30" customHeight="1"/>
    <row r="152" spans="2:12" ht="16" customHeight="1">
      <c r="B152" s="301" t="s">
        <v>122</v>
      </c>
      <c r="C152" s="302"/>
      <c r="D152" s="302"/>
      <c r="E152" s="302"/>
      <c r="F152" s="302"/>
      <c r="G152" s="302"/>
      <c r="H152" s="302"/>
      <c r="I152" s="302"/>
      <c r="J152" s="303"/>
    </row>
    <row r="153" spans="2:12">
      <c r="B153" s="304" t="s">
        <v>123</v>
      </c>
      <c r="C153" s="305"/>
      <c r="D153" s="305"/>
      <c r="E153" s="305"/>
      <c r="F153" s="305"/>
      <c r="G153" s="305"/>
      <c r="H153" s="305"/>
      <c r="I153" s="305"/>
      <c r="J153" s="306"/>
    </row>
    <row r="154" spans="2:12">
      <c r="B154" s="304">
        <v>103094</v>
      </c>
      <c r="C154" s="305"/>
      <c r="D154" s="305"/>
      <c r="E154" s="305"/>
      <c r="F154" s="305"/>
      <c r="G154" s="305"/>
      <c r="H154" s="305"/>
      <c r="I154" s="305"/>
      <c r="J154" s="306"/>
    </row>
    <row r="155" spans="2:12" ht="18" hidden="1" customHeight="1" outlineLevel="1">
      <c r="B155" s="308"/>
      <c r="C155" s="308"/>
      <c r="D155" s="309"/>
      <c r="E155" s="310"/>
      <c r="F155" s="311" t="str">
        <f t="shared" ref="F155:F174" ca="1" si="6">IF(B155="","",NOW()-E155)</f>
        <v/>
      </c>
      <c r="G155" s="312"/>
      <c r="H155" s="308"/>
      <c r="I155" s="308"/>
      <c r="J155" s="308"/>
    </row>
    <row r="156" spans="2:12" ht="18" hidden="1" customHeight="1" outlineLevel="1">
      <c r="B156" s="308"/>
      <c r="C156" s="308"/>
      <c r="D156" s="309"/>
      <c r="E156" s="310"/>
      <c r="F156" s="311" t="str">
        <f t="shared" ca="1" si="6"/>
        <v/>
      </c>
      <c r="G156" s="312"/>
      <c r="H156" s="308"/>
      <c r="I156" s="308"/>
      <c r="J156" s="308"/>
      <c r="L156" s="344"/>
    </row>
    <row r="157" spans="2:12" ht="18" hidden="1" customHeight="1" outlineLevel="1">
      <c r="B157" s="308"/>
      <c r="C157" s="308"/>
      <c r="D157" s="309"/>
      <c r="E157" s="310"/>
      <c r="F157" s="311" t="str">
        <f t="shared" ca="1" si="6"/>
        <v/>
      </c>
      <c r="G157" s="312"/>
      <c r="H157" s="308"/>
      <c r="I157" s="308"/>
      <c r="J157" s="308"/>
    </row>
    <row r="158" spans="2:12" ht="18" hidden="1" customHeight="1" outlineLevel="1">
      <c r="B158" s="308"/>
      <c r="C158" s="308"/>
      <c r="D158" s="309"/>
      <c r="E158" s="310"/>
      <c r="F158" s="311" t="str">
        <f t="shared" ca="1" si="6"/>
        <v/>
      </c>
      <c r="G158" s="312"/>
      <c r="H158" s="308"/>
      <c r="I158" s="308"/>
      <c r="J158" s="308"/>
    </row>
    <row r="159" spans="2:12" ht="18" hidden="1" customHeight="1" outlineLevel="1">
      <c r="B159" s="308"/>
      <c r="C159" s="308"/>
      <c r="D159" s="309"/>
      <c r="E159" s="310"/>
      <c r="F159" s="311" t="str">
        <f t="shared" ca="1" si="6"/>
        <v/>
      </c>
      <c r="G159" s="312"/>
      <c r="H159" s="308"/>
      <c r="I159" s="308"/>
      <c r="J159" s="308"/>
    </row>
    <row r="160" spans="2:12" ht="18" hidden="1" customHeight="1" outlineLevel="1">
      <c r="B160" s="308"/>
      <c r="C160" s="308"/>
      <c r="D160" s="309"/>
      <c r="E160" s="310"/>
      <c r="F160" s="311" t="str">
        <f t="shared" ca="1" si="6"/>
        <v/>
      </c>
      <c r="G160" s="312"/>
      <c r="H160" s="308"/>
      <c r="I160" s="308"/>
      <c r="J160" s="308"/>
    </row>
    <row r="161" spans="2:10" ht="18" hidden="1" customHeight="1" outlineLevel="1">
      <c r="B161" s="308"/>
      <c r="C161" s="308"/>
      <c r="D161" s="309"/>
      <c r="E161" s="310"/>
      <c r="F161" s="311" t="str">
        <f t="shared" ca="1" si="6"/>
        <v/>
      </c>
      <c r="G161" s="312"/>
      <c r="H161" s="308"/>
      <c r="I161" s="308"/>
      <c r="J161" s="308"/>
    </row>
    <row r="162" spans="2:10" ht="18" hidden="1" customHeight="1" outlineLevel="1">
      <c r="B162" s="308"/>
      <c r="C162" s="308"/>
      <c r="D162" s="309"/>
      <c r="E162" s="310"/>
      <c r="F162" s="311" t="str">
        <f t="shared" ca="1" si="6"/>
        <v/>
      </c>
      <c r="G162" s="312"/>
      <c r="H162" s="308"/>
      <c r="I162" s="308"/>
      <c r="J162" s="308"/>
    </row>
    <row r="163" spans="2:10" ht="18" hidden="1" customHeight="1" outlineLevel="1">
      <c r="B163" s="308"/>
      <c r="C163" s="308"/>
      <c r="D163" s="309"/>
      <c r="E163" s="310"/>
      <c r="F163" s="311" t="str">
        <f t="shared" ca="1" si="6"/>
        <v/>
      </c>
      <c r="G163" s="312"/>
      <c r="H163" s="308"/>
      <c r="I163" s="308"/>
      <c r="J163" s="308"/>
    </row>
    <row r="164" spans="2:10" ht="18" hidden="1" customHeight="1" outlineLevel="1">
      <c r="B164" s="308"/>
      <c r="C164" s="308"/>
      <c r="D164" s="309"/>
      <c r="E164" s="310"/>
      <c r="F164" s="311" t="str">
        <f t="shared" ca="1" si="6"/>
        <v/>
      </c>
      <c r="G164" s="312"/>
      <c r="H164" s="308"/>
      <c r="I164" s="308"/>
      <c r="J164" s="308"/>
    </row>
    <row r="165" spans="2:10" ht="18" hidden="1" customHeight="1" outlineLevel="1">
      <c r="B165" s="308"/>
      <c r="C165" s="308"/>
      <c r="D165" s="309"/>
      <c r="E165" s="310"/>
      <c r="F165" s="311" t="str">
        <f t="shared" ca="1" si="6"/>
        <v/>
      </c>
      <c r="G165" s="312"/>
      <c r="H165" s="308"/>
      <c r="I165" s="308"/>
      <c r="J165" s="308"/>
    </row>
    <row r="166" spans="2:10" ht="18" hidden="1" customHeight="1" outlineLevel="1">
      <c r="B166" s="308"/>
      <c r="C166" s="308"/>
      <c r="D166" s="309"/>
      <c r="E166" s="310"/>
      <c r="F166" s="311" t="str">
        <f t="shared" ca="1" si="6"/>
        <v/>
      </c>
      <c r="G166" s="312"/>
      <c r="H166" s="308"/>
      <c r="I166" s="308"/>
      <c r="J166" s="308"/>
    </row>
    <row r="167" spans="2:10" ht="18" hidden="1" customHeight="1" outlineLevel="1">
      <c r="B167" s="308"/>
      <c r="C167" s="308"/>
      <c r="D167" s="309"/>
      <c r="E167" s="310"/>
      <c r="F167" s="311" t="str">
        <f t="shared" ca="1" si="6"/>
        <v/>
      </c>
      <c r="G167" s="312"/>
      <c r="H167" s="308"/>
      <c r="I167" s="308"/>
      <c r="J167" s="308"/>
    </row>
    <row r="168" spans="2:10" ht="18" hidden="1" customHeight="1" outlineLevel="1">
      <c r="B168" s="308"/>
      <c r="C168" s="308"/>
      <c r="D168" s="309"/>
      <c r="E168" s="310"/>
      <c r="F168" s="311" t="str">
        <f t="shared" ca="1" si="6"/>
        <v/>
      </c>
      <c r="G168" s="312"/>
      <c r="H168" s="308"/>
      <c r="I168" s="308"/>
      <c r="J168" s="308"/>
    </row>
    <row r="169" spans="2:10" ht="18" hidden="1" customHeight="1" outlineLevel="1">
      <c r="B169" s="308"/>
      <c r="C169" s="308"/>
      <c r="D169" s="309"/>
      <c r="E169" s="310"/>
      <c r="F169" s="311" t="str">
        <f t="shared" ca="1" si="6"/>
        <v/>
      </c>
      <c r="G169" s="312"/>
      <c r="H169" s="308"/>
      <c r="I169" s="308"/>
      <c r="J169" s="308"/>
    </row>
    <row r="170" spans="2:10" ht="18" hidden="1" customHeight="1" outlineLevel="1">
      <c r="B170" s="308"/>
      <c r="C170" s="308"/>
      <c r="D170" s="309"/>
      <c r="E170" s="310"/>
      <c r="F170" s="311" t="str">
        <f t="shared" ca="1" si="6"/>
        <v/>
      </c>
      <c r="G170" s="312"/>
      <c r="H170" s="308"/>
      <c r="I170" s="308"/>
      <c r="J170" s="308"/>
    </row>
    <row r="171" spans="2:10" ht="18" hidden="1" customHeight="1" outlineLevel="1">
      <c r="B171" s="308"/>
      <c r="C171" s="321"/>
      <c r="D171" s="309"/>
      <c r="E171" s="310"/>
      <c r="F171" s="311" t="str">
        <f t="shared" ca="1" si="6"/>
        <v/>
      </c>
      <c r="G171" s="312"/>
      <c r="H171" s="308"/>
      <c r="I171" s="308"/>
      <c r="J171" s="308"/>
    </row>
    <row r="172" spans="2:10" ht="18" hidden="1" customHeight="1" outlineLevel="1">
      <c r="B172" s="308"/>
      <c r="C172" s="321"/>
      <c r="D172" s="309"/>
      <c r="E172" s="310"/>
      <c r="F172" s="311" t="str">
        <f t="shared" ca="1" si="6"/>
        <v/>
      </c>
      <c r="G172" s="312"/>
      <c r="H172" s="308"/>
      <c r="I172" s="308"/>
      <c r="J172" s="308"/>
    </row>
    <row r="173" spans="2:10" ht="18" hidden="1" customHeight="1" outlineLevel="1">
      <c r="B173" s="308"/>
      <c r="C173" s="321"/>
      <c r="D173" s="309"/>
      <c r="E173" s="310"/>
      <c r="F173" s="311" t="str">
        <f t="shared" ca="1" si="6"/>
        <v/>
      </c>
      <c r="G173" s="312"/>
      <c r="H173" s="308"/>
      <c r="I173" s="308"/>
      <c r="J173" s="308"/>
    </row>
    <row r="174" spans="2:10" ht="18" hidden="1" customHeight="1" outlineLevel="1">
      <c r="B174" s="308"/>
      <c r="C174" s="321"/>
      <c r="D174" s="309"/>
      <c r="E174" s="310"/>
      <c r="F174" s="311" t="str">
        <f t="shared" ca="1" si="6"/>
        <v/>
      </c>
      <c r="G174" s="312"/>
      <c r="H174" s="308"/>
      <c r="I174" s="308"/>
      <c r="J174" s="308"/>
    </row>
    <row r="175" spans="2:10" s="333" customFormat="1" ht="14" customHeight="1" collapsed="1">
      <c r="B175" s="326" t="s">
        <v>107</v>
      </c>
      <c r="C175" s="327"/>
      <c r="D175" s="328">
        <f>+SUM(D155:D174)</f>
        <v>0</v>
      </c>
      <c r="E175" s="329">
        <f>+D175/B154</f>
        <v>0</v>
      </c>
      <c r="F175" s="330" t="str">
        <f>+IF(E175=0,"100% LEASED","")</f>
        <v>100% LEASED</v>
      </c>
      <c r="G175" s="331"/>
      <c r="H175" s="331"/>
      <c r="I175" s="331"/>
      <c r="J175" s="332"/>
    </row>
    <row r="176" spans="2:10" ht="30" customHeight="1"/>
    <row r="177" spans="1:16384" customFormat="1" ht="16" customHeight="1">
      <c r="B177" s="301" t="s">
        <v>124</v>
      </c>
      <c r="C177" s="340"/>
      <c r="D177" s="340"/>
      <c r="E177" s="340"/>
      <c r="F177" s="340"/>
      <c r="G177" s="340"/>
      <c r="H177" s="340"/>
      <c r="I177" s="340"/>
      <c r="J177" s="341"/>
    </row>
    <row r="178" spans="1:16384" customFormat="1">
      <c r="B178" s="304" t="s">
        <v>125</v>
      </c>
      <c r="C178" s="342"/>
      <c r="D178" s="342"/>
      <c r="E178" s="342"/>
      <c r="F178" s="342"/>
      <c r="G178" s="342"/>
      <c r="H178" s="342"/>
      <c r="I178" s="342"/>
      <c r="J178" s="343"/>
    </row>
    <row r="179" spans="1:16384" customFormat="1">
      <c r="B179" s="304">
        <v>214400</v>
      </c>
      <c r="C179" s="342"/>
      <c r="D179" s="342"/>
      <c r="E179" s="342"/>
      <c r="F179" s="342"/>
      <c r="G179" s="342"/>
      <c r="H179" s="342"/>
      <c r="I179" s="342"/>
      <c r="J179" s="343"/>
    </row>
    <row r="180" spans="1:16384" customFormat="1" ht="18" customHeight="1">
      <c r="A180">
        <v>370</v>
      </c>
      <c r="B180" s="308" t="s">
        <v>126</v>
      </c>
      <c r="C180" s="308">
        <v>41</v>
      </c>
      <c r="D180" s="309">
        <v>3087</v>
      </c>
      <c r="E180" s="310">
        <v>45627</v>
      </c>
      <c r="F180" s="311">
        <f t="shared" ref="F180:F194" ca="1" si="7">IF(B180="","",NOW()-E180)</f>
        <v>382.52766793981573</v>
      </c>
      <c r="G180" s="312">
        <v>1.4</v>
      </c>
      <c r="H180" s="308" t="s">
        <v>72</v>
      </c>
      <c r="I180" s="308" t="s">
        <v>72</v>
      </c>
      <c r="J180" s="308" t="s">
        <v>127</v>
      </c>
    </row>
    <row r="181" spans="1:16384" customFormat="1" ht="18" customHeight="1">
      <c r="A181">
        <v>370</v>
      </c>
      <c r="B181" s="308" t="s">
        <v>126</v>
      </c>
      <c r="C181" s="308">
        <v>64</v>
      </c>
      <c r="D181" s="309">
        <v>2925</v>
      </c>
      <c r="E181" s="310">
        <v>45597</v>
      </c>
      <c r="F181" s="311">
        <f t="shared" ca="1" si="7"/>
        <v>412.52766793981573</v>
      </c>
      <c r="G181" s="312">
        <v>1.4</v>
      </c>
      <c r="H181" s="308" t="s">
        <v>72</v>
      </c>
      <c r="I181" s="308" t="s">
        <v>72</v>
      </c>
      <c r="J181" s="308" t="s">
        <v>128</v>
      </c>
      <c r="L181" s="344"/>
    </row>
    <row r="182" spans="1:16384" customFormat="1" ht="18" customHeight="1">
      <c r="A182">
        <v>370</v>
      </c>
      <c r="B182" s="308" t="s">
        <v>126</v>
      </c>
      <c r="C182" s="308" t="s">
        <v>129</v>
      </c>
      <c r="D182" s="309">
        <v>5850</v>
      </c>
      <c r="E182" s="310">
        <v>45728</v>
      </c>
      <c r="F182" s="311">
        <f t="shared" ca="1" si="7"/>
        <v>281.52766793981573</v>
      </c>
      <c r="G182" s="312">
        <v>1.4</v>
      </c>
      <c r="H182" s="308" t="s">
        <v>72</v>
      </c>
      <c r="I182" s="308" t="s">
        <v>72</v>
      </c>
      <c r="J182" s="308" t="s">
        <v>130</v>
      </c>
    </row>
    <row r="183" spans="1:16384" s="638" customFormat="1" ht="16" customHeight="1">
      <c r="A183">
        <v>370</v>
      </c>
      <c r="B183" s="345" t="s">
        <v>131</v>
      </c>
      <c r="C183" s="308" t="s">
        <v>132</v>
      </c>
      <c r="D183" s="309">
        <v>5850</v>
      </c>
      <c r="E183" s="310">
        <v>45809</v>
      </c>
      <c r="F183" s="311">
        <f t="shared" ca="1" si="7"/>
        <v>200.52766793981573</v>
      </c>
      <c r="G183" s="312">
        <v>1.4</v>
      </c>
      <c r="H183" s="308" t="s">
        <v>72</v>
      </c>
      <c r="I183" s="308" t="s">
        <v>72</v>
      </c>
      <c r="J183" s="313" t="s">
        <v>133</v>
      </c>
    </row>
    <row r="184" spans="1:16384" customFormat="1" ht="18" customHeight="1">
      <c r="A184">
        <v>370</v>
      </c>
      <c r="B184" s="308" t="s">
        <v>131</v>
      </c>
      <c r="C184" s="308">
        <v>46</v>
      </c>
      <c r="D184" s="309">
        <v>2925</v>
      </c>
      <c r="E184" s="310">
        <v>45809</v>
      </c>
      <c r="F184" s="311">
        <f t="shared" ca="1" si="7"/>
        <v>200.52766793981573</v>
      </c>
      <c r="G184" s="312">
        <v>1.4</v>
      </c>
      <c r="H184" s="308" t="s">
        <v>72</v>
      </c>
      <c r="I184" s="308" t="s">
        <v>72</v>
      </c>
      <c r="J184" s="308" t="s">
        <v>134</v>
      </c>
      <c r="K184" s="346"/>
      <c r="L184" s="344"/>
      <c r="M184" s="347"/>
      <c r="N184" s="348"/>
      <c r="O184" s="349"/>
      <c r="P184" s="350"/>
      <c r="Q184" s="344"/>
      <c r="R184" s="344"/>
      <c r="S184" s="344"/>
      <c r="T184" s="344"/>
      <c r="U184" s="344"/>
      <c r="V184" s="347"/>
      <c r="W184" s="348"/>
      <c r="X184" s="349"/>
      <c r="Y184" s="350"/>
      <c r="Z184" s="344"/>
      <c r="AA184" s="344"/>
      <c r="AB184" s="344"/>
      <c r="AC184" s="344"/>
      <c r="AD184" s="344"/>
      <c r="AE184" s="347"/>
      <c r="AF184" s="348"/>
      <c r="AG184" s="349"/>
      <c r="AH184" s="350"/>
      <c r="AI184" s="344"/>
      <c r="AJ184" s="344"/>
      <c r="AK184" s="344"/>
      <c r="AL184" s="344"/>
      <c r="AM184" s="344"/>
      <c r="AN184" s="347"/>
      <c r="AO184" s="348"/>
      <c r="AP184" s="349"/>
      <c r="AQ184" s="350"/>
      <c r="AR184" s="344"/>
      <c r="AS184" s="344"/>
      <c r="AT184" s="344"/>
      <c r="AU184" s="344"/>
      <c r="AV184" s="344"/>
      <c r="AW184" s="347"/>
      <c r="AX184" s="348"/>
      <c r="AY184" s="349"/>
      <c r="AZ184" s="350"/>
      <c r="BA184" s="344"/>
      <c r="BB184" s="344"/>
      <c r="BC184" s="344"/>
      <c r="BD184" s="344"/>
      <c r="BE184" s="344"/>
      <c r="BF184" s="347"/>
      <c r="BG184" s="348"/>
      <c r="BH184" s="349"/>
      <c r="BI184" s="350"/>
      <c r="BJ184" s="344"/>
      <c r="BK184" s="344"/>
      <c r="BL184" s="344"/>
      <c r="BM184" s="344"/>
      <c r="BN184" s="344"/>
      <c r="BO184" s="347"/>
      <c r="BP184" s="348"/>
      <c r="BQ184" s="349"/>
      <c r="BR184" s="350"/>
      <c r="BS184" s="344"/>
      <c r="BT184" s="344"/>
      <c r="BU184" s="344"/>
      <c r="BV184" s="344"/>
      <c r="BW184" s="344"/>
      <c r="BX184" s="347"/>
      <c r="BY184" s="348"/>
      <c r="BZ184" s="349"/>
      <c r="CA184" s="350"/>
      <c r="CB184" s="344"/>
      <c r="CC184" s="344"/>
      <c r="CD184" s="344"/>
      <c r="CE184" s="344"/>
      <c r="CF184" s="344"/>
      <c r="CG184" s="347"/>
      <c r="CH184" s="348"/>
      <c r="CI184" s="349"/>
      <c r="CJ184" s="350"/>
      <c r="CK184" s="344"/>
      <c r="CL184" s="344"/>
      <c r="CM184" s="344"/>
      <c r="CN184" s="344"/>
      <c r="CO184" s="344"/>
      <c r="CP184" s="347"/>
      <c r="CQ184" s="348"/>
      <c r="CR184" s="349"/>
      <c r="CS184" s="350"/>
      <c r="CT184" s="344"/>
      <c r="CU184" s="344"/>
      <c r="CV184" s="344"/>
      <c r="CW184" s="344"/>
      <c r="CX184" s="344"/>
      <c r="CY184" s="347"/>
      <c r="CZ184" s="348"/>
      <c r="DA184" s="349"/>
      <c r="DB184" s="350"/>
      <c r="DC184" s="344"/>
      <c r="DD184" s="344"/>
      <c r="DE184" s="344"/>
      <c r="DF184" s="344"/>
      <c r="DG184" s="344"/>
      <c r="DH184" s="347"/>
      <c r="DI184" s="348"/>
      <c r="DJ184" s="349"/>
      <c r="DK184" s="350"/>
      <c r="DL184" s="344"/>
      <c r="DM184" s="344"/>
      <c r="DN184" s="344"/>
      <c r="DO184" s="344"/>
      <c r="DP184" s="344"/>
      <c r="DQ184" s="347"/>
      <c r="DR184" s="348"/>
      <c r="DS184" s="349"/>
      <c r="DT184" s="350"/>
      <c r="DU184" s="344"/>
      <c r="DV184" s="344"/>
      <c r="DW184" s="344"/>
      <c r="DX184" s="344"/>
      <c r="DY184" s="344"/>
      <c r="DZ184" s="347"/>
      <c r="EA184" s="348"/>
      <c r="EB184" s="349"/>
      <c r="EC184" s="350"/>
      <c r="ED184" s="344"/>
      <c r="EE184" s="344"/>
      <c r="EF184" s="344"/>
      <c r="EG184" s="344"/>
      <c r="EH184" s="344"/>
      <c r="EI184" s="347"/>
      <c r="EJ184" s="348"/>
      <c r="EK184" s="349"/>
      <c r="EL184" s="350"/>
      <c r="EM184" s="344"/>
      <c r="EN184" s="344"/>
      <c r="EO184" s="344"/>
      <c r="EP184" s="344"/>
      <c r="EQ184" s="344"/>
      <c r="ER184" s="347"/>
      <c r="ES184" s="348"/>
      <c r="ET184" s="349"/>
      <c r="EU184" s="350"/>
      <c r="EV184" s="344"/>
      <c r="EW184" s="344"/>
      <c r="EX184" s="344"/>
      <c r="EY184" s="344"/>
      <c r="EZ184" s="344"/>
      <c r="FA184" s="347"/>
      <c r="FB184" s="348"/>
      <c r="FC184" s="349"/>
      <c r="FD184" s="350"/>
      <c r="FE184" s="344"/>
      <c r="FF184" s="344"/>
      <c r="FG184" s="344"/>
      <c r="FH184" s="344"/>
      <c r="FI184" s="344"/>
      <c r="FJ184" s="347"/>
      <c r="FK184" s="348"/>
      <c r="FL184" s="349"/>
      <c r="FM184" s="350"/>
      <c r="FN184" s="344"/>
      <c r="FO184" s="344"/>
      <c r="FP184" s="344"/>
      <c r="FQ184" s="344"/>
      <c r="FR184" s="344"/>
      <c r="FS184" s="347"/>
      <c r="FT184" s="348"/>
      <c r="FU184" s="349"/>
      <c r="FV184" s="350"/>
      <c r="FW184" s="344"/>
      <c r="FX184" s="344"/>
      <c r="FY184" s="344"/>
      <c r="FZ184" s="344"/>
      <c r="GA184" s="344"/>
      <c r="GB184" s="347"/>
      <c r="GC184" s="348"/>
      <c r="GD184" s="349"/>
      <c r="GE184" s="350"/>
      <c r="GF184" s="344"/>
      <c r="GG184" s="344"/>
      <c r="GH184" s="344"/>
      <c r="GI184" s="344"/>
      <c r="GJ184" s="344"/>
      <c r="GK184" s="347"/>
      <c r="GL184" s="348"/>
      <c r="GM184" s="349"/>
      <c r="GN184" s="350"/>
      <c r="GO184" s="344"/>
      <c r="GP184" s="344"/>
      <c r="GQ184" s="344"/>
      <c r="GR184" s="344"/>
      <c r="GS184" s="344"/>
      <c r="GT184" s="347"/>
      <c r="GU184" s="348"/>
      <c r="GV184" s="349"/>
      <c r="GW184" s="350"/>
      <c r="GX184" s="344"/>
      <c r="GY184" s="344"/>
      <c r="GZ184" s="344"/>
      <c r="HA184" s="344"/>
      <c r="HB184" s="344"/>
      <c r="HC184" s="347"/>
      <c r="HD184" s="348"/>
      <c r="HE184" s="349"/>
      <c r="HF184" s="350"/>
      <c r="HG184" s="344"/>
      <c r="HH184" s="344"/>
      <c r="HI184" s="344"/>
      <c r="HJ184" s="344"/>
      <c r="HK184" s="344"/>
      <c r="HL184" s="347"/>
      <c r="HM184" s="348"/>
      <c r="HN184" s="349"/>
      <c r="HO184" s="350"/>
      <c r="HP184" s="344"/>
      <c r="HQ184" s="344"/>
      <c r="HR184" s="344"/>
      <c r="HS184" s="344"/>
      <c r="HT184" s="344"/>
      <c r="HU184" s="347"/>
      <c r="HV184" s="348"/>
      <c r="HW184" s="349"/>
      <c r="HX184" s="350"/>
      <c r="HY184" s="344"/>
      <c r="HZ184" s="344"/>
      <c r="IA184" s="344"/>
      <c r="IB184" s="344"/>
      <c r="IC184" s="344"/>
      <c r="ID184" s="347"/>
      <c r="IE184" s="348"/>
      <c r="IF184" s="349"/>
      <c r="IG184" s="350"/>
      <c r="IH184" s="344"/>
      <c r="II184" s="344"/>
      <c r="IJ184" s="344"/>
      <c r="IK184" s="344"/>
      <c r="IL184" s="344"/>
      <c r="IM184" s="347"/>
      <c r="IN184" s="348"/>
      <c r="IO184" s="349"/>
      <c r="IP184" s="350"/>
      <c r="IQ184" s="344"/>
      <c r="IR184" s="344"/>
      <c r="IS184" s="344"/>
      <c r="IT184" s="344"/>
      <c r="IU184" s="344"/>
      <c r="IV184" s="347"/>
      <c r="IW184" s="348"/>
      <c r="IX184" s="349"/>
      <c r="IY184" s="350"/>
      <c r="IZ184" s="344"/>
      <c r="JA184" s="344"/>
      <c r="JB184" s="344"/>
      <c r="JC184" s="344"/>
      <c r="JD184" s="344"/>
      <c r="JE184" s="347"/>
      <c r="JF184" s="348"/>
      <c r="JG184" s="349"/>
      <c r="JH184" s="350"/>
      <c r="JI184" s="344"/>
      <c r="JJ184" s="344"/>
      <c r="JK184" s="344"/>
      <c r="JL184" s="344"/>
      <c r="JM184" s="344"/>
      <c r="JN184" s="347"/>
      <c r="JO184" s="348"/>
      <c r="JP184" s="349"/>
      <c r="JQ184" s="350"/>
      <c r="JR184" s="344"/>
      <c r="JS184" s="344"/>
      <c r="JT184" s="344"/>
      <c r="JU184" s="344"/>
      <c r="JV184" s="344"/>
      <c r="JW184" s="347"/>
      <c r="JX184" s="348"/>
      <c r="JY184" s="349"/>
      <c r="JZ184" s="350"/>
      <c r="KA184" s="344"/>
      <c r="KB184" s="344"/>
      <c r="KC184" s="344"/>
      <c r="KD184" s="344"/>
      <c r="KE184" s="344"/>
      <c r="KF184" s="347"/>
      <c r="KG184" s="348"/>
      <c r="KH184" s="349"/>
      <c r="KI184" s="350"/>
      <c r="KJ184" s="344"/>
      <c r="KK184" s="344"/>
      <c r="KL184" s="344"/>
      <c r="KM184" s="344"/>
      <c r="KN184" s="344"/>
      <c r="KO184" s="347"/>
      <c r="KP184" s="348"/>
      <c r="KQ184" s="349"/>
      <c r="KR184" s="350"/>
      <c r="KS184" s="344"/>
      <c r="KT184" s="344"/>
      <c r="KU184" s="344"/>
      <c r="KV184" s="344"/>
      <c r="KW184" s="344"/>
      <c r="KX184" s="347"/>
      <c r="KY184" s="348"/>
      <c r="KZ184" s="349"/>
      <c r="LA184" s="350"/>
      <c r="LB184" s="344"/>
      <c r="LC184" s="344"/>
      <c r="LD184" s="344"/>
      <c r="LE184" s="344"/>
      <c r="LF184" s="344"/>
      <c r="LG184" s="347"/>
      <c r="LH184" s="348"/>
      <c r="LI184" s="349"/>
      <c r="LJ184" s="350"/>
      <c r="LK184" s="344"/>
      <c r="LL184" s="344"/>
      <c r="LM184" s="344"/>
      <c r="LN184" s="344"/>
      <c r="LO184" s="344"/>
      <c r="LP184" s="347"/>
      <c r="LQ184" s="348"/>
      <c r="LR184" s="349"/>
      <c r="LS184" s="350"/>
      <c r="LT184" s="344"/>
      <c r="LU184" s="344"/>
      <c r="LV184" s="344"/>
      <c r="LW184" s="344"/>
      <c r="LX184" s="344"/>
      <c r="LY184" s="347"/>
      <c r="LZ184" s="348"/>
      <c r="MA184" s="349"/>
      <c r="MB184" s="350"/>
      <c r="MC184" s="344"/>
      <c r="MD184" s="344"/>
      <c r="ME184" s="344"/>
      <c r="MF184" s="344"/>
      <c r="MG184" s="344"/>
      <c r="MH184" s="347"/>
      <c r="MI184" s="348"/>
      <c r="MJ184" s="349"/>
      <c r="MK184" s="350"/>
      <c r="ML184" s="344"/>
      <c r="MM184" s="344"/>
      <c r="MN184" s="344"/>
      <c r="MO184" s="344"/>
      <c r="MP184" s="344"/>
      <c r="MQ184" s="347"/>
      <c r="MR184" s="348"/>
      <c r="MS184" s="349"/>
      <c r="MT184" s="350"/>
      <c r="MU184" s="344"/>
      <c r="MV184" s="344"/>
      <c r="MW184" s="344"/>
      <c r="MX184" s="344"/>
      <c r="MY184" s="344"/>
      <c r="MZ184" s="347"/>
      <c r="NA184" s="348"/>
      <c r="NB184" s="349"/>
      <c r="NC184" s="350"/>
      <c r="ND184" s="344"/>
      <c r="NE184" s="344"/>
      <c r="NF184" s="344"/>
      <c r="NG184" s="344"/>
      <c r="NH184" s="344"/>
      <c r="NI184" s="347"/>
      <c r="NJ184" s="348"/>
      <c r="NK184" s="349"/>
      <c r="NL184" s="350"/>
      <c r="NM184" s="344"/>
      <c r="NN184" s="344"/>
      <c r="NO184" s="344"/>
      <c r="NP184" s="344"/>
      <c r="NQ184" s="344"/>
      <c r="NR184" s="347"/>
      <c r="NS184" s="348"/>
      <c r="NT184" s="349"/>
      <c r="NU184" s="350"/>
      <c r="NV184" s="344"/>
      <c r="NW184" s="344"/>
      <c r="NX184" s="344"/>
      <c r="NY184" s="344"/>
      <c r="NZ184" s="344"/>
      <c r="OA184" s="347"/>
      <c r="OB184" s="348"/>
      <c r="OC184" s="349"/>
      <c r="OD184" s="350"/>
      <c r="OE184" s="344"/>
      <c r="OF184" s="344"/>
      <c r="OG184" s="344"/>
      <c r="OH184" s="344"/>
      <c r="OI184" s="344"/>
      <c r="OJ184" s="347"/>
      <c r="OK184" s="348"/>
      <c r="OL184" s="349"/>
      <c r="OM184" s="350"/>
      <c r="ON184" s="344"/>
      <c r="OO184" s="344"/>
      <c r="OP184" s="344"/>
      <c r="OQ184" s="344"/>
      <c r="OR184" s="344"/>
      <c r="OS184" s="347"/>
      <c r="OT184" s="348"/>
      <c r="OU184" s="349"/>
      <c r="OV184" s="350"/>
      <c r="OW184" s="344"/>
      <c r="OX184" s="344"/>
      <c r="OY184" s="344"/>
      <c r="OZ184" s="344"/>
      <c r="PA184" s="344"/>
      <c r="PB184" s="347"/>
      <c r="PC184" s="348"/>
      <c r="PD184" s="349"/>
      <c r="PE184" s="350"/>
      <c r="PF184" s="344"/>
      <c r="PG184" s="344"/>
      <c r="PH184" s="344"/>
      <c r="PI184" s="344"/>
      <c r="PJ184" s="344"/>
      <c r="PK184" s="347"/>
      <c r="PL184" s="348"/>
      <c r="PM184" s="349"/>
      <c r="PN184" s="350"/>
      <c r="PO184" s="344"/>
      <c r="PP184" s="344"/>
      <c r="PQ184" s="344"/>
      <c r="PR184" s="344"/>
      <c r="PS184" s="344"/>
      <c r="PT184" s="347"/>
      <c r="PU184" s="348"/>
      <c r="PV184" s="349"/>
      <c r="PW184" s="350"/>
      <c r="PX184" s="344"/>
      <c r="PY184" s="344"/>
      <c r="PZ184" s="344"/>
      <c r="QA184" s="344"/>
      <c r="QB184" s="344"/>
      <c r="QC184" s="347"/>
      <c r="QD184" s="348"/>
      <c r="QE184" s="349"/>
      <c r="QF184" s="350"/>
      <c r="QG184" s="344"/>
      <c r="QH184" s="344"/>
      <c r="QI184" s="344"/>
      <c r="QJ184" s="344"/>
      <c r="QK184" s="344"/>
      <c r="QL184" s="347"/>
      <c r="QM184" s="348"/>
      <c r="QN184" s="349"/>
      <c r="QO184" s="350"/>
      <c r="QP184" s="344"/>
      <c r="QQ184" s="344"/>
      <c r="QR184" s="344"/>
      <c r="QS184" s="344"/>
      <c r="QT184" s="344"/>
      <c r="QU184" s="347"/>
      <c r="QV184" s="348"/>
      <c r="QW184" s="349"/>
      <c r="QX184" s="350"/>
      <c r="QY184" s="344"/>
      <c r="QZ184" s="344"/>
      <c r="RA184" s="344"/>
      <c r="RB184" s="344"/>
      <c r="RC184" s="344"/>
      <c r="RD184" s="347"/>
      <c r="RE184" s="348"/>
      <c r="RF184" s="349"/>
      <c r="RG184" s="350"/>
      <c r="RH184" s="344"/>
      <c r="RI184" s="344"/>
      <c r="RJ184" s="344"/>
      <c r="RK184" s="344"/>
      <c r="RL184" s="344"/>
      <c r="RM184" s="347"/>
      <c r="RN184" s="348"/>
      <c r="RO184" s="349"/>
      <c r="RP184" s="350"/>
      <c r="RQ184" s="344"/>
      <c r="RR184" s="344"/>
      <c r="RS184" s="344"/>
      <c r="RT184" s="344"/>
      <c r="RU184" s="344"/>
      <c r="RV184" s="347"/>
      <c r="RW184" s="348"/>
      <c r="RX184" s="349"/>
      <c r="RY184" s="350"/>
      <c r="RZ184" s="344"/>
      <c r="SA184" s="344"/>
      <c r="SB184" s="344"/>
      <c r="SC184" s="344"/>
      <c r="SD184" s="344"/>
      <c r="SE184" s="347"/>
      <c r="SF184" s="348"/>
      <c r="SG184" s="349"/>
      <c r="SH184" s="350"/>
      <c r="SI184" s="344"/>
      <c r="SJ184" s="344"/>
      <c r="SK184" s="344"/>
      <c r="SL184" s="344"/>
      <c r="SM184" s="344"/>
      <c r="SN184" s="347"/>
      <c r="SO184" s="348"/>
      <c r="SP184" s="349"/>
      <c r="SQ184" s="350"/>
      <c r="SR184" s="344"/>
      <c r="SS184" s="344"/>
      <c r="ST184" s="344"/>
      <c r="SU184" s="344"/>
      <c r="SV184" s="344"/>
      <c r="SW184" s="347"/>
      <c r="SX184" s="348"/>
      <c r="SY184" s="349"/>
      <c r="SZ184" s="350"/>
      <c r="TA184" s="344"/>
      <c r="TB184" s="344"/>
      <c r="TC184" s="344"/>
      <c r="TD184" s="344"/>
      <c r="TE184" s="344"/>
      <c r="TF184" s="347"/>
      <c r="TG184" s="348"/>
      <c r="TH184" s="349"/>
      <c r="TI184" s="350"/>
      <c r="TJ184" s="344"/>
      <c r="TK184" s="344"/>
      <c r="TL184" s="344"/>
      <c r="TM184" s="344"/>
      <c r="TN184" s="344"/>
      <c r="TO184" s="347"/>
      <c r="TP184" s="348"/>
      <c r="TQ184" s="349"/>
      <c r="TR184" s="350"/>
      <c r="TS184" s="344"/>
      <c r="TT184" s="344"/>
      <c r="TU184" s="344"/>
      <c r="TV184" s="344"/>
      <c r="TW184" s="344"/>
      <c r="TX184" s="347"/>
      <c r="TY184" s="348"/>
      <c r="TZ184" s="349"/>
      <c r="UA184" s="350"/>
      <c r="UB184" s="344"/>
      <c r="UC184" s="344"/>
      <c r="UD184" s="344"/>
      <c r="UE184" s="344"/>
      <c r="UF184" s="344"/>
      <c r="UG184" s="347"/>
      <c r="UH184" s="348"/>
      <c r="UI184" s="349"/>
      <c r="UJ184" s="350"/>
      <c r="UK184" s="344"/>
      <c r="UL184" s="344"/>
      <c r="UM184" s="344"/>
      <c r="UN184" s="344"/>
      <c r="UO184" s="344"/>
      <c r="UP184" s="347"/>
      <c r="UQ184" s="348"/>
      <c r="UR184" s="349"/>
      <c r="US184" s="350"/>
      <c r="UT184" s="344"/>
      <c r="UU184" s="344"/>
      <c r="UV184" s="344"/>
      <c r="UW184" s="344"/>
      <c r="UX184" s="344"/>
      <c r="UY184" s="347"/>
      <c r="UZ184" s="348"/>
      <c r="VA184" s="349"/>
      <c r="VB184" s="350"/>
      <c r="VC184" s="344"/>
      <c r="VD184" s="344"/>
      <c r="VE184" s="344"/>
      <c r="VF184" s="344"/>
      <c r="VG184" s="344"/>
      <c r="VH184" s="347"/>
      <c r="VI184" s="348"/>
      <c r="VJ184" s="349"/>
      <c r="VK184" s="350"/>
      <c r="VL184" s="344"/>
      <c r="VM184" s="344"/>
      <c r="VN184" s="344"/>
      <c r="VO184" s="344"/>
      <c r="VP184" s="344"/>
      <c r="VQ184" s="347"/>
      <c r="VR184" s="348"/>
      <c r="VS184" s="349"/>
      <c r="VT184" s="350"/>
      <c r="VU184" s="344"/>
      <c r="VV184" s="344"/>
      <c r="VW184" s="344"/>
      <c r="VX184" s="344"/>
      <c r="VY184" s="344"/>
      <c r="VZ184" s="347"/>
      <c r="WA184" s="348"/>
      <c r="WB184" s="349"/>
      <c r="WC184" s="350"/>
      <c r="WD184" s="344"/>
      <c r="WE184" s="344"/>
      <c r="WF184" s="344"/>
      <c r="WG184" s="344"/>
      <c r="WH184" s="344"/>
      <c r="WI184" s="347"/>
      <c r="WJ184" s="348"/>
      <c r="WK184" s="349"/>
      <c r="WL184" s="350"/>
      <c r="WM184" s="344"/>
      <c r="WN184" s="344"/>
      <c r="WO184" s="344"/>
      <c r="WP184" s="344"/>
      <c r="WQ184" s="344"/>
      <c r="WR184" s="347"/>
      <c r="WS184" s="348"/>
      <c r="WT184" s="349"/>
      <c r="WU184" s="350"/>
      <c r="WV184" s="344"/>
      <c r="WW184" s="344"/>
      <c r="WX184" s="344"/>
      <c r="WY184" s="344"/>
      <c r="WZ184" s="344"/>
      <c r="XA184" s="347"/>
      <c r="XB184" s="348"/>
      <c r="XC184" s="349"/>
      <c r="XD184" s="350"/>
      <c r="XE184" s="344"/>
      <c r="XF184" s="344"/>
      <c r="XG184" s="344"/>
      <c r="XH184" s="344"/>
      <c r="XI184" s="344"/>
      <c r="XJ184" s="347"/>
      <c r="XK184" s="348"/>
      <c r="XL184" s="349"/>
      <c r="XM184" s="350"/>
      <c r="XN184" s="344"/>
      <c r="XO184" s="344"/>
      <c r="XP184" s="344"/>
      <c r="XQ184" s="344"/>
      <c r="XR184" s="344"/>
      <c r="XS184" s="347"/>
      <c r="XT184" s="348"/>
      <c r="XU184" s="349"/>
      <c r="XV184" s="350"/>
      <c r="XW184" s="344"/>
      <c r="XX184" s="344"/>
      <c r="XY184" s="344"/>
      <c r="XZ184" s="344"/>
      <c r="YA184" s="344"/>
      <c r="YB184" s="347"/>
      <c r="YC184" s="348"/>
      <c r="YD184" s="349"/>
      <c r="YE184" s="350"/>
      <c r="YF184" s="344"/>
      <c r="YG184" s="344"/>
      <c r="YH184" s="344"/>
      <c r="YI184" s="344"/>
      <c r="YJ184" s="344"/>
      <c r="YK184" s="347"/>
      <c r="YL184" s="348"/>
      <c r="YM184" s="349"/>
      <c r="YN184" s="350"/>
      <c r="YO184" s="344"/>
      <c r="YP184" s="344"/>
      <c r="YQ184" s="344"/>
      <c r="YR184" s="344"/>
      <c r="YS184" s="344"/>
      <c r="YT184" s="347"/>
      <c r="YU184" s="348"/>
      <c r="YV184" s="349"/>
      <c r="YW184" s="350"/>
      <c r="YX184" s="344"/>
      <c r="YY184" s="344"/>
      <c r="YZ184" s="344"/>
      <c r="ZA184" s="344"/>
      <c r="ZB184" s="344"/>
      <c r="ZC184" s="347"/>
      <c r="ZD184" s="348"/>
      <c r="ZE184" s="349"/>
      <c r="ZF184" s="350"/>
      <c r="ZG184" s="344"/>
      <c r="ZH184" s="344"/>
      <c r="ZI184" s="344"/>
      <c r="ZJ184" s="344"/>
      <c r="ZK184" s="344"/>
      <c r="ZL184" s="347"/>
      <c r="ZM184" s="348"/>
      <c r="ZN184" s="349"/>
      <c r="ZO184" s="350"/>
      <c r="ZP184" s="344"/>
      <c r="ZQ184" s="344"/>
      <c r="ZR184" s="344"/>
      <c r="ZS184" s="344"/>
      <c r="ZT184" s="344"/>
      <c r="ZU184" s="347"/>
      <c r="ZV184" s="348"/>
      <c r="ZW184" s="349"/>
      <c r="ZX184" s="350"/>
      <c r="ZY184" s="344"/>
      <c r="ZZ184" s="344"/>
      <c r="AAA184" s="344"/>
      <c r="AAB184" s="344"/>
      <c r="AAC184" s="344"/>
      <c r="AAD184" s="347"/>
      <c r="AAE184" s="348"/>
      <c r="AAF184" s="349"/>
      <c r="AAG184" s="350"/>
      <c r="AAH184" s="344"/>
      <c r="AAI184" s="344"/>
      <c r="AAJ184" s="344"/>
      <c r="AAK184" s="344"/>
      <c r="AAL184" s="344"/>
      <c r="AAM184" s="347"/>
      <c r="AAN184" s="348"/>
      <c r="AAO184" s="349"/>
      <c r="AAP184" s="350"/>
      <c r="AAQ184" s="344"/>
      <c r="AAR184" s="344"/>
      <c r="AAS184" s="344"/>
      <c r="AAT184" s="344"/>
      <c r="AAU184" s="344"/>
      <c r="AAV184" s="347"/>
      <c r="AAW184" s="348"/>
      <c r="AAX184" s="349"/>
      <c r="AAY184" s="350"/>
      <c r="AAZ184" s="344"/>
      <c r="ABA184" s="344"/>
      <c r="ABB184" s="344"/>
      <c r="ABC184" s="344"/>
      <c r="ABD184" s="344"/>
      <c r="ABE184" s="347"/>
      <c r="ABF184" s="348"/>
      <c r="ABG184" s="349"/>
      <c r="ABH184" s="350"/>
      <c r="ABI184" s="344"/>
      <c r="ABJ184" s="344"/>
      <c r="ABK184" s="344"/>
      <c r="ABL184" s="344"/>
      <c r="ABM184" s="344"/>
      <c r="ABN184" s="347"/>
      <c r="ABO184" s="348"/>
      <c r="ABP184" s="349"/>
      <c r="ABQ184" s="350"/>
      <c r="ABR184" s="344"/>
      <c r="ABS184" s="344"/>
      <c r="ABT184" s="344"/>
      <c r="ABU184" s="344"/>
      <c r="ABV184" s="344"/>
      <c r="ABW184" s="347"/>
      <c r="ABX184" s="348"/>
      <c r="ABY184" s="349"/>
      <c r="ABZ184" s="350"/>
      <c r="ACA184" s="344"/>
      <c r="ACB184" s="344"/>
      <c r="ACC184" s="344"/>
      <c r="ACD184" s="344"/>
      <c r="ACE184" s="344"/>
      <c r="ACF184" s="347"/>
      <c r="ACG184" s="348"/>
      <c r="ACH184" s="349"/>
      <c r="ACI184" s="350"/>
      <c r="ACJ184" s="344"/>
      <c r="ACK184" s="344"/>
      <c r="ACL184" s="344"/>
      <c r="ACM184" s="344"/>
      <c r="ACN184" s="344"/>
      <c r="ACO184" s="347"/>
      <c r="ACP184" s="348"/>
      <c r="ACQ184" s="349"/>
      <c r="ACR184" s="350"/>
      <c r="ACS184" s="344"/>
      <c r="ACT184" s="344"/>
      <c r="ACU184" s="344"/>
      <c r="ACV184" s="344"/>
      <c r="ACW184" s="344"/>
      <c r="ACX184" s="347"/>
      <c r="ACY184" s="348"/>
      <c r="ACZ184" s="349"/>
      <c r="ADA184" s="350"/>
      <c r="ADB184" s="344"/>
      <c r="ADC184" s="344"/>
      <c r="ADD184" s="344"/>
      <c r="ADE184" s="344"/>
      <c r="ADF184" s="344"/>
      <c r="ADG184" s="347"/>
      <c r="ADH184" s="348"/>
      <c r="ADI184" s="349"/>
      <c r="ADJ184" s="350"/>
      <c r="ADK184" s="344"/>
      <c r="ADL184" s="344"/>
      <c r="ADM184" s="344"/>
      <c r="ADN184" s="344"/>
      <c r="ADO184" s="344"/>
      <c r="ADP184" s="347"/>
      <c r="ADQ184" s="348"/>
      <c r="ADR184" s="349"/>
      <c r="ADS184" s="350"/>
      <c r="ADT184" s="344"/>
      <c r="ADU184" s="344"/>
      <c r="ADV184" s="344"/>
      <c r="ADW184" s="344"/>
      <c r="ADX184" s="344"/>
      <c r="ADY184" s="347"/>
      <c r="ADZ184" s="348"/>
      <c r="AEA184" s="349"/>
      <c r="AEB184" s="350"/>
      <c r="AEC184" s="344"/>
      <c r="AED184" s="344"/>
      <c r="AEE184" s="344"/>
      <c r="AEF184" s="344"/>
      <c r="AEG184" s="344"/>
      <c r="AEH184" s="347"/>
      <c r="AEI184" s="348"/>
      <c r="AEJ184" s="349"/>
      <c r="AEK184" s="350"/>
      <c r="AEL184" s="344"/>
      <c r="AEM184" s="344"/>
      <c r="AEN184" s="344"/>
      <c r="AEO184" s="344"/>
      <c r="AEP184" s="344"/>
      <c r="AEQ184" s="347"/>
      <c r="AER184" s="348"/>
      <c r="AES184" s="349"/>
      <c r="AET184" s="350"/>
      <c r="AEU184" s="344"/>
      <c r="AEV184" s="344"/>
      <c r="AEW184" s="344"/>
      <c r="AEX184" s="344"/>
      <c r="AEY184" s="344"/>
      <c r="AEZ184" s="347"/>
      <c r="AFA184" s="348"/>
      <c r="AFB184" s="349"/>
      <c r="AFC184" s="350"/>
      <c r="AFD184" s="344"/>
      <c r="AFE184" s="344"/>
      <c r="AFF184" s="344"/>
      <c r="AFG184" s="344"/>
      <c r="AFH184" s="344"/>
      <c r="AFI184" s="347"/>
      <c r="AFJ184" s="348"/>
      <c r="AFK184" s="349"/>
      <c r="AFL184" s="350"/>
      <c r="AFM184" s="344"/>
      <c r="AFN184" s="344"/>
      <c r="AFO184" s="344"/>
      <c r="AFP184" s="344"/>
      <c r="AFQ184" s="344"/>
      <c r="AFR184" s="347"/>
      <c r="AFS184" s="348"/>
      <c r="AFT184" s="349"/>
      <c r="AFU184" s="350"/>
      <c r="AFV184" s="344"/>
      <c r="AFW184" s="344"/>
      <c r="AFX184" s="344"/>
      <c r="AFY184" s="344"/>
      <c r="AFZ184" s="344"/>
      <c r="AGA184" s="347"/>
      <c r="AGB184" s="348"/>
      <c r="AGC184" s="349"/>
      <c r="AGD184" s="350"/>
      <c r="AGE184" s="344"/>
      <c r="AGF184" s="344"/>
      <c r="AGG184" s="344"/>
      <c r="AGH184" s="344"/>
      <c r="AGI184" s="344"/>
      <c r="AGJ184" s="347"/>
      <c r="AGK184" s="348"/>
      <c r="AGL184" s="349"/>
      <c r="AGM184" s="350"/>
      <c r="AGN184" s="344"/>
      <c r="AGO184" s="344"/>
      <c r="AGP184" s="344"/>
      <c r="AGQ184" s="344"/>
      <c r="AGR184" s="344"/>
      <c r="AGS184" s="347"/>
      <c r="AGT184" s="348"/>
      <c r="AGU184" s="349"/>
      <c r="AGV184" s="350"/>
      <c r="AGW184" s="344"/>
      <c r="AGX184" s="344"/>
      <c r="AGY184" s="344"/>
      <c r="AGZ184" s="344"/>
      <c r="AHA184" s="344"/>
      <c r="AHB184" s="347"/>
      <c r="AHC184" s="348"/>
      <c r="AHD184" s="349"/>
      <c r="AHE184" s="350"/>
      <c r="AHF184" s="344"/>
      <c r="AHG184" s="344"/>
      <c r="AHH184" s="344"/>
      <c r="AHI184" s="344"/>
      <c r="AHJ184" s="344"/>
      <c r="AHK184" s="347"/>
      <c r="AHL184" s="348"/>
      <c r="AHM184" s="349"/>
      <c r="AHN184" s="350"/>
      <c r="AHO184" s="344"/>
      <c r="AHP184" s="344"/>
      <c r="AHQ184" s="344"/>
      <c r="AHR184" s="344"/>
      <c r="AHS184" s="344"/>
      <c r="AHT184" s="347"/>
      <c r="AHU184" s="348"/>
      <c r="AHV184" s="349"/>
      <c r="AHW184" s="350"/>
      <c r="AHX184" s="344"/>
      <c r="AHY184" s="344"/>
      <c r="AHZ184" s="344"/>
      <c r="AIA184" s="344"/>
      <c r="AIB184" s="344"/>
      <c r="AIC184" s="347"/>
      <c r="AID184" s="348"/>
      <c r="AIE184" s="349"/>
      <c r="AIF184" s="350"/>
      <c r="AIG184" s="344"/>
      <c r="AIH184" s="344"/>
      <c r="AII184" s="344"/>
      <c r="AIJ184" s="344"/>
      <c r="AIK184" s="344"/>
      <c r="AIL184" s="347"/>
      <c r="AIM184" s="348"/>
      <c r="AIN184" s="349"/>
      <c r="AIO184" s="350"/>
      <c r="AIP184" s="344"/>
      <c r="AIQ184" s="344"/>
      <c r="AIR184" s="344"/>
      <c r="AIS184" s="344"/>
      <c r="AIT184" s="344"/>
      <c r="AIU184" s="347"/>
      <c r="AIV184" s="348"/>
      <c r="AIW184" s="349"/>
      <c r="AIX184" s="350"/>
      <c r="AIY184" s="344"/>
      <c r="AIZ184" s="344"/>
      <c r="AJA184" s="344"/>
      <c r="AJB184" s="344"/>
      <c r="AJC184" s="344"/>
      <c r="AJD184" s="347"/>
      <c r="AJE184" s="348"/>
      <c r="AJF184" s="349"/>
      <c r="AJG184" s="350"/>
      <c r="AJH184" s="344"/>
      <c r="AJI184" s="344"/>
      <c r="AJJ184" s="344"/>
      <c r="AJK184" s="344"/>
      <c r="AJL184" s="344"/>
      <c r="AJM184" s="347"/>
      <c r="AJN184" s="348"/>
      <c r="AJO184" s="349"/>
      <c r="AJP184" s="350"/>
      <c r="AJQ184" s="344"/>
      <c r="AJR184" s="344"/>
      <c r="AJS184" s="344"/>
      <c r="AJT184" s="344"/>
      <c r="AJU184" s="344"/>
      <c r="AJV184" s="347"/>
      <c r="AJW184" s="348"/>
      <c r="AJX184" s="349"/>
      <c r="AJY184" s="350"/>
      <c r="AJZ184" s="344"/>
      <c r="AKA184" s="344"/>
      <c r="AKB184" s="344"/>
      <c r="AKC184" s="344"/>
      <c r="AKD184" s="344"/>
      <c r="AKE184" s="347"/>
      <c r="AKF184" s="348"/>
      <c r="AKG184" s="349"/>
      <c r="AKH184" s="350"/>
      <c r="AKI184" s="344"/>
      <c r="AKJ184" s="344"/>
      <c r="AKK184" s="344"/>
      <c r="AKL184" s="344"/>
      <c r="AKM184" s="344"/>
      <c r="AKN184" s="347"/>
      <c r="AKO184" s="348"/>
      <c r="AKP184" s="349"/>
      <c r="AKQ184" s="350"/>
      <c r="AKR184" s="344"/>
      <c r="AKS184" s="344"/>
      <c r="AKT184" s="344"/>
      <c r="AKU184" s="344"/>
      <c r="AKV184" s="344"/>
      <c r="AKW184" s="347"/>
      <c r="AKX184" s="348"/>
      <c r="AKY184" s="349"/>
      <c r="AKZ184" s="350"/>
      <c r="ALA184" s="344"/>
      <c r="ALB184" s="344"/>
      <c r="ALC184" s="344"/>
      <c r="ALD184" s="344"/>
      <c r="ALE184" s="344"/>
      <c r="ALF184" s="347"/>
      <c r="ALG184" s="348"/>
      <c r="ALH184" s="349"/>
      <c r="ALI184" s="350"/>
      <c r="ALJ184" s="344"/>
      <c r="ALK184" s="344"/>
      <c r="ALL184" s="344"/>
      <c r="ALM184" s="344"/>
      <c r="ALN184" s="344"/>
      <c r="ALO184" s="347"/>
      <c r="ALP184" s="348"/>
      <c r="ALQ184" s="349"/>
      <c r="ALR184" s="350"/>
      <c r="ALS184" s="344"/>
      <c r="ALT184" s="344"/>
      <c r="ALU184" s="344"/>
      <c r="ALV184" s="344"/>
      <c r="ALW184" s="344"/>
      <c r="ALX184" s="347"/>
      <c r="ALY184" s="348"/>
      <c r="ALZ184" s="349"/>
      <c r="AMA184" s="350"/>
      <c r="AMB184" s="344"/>
      <c r="AMC184" s="344"/>
      <c r="AMD184" s="344"/>
      <c r="AME184" s="344"/>
      <c r="AMF184" s="344"/>
      <c r="AMG184" s="347"/>
      <c r="AMH184" s="348"/>
      <c r="AMI184" s="349"/>
      <c r="AMJ184" s="350"/>
      <c r="AMK184" s="344"/>
      <c r="AML184" s="344"/>
      <c r="AMM184" s="344"/>
      <c r="AMN184" s="344"/>
      <c r="AMO184" s="344"/>
      <c r="AMP184" s="347"/>
      <c r="AMQ184" s="348"/>
      <c r="AMR184" s="349"/>
      <c r="AMS184" s="350"/>
      <c r="AMT184" s="344"/>
      <c r="AMU184" s="344"/>
      <c r="AMV184" s="344"/>
      <c r="AMW184" s="344"/>
      <c r="AMX184" s="344"/>
      <c r="AMY184" s="347"/>
      <c r="AMZ184" s="348"/>
      <c r="ANA184" s="349"/>
      <c r="ANB184" s="350"/>
      <c r="ANC184" s="344"/>
      <c r="AND184" s="344"/>
      <c r="ANE184" s="344"/>
      <c r="ANF184" s="344"/>
      <c r="ANG184" s="344"/>
      <c r="ANH184" s="347"/>
      <c r="ANI184" s="348"/>
      <c r="ANJ184" s="349"/>
      <c r="ANK184" s="350"/>
      <c r="ANL184" s="344"/>
      <c r="ANM184" s="344"/>
      <c r="ANN184" s="344"/>
      <c r="ANO184" s="344"/>
      <c r="ANP184" s="344"/>
      <c r="ANQ184" s="347"/>
      <c r="ANR184" s="348"/>
      <c r="ANS184" s="349"/>
      <c r="ANT184" s="350"/>
      <c r="ANU184" s="344"/>
      <c r="ANV184" s="344"/>
      <c r="ANW184" s="344"/>
      <c r="ANX184" s="344"/>
      <c r="ANY184" s="344"/>
      <c r="ANZ184" s="347"/>
      <c r="AOA184" s="348"/>
      <c r="AOB184" s="349"/>
      <c r="AOC184" s="350"/>
      <c r="AOD184" s="344"/>
      <c r="AOE184" s="344"/>
      <c r="AOF184" s="344"/>
      <c r="AOG184" s="344"/>
      <c r="AOH184" s="344"/>
      <c r="AOI184" s="347"/>
      <c r="AOJ184" s="348"/>
      <c r="AOK184" s="349"/>
      <c r="AOL184" s="350"/>
      <c r="AOM184" s="344"/>
      <c r="AON184" s="344"/>
      <c r="AOO184" s="344"/>
      <c r="AOP184" s="344"/>
      <c r="AOQ184" s="344"/>
      <c r="AOR184" s="347"/>
      <c r="AOS184" s="348"/>
      <c r="AOT184" s="349"/>
      <c r="AOU184" s="350"/>
      <c r="AOV184" s="344"/>
      <c r="AOW184" s="344"/>
      <c r="AOX184" s="344"/>
      <c r="AOY184" s="344"/>
      <c r="AOZ184" s="344"/>
      <c r="APA184" s="347"/>
      <c r="APB184" s="348"/>
      <c r="APC184" s="349"/>
      <c r="APD184" s="350"/>
      <c r="APE184" s="344"/>
      <c r="APF184" s="344"/>
      <c r="APG184" s="344"/>
      <c r="APH184" s="344"/>
      <c r="API184" s="344"/>
      <c r="APJ184" s="347"/>
      <c r="APK184" s="348"/>
      <c r="APL184" s="349"/>
      <c r="APM184" s="350"/>
      <c r="APN184" s="344"/>
      <c r="APO184" s="344"/>
      <c r="APP184" s="344"/>
      <c r="APQ184" s="344"/>
      <c r="APR184" s="344"/>
      <c r="APS184" s="347"/>
      <c r="APT184" s="348"/>
      <c r="APU184" s="349"/>
      <c r="APV184" s="350"/>
      <c r="APW184" s="344"/>
      <c r="APX184" s="344"/>
      <c r="APY184" s="344"/>
      <c r="APZ184" s="344"/>
      <c r="AQA184" s="344"/>
      <c r="AQB184" s="347"/>
      <c r="AQC184" s="348"/>
      <c r="AQD184" s="349"/>
      <c r="AQE184" s="350"/>
      <c r="AQF184" s="344"/>
      <c r="AQG184" s="344"/>
      <c r="AQH184" s="344"/>
      <c r="AQI184" s="344"/>
      <c r="AQJ184" s="344"/>
      <c r="AQK184" s="347"/>
      <c r="AQL184" s="348"/>
      <c r="AQM184" s="349"/>
      <c r="AQN184" s="350"/>
      <c r="AQO184" s="344"/>
      <c r="AQP184" s="344"/>
      <c r="AQQ184" s="344"/>
      <c r="AQR184" s="344"/>
      <c r="AQS184" s="344"/>
      <c r="AQT184" s="347"/>
      <c r="AQU184" s="348"/>
      <c r="AQV184" s="349"/>
      <c r="AQW184" s="350"/>
      <c r="AQX184" s="344"/>
      <c r="AQY184" s="344"/>
      <c r="AQZ184" s="344"/>
      <c r="ARA184" s="344"/>
      <c r="ARB184" s="344"/>
      <c r="ARC184" s="347"/>
      <c r="ARD184" s="348"/>
      <c r="ARE184" s="349"/>
      <c r="ARF184" s="350"/>
      <c r="ARG184" s="344"/>
      <c r="ARH184" s="344"/>
      <c r="ARI184" s="344"/>
      <c r="ARJ184" s="344"/>
      <c r="ARK184" s="344"/>
      <c r="ARL184" s="347"/>
      <c r="ARM184" s="348"/>
      <c r="ARN184" s="349"/>
      <c r="ARO184" s="350"/>
      <c r="ARP184" s="344"/>
      <c r="ARQ184" s="344"/>
      <c r="ARR184" s="344"/>
      <c r="ARS184" s="344"/>
      <c r="ART184" s="344"/>
      <c r="ARU184" s="347"/>
      <c r="ARV184" s="348"/>
      <c r="ARW184" s="349"/>
      <c r="ARX184" s="350"/>
      <c r="ARY184" s="344"/>
      <c r="ARZ184" s="344"/>
      <c r="ASA184" s="344"/>
      <c r="ASB184" s="344"/>
      <c r="ASC184" s="344"/>
      <c r="ASD184" s="347"/>
      <c r="ASE184" s="348"/>
      <c r="ASF184" s="349"/>
      <c r="ASG184" s="350"/>
      <c r="ASH184" s="344"/>
      <c r="ASI184" s="344"/>
      <c r="ASJ184" s="344"/>
      <c r="ASK184" s="344"/>
      <c r="ASL184" s="344"/>
      <c r="ASM184" s="347"/>
      <c r="ASN184" s="348"/>
      <c r="ASO184" s="349"/>
      <c r="ASP184" s="350"/>
      <c r="ASQ184" s="344"/>
      <c r="ASR184" s="344"/>
      <c r="ASS184" s="344"/>
      <c r="AST184" s="344"/>
      <c r="ASU184" s="344"/>
      <c r="ASV184" s="347"/>
      <c r="ASW184" s="348"/>
      <c r="ASX184" s="349"/>
      <c r="ASY184" s="350"/>
      <c r="ASZ184" s="344"/>
      <c r="ATA184" s="344"/>
      <c r="ATB184" s="344"/>
      <c r="ATC184" s="344"/>
      <c r="ATD184" s="344"/>
      <c r="ATE184" s="347"/>
      <c r="ATF184" s="348"/>
      <c r="ATG184" s="349"/>
      <c r="ATH184" s="350"/>
      <c r="ATI184" s="344"/>
      <c r="ATJ184" s="344"/>
      <c r="ATK184" s="344"/>
      <c r="ATL184" s="344"/>
      <c r="ATM184" s="344"/>
      <c r="ATN184" s="347"/>
      <c r="ATO184" s="348"/>
      <c r="ATP184" s="349"/>
      <c r="ATQ184" s="350"/>
      <c r="ATR184" s="344"/>
      <c r="ATS184" s="344"/>
      <c r="ATT184" s="344"/>
      <c r="ATU184" s="344"/>
      <c r="ATV184" s="344"/>
      <c r="ATW184" s="347"/>
      <c r="ATX184" s="348"/>
      <c r="ATY184" s="349"/>
      <c r="ATZ184" s="350"/>
      <c r="AUA184" s="344"/>
      <c r="AUB184" s="344"/>
      <c r="AUC184" s="344"/>
      <c r="AUD184" s="344"/>
      <c r="AUE184" s="344"/>
      <c r="AUF184" s="347"/>
      <c r="AUG184" s="348"/>
      <c r="AUH184" s="349"/>
      <c r="AUI184" s="350"/>
      <c r="AUJ184" s="344"/>
      <c r="AUK184" s="344"/>
      <c r="AUL184" s="344"/>
      <c r="AUM184" s="344"/>
      <c r="AUN184" s="344"/>
      <c r="AUO184" s="347"/>
      <c r="AUP184" s="348"/>
      <c r="AUQ184" s="349"/>
      <c r="AUR184" s="350"/>
      <c r="AUS184" s="344"/>
      <c r="AUT184" s="344"/>
      <c r="AUU184" s="344"/>
      <c r="AUV184" s="344"/>
      <c r="AUW184" s="344"/>
      <c r="AUX184" s="347"/>
      <c r="AUY184" s="348"/>
      <c r="AUZ184" s="349"/>
      <c r="AVA184" s="350"/>
      <c r="AVB184" s="344"/>
      <c r="AVC184" s="344"/>
      <c r="AVD184" s="344"/>
      <c r="AVE184" s="344"/>
      <c r="AVF184" s="344"/>
      <c r="AVG184" s="347"/>
      <c r="AVH184" s="348"/>
      <c r="AVI184" s="349"/>
      <c r="AVJ184" s="350"/>
      <c r="AVK184" s="344"/>
      <c r="AVL184" s="344"/>
      <c r="AVM184" s="344"/>
      <c r="AVN184" s="344"/>
      <c r="AVO184" s="344"/>
      <c r="AVP184" s="347"/>
      <c r="AVQ184" s="348"/>
      <c r="AVR184" s="349"/>
      <c r="AVS184" s="350"/>
      <c r="AVT184" s="344"/>
      <c r="AVU184" s="344"/>
      <c r="AVV184" s="344"/>
      <c r="AVW184" s="344"/>
      <c r="AVX184" s="344"/>
      <c r="AVY184" s="347"/>
      <c r="AVZ184" s="348"/>
      <c r="AWA184" s="349"/>
      <c r="AWB184" s="350"/>
      <c r="AWC184" s="344"/>
      <c r="AWD184" s="344"/>
      <c r="AWE184" s="344"/>
      <c r="AWF184" s="344"/>
      <c r="AWG184" s="344"/>
      <c r="AWH184" s="347"/>
      <c r="AWI184" s="348"/>
      <c r="AWJ184" s="349"/>
      <c r="AWK184" s="350"/>
      <c r="AWL184" s="344"/>
      <c r="AWM184" s="344"/>
      <c r="AWN184" s="344"/>
      <c r="AWO184" s="344"/>
      <c r="AWP184" s="344"/>
      <c r="AWQ184" s="347"/>
      <c r="AWR184" s="348"/>
      <c r="AWS184" s="349"/>
      <c r="AWT184" s="350"/>
      <c r="AWU184" s="344"/>
      <c r="AWV184" s="344"/>
      <c r="AWW184" s="344"/>
      <c r="AWX184" s="344"/>
      <c r="AWY184" s="344"/>
      <c r="AWZ184" s="347"/>
      <c r="AXA184" s="348"/>
      <c r="AXB184" s="349"/>
      <c r="AXC184" s="350"/>
      <c r="AXD184" s="344"/>
      <c r="AXE184" s="344"/>
      <c r="AXF184" s="344"/>
      <c r="AXG184" s="344"/>
      <c r="AXH184" s="344"/>
      <c r="AXI184" s="347"/>
      <c r="AXJ184" s="348"/>
      <c r="AXK184" s="349"/>
      <c r="AXL184" s="350"/>
      <c r="AXM184" s="344"/>
      <c r="AXN184" s="344"/>
      <c r="AXO184" s="344"/>
      <c r="AXP184" s="344"/>
      <c r="AXQ184" s="344"/>
      <c r="AXR184" s="347"/>
      <c r="AXS184" s="348"/>
      <c r="AXT184" s="349"/>
      <c r="AXU184" s="350"/>
      <c r="AXV184" s="344"/>
      <c r="AXW184" s="344"/>
      <c r="AXX184" s="344"/>
      <c r="AXY184" s="344"/>
      <c r="AXZ184" s="344"/>
      <c r="AYA184" s="347"/>
      <c r="AYB184" s="348"/>
      <c r="AYC184" s="349"/>
      <c r="AYD184" s="350"/>
      <c r="AYE184" s="344"/>
      <c r="AYF184" s="344"/>
      <c r="AYG184" s="344"/>
      <c r="AYH184" s="344"/>
      <c r="AYI184" s="344"/>
      <c r="AYJ184" s="347"/>
      <c r="AYK184" s="348"/>
      <c r="AYL184" s="349"/>
      <c r="AYM184" s="350"/>
      <c r="AYN184" s="344"/>
      <c r="AYO184" s="344"/>
      <c r="AYP184" s="344"/>
      <c r="AYQ184" s="344"/>
      <c r="AYR184" s="344"/>
      <c r="AYS184" s="347"/>
      <c r="AYT184" s="348"/>
      <c r="AYU184" s="349"/>
      <c r="AYV184" s="350"/>
      <c r="AYW184" s="344"/>
      <c r="AYX184" s="344"/>
      <c r="AYY184" s="344"/>
      <c r="AYZ184" s="344"/>
      <c r="AZA184" s="344"/>
      <c r="AZB184" s="347"/>
      <c r="AZC184" s="348"/>
      <c r="AZD184" s="349"/>
      <c r="AZE184" s="350"/>
      <c r="AZF184" s="344"/>
      <c r="AZG184" s="344"/>
      <c r="AZH184" s="344"/>
      <c r="AZI184" s="344"/>
      <c r="AZJ184" s="344"/>
      <c r="AZK184" s="347"/>
      <c r="AZL184" s="348"/>
      <c r="AZM184" s="349"/>
      <c r="AZN184" s="350"/>
      <c r="AZO184" s="344"/>
      <c r="AZP184" s="344"/>
      <c r="AZQ184" s="344"/>
      <c r="AZR184" s="344"/>
      <c r="AZS184" s="344"/>
      <c r="AZT184" s="347"/>
      <c r="AZU184" s="348"/>
      <c r="AZV184" s="349"/>
      <c r="AZW184" s="350"/>
      <c r="AZX184" s="344"/>
      <c r="AZY184" s="344"/>
      <c r="AZZ184" s="344"/>
      <c r="BAA184" s="344"/>
      <c r="BAB184" s="344"/>
      <c r="BAC184" s="347"/>
      <c r="BAD184" s="348"/>
      <c r="BAE184" s="349"/>
      <c r="BAF184" s="350"/>
      <c r="BAG184" s="344"/>
      <c r="BAH184" s="344"/>
      <c r="BAI184" s="344"/>
      <c r="BAJ184" s="344"/>
      <c r="BAK184" s="344"/>
      <c r="BAL184" s="347"/>
      <c r="BAM184" s="348"/>
      <c r="BAN184" s="349"/>
      <c r="BAO184" s="350"/>
      <c r="BAP184" s="344"/>
      <c r="BAQ184" s="344"/>
      <c r="BAR184" s="344"/>
      <c r="BAS184" s="344"/>
      <c r="BAT184" s="344"/>
      <c r="BAU184" s="347"/>
      <c r="BAV184" s="348"/>
      <c r="BAW184" s="349"/>
      <c r="BAX184" s="350"/>
      <c r="BAY184" s="344"/>
      <c r="BAZ184" s="344"/>
      <c r="BBA184" s="344"/>
      <c r="BBB184" s="344"/>
      <c r="BBC184" s="344"/>
      <c r="BBD184" s="347"/>
      <c r="BBE184" s="348"/>
      <c r="BBF184" s="349"/>
      <c r="BBG184" s="350"/>
      <c r="BBH184" s="344"/>
      <c r="BBI184" s="344"/>
      <c r="BBJ184" s="344"/>
      <c r="BBK184" s="344"/>
      <c r="BBL184" s="344"/>
      <c r="BBM184" s="347"/>
      <c r="BBN184" s="348"/>
      <c r="BBO184" s="349"/>
      <c r="BBP184" s="350"/>
      <c r="BBQ184" s="344"/>
      <c r="BBR184" s="344"/>
      <c r="BBS184" s="344"/>
      <c r="BBT184" s="344"/>
      <c r="BBU184" s="344"/>
      <c r="BBV184" s="347"/>
      <c r="BBW184" s="348"/>
      <c r="BBX184" s="349"/>
      <c r="BBY184" s="350"/>
      <c r="BBZ184" s="344"/>
      <c r="BCA184" s="344"/>
      <c r="BCB184" s="344"/>
      <c r="BCC184" s="344"/>
      <c r="BCD184" s="344"/>
      <c r="BCE184" s="347"/>
      <c r="BCF184" s="348"/>
      <c r="BCG184" s="349"/>
      <c r="BCH184" s="350"/>
      <c r="BCI184" s="344"/>
      <c r="BCJ184" s="344"/>
      <c r="BCK184" s="344"/>
      <c r="BCL184" s="344"/>
      <c r="BCM184" s="344"/>
      <c r="BCN184" s="347"/>
      <c r="BCO184" s="348"/>
      <c r="BCP184" s="349"/>
      <c r="BCQ184" s="350"/>
      <c r="BCR184" s="344"/>
      <c r="BCS184" s="344"/>
      <c r="BCT184" s="344"/>
      <c r="BCU184" s="344"/>
      <c r="BCV184" s="344"/>
      <c r="BCW184" s="347"/>
      <c r="BCX184" s="348"/>
      <c r="BCY184" s="349"/>
      <c r="BCZ184" s="350"/>
      <c r="BDA184" s="344"/>
      <c r="BDB184" s="344"/>
      <c r="BDC184" s="344"/>
      <c r="BDD184" s="344"/>
      <c r="BDE184" s="344"/>
      <c r="BDF184" s="347"/>
      <c r="BDG184" s="348"/>
      <c r="BDH184" s="349"/>
      <c r="BDI184" s="350"/>
      <c r="BDJ184" s="344"/>
      <c r="BDK184" s="344"/>
      <c r="BDL184" s="344"/>
      <c r="BDM184" s="344"/>
      <c r="BDN184" s="344"/>
      <c r="BDO184" s="347"/>
      <c r="BDP184" s="348"/>
      <c r="BDQ184" s="349"/>
      <c r="BDR184" s="350"/>
      <c r="BDS184" s="344"/>
      <c r="BDT184" s="344"/>
      <c r="BDU184" s="344"/>
      <c r="BDV184" s="344"/>
      <c r="BDW184" s="344"/>
      <c r="BDX184" s="347"/>
      <c r="BDY184" s="348"/>
      <c r="BDZ184" s="349"/>
      <c r="BEA184" s="350"/>
      <c r="BEB184" s="344"/>
      <c r="BEC184" s="344"/>
      <c r="BED184" s="344"/>
      <c r="BEE184" s="344"/>
      <c r="BEF184" s="344"/>
      <c r="BEG184" s="347"/>
      <c r="BEH184" s="348"/>
      <c r="BEI184" s="349"/>
      <c r="BEJ184" s="350"/>
      <c r="BEK184" s="344"/>
      <c r="BEL184" s="344"/>
      <c r="BEM184" s="344"/>
      <c r="BEN184" s="344"/>
      <c r="BEO184" s="344"/>
      <c r="BEP184" s="347"/>
      <c r="BEQ184" s="348"/>
      <c r="BER184" s="349"/>
      <c r="BES184" s="350"/>
      <c r="BET184" s="344"/>
      <c r="BEU184" s="344"/>
      <c r="BEV184" s="344"/>
      <c r="BEW184" s="344"/>
      <c r="BEX184" s="344"/>
      <c r="BEY184" s="347"/>
      <c r="BEZ184" s="348"/>
      <c r="BFA184" s="349"/>
      <c r="BFB184" s="350"/>
      <c r="BFC184" s="344"/>
      <c r="BFD184" s="344"/>
      <c r="BFE184" s="344"/>
      <c r="BFF184" s="344"/>
      <c r="BFG184" s="344"/>
      <c r="BFH184" s="347"/>
      <c r="BFI184" s="348"/>
      <c r="BFJ184" s="349"/>
      <c r="BFK184" s="350"/>
      <c r="BFL184" s="344"/>
      <c r="BFM184" s="344"/>
      <c r="BFN184" s="344"/>
      <c r="BFO184" s="344"/>
      <c r="BFP184" s="344"/>
      <c r="BFQ184" s="347"/>
      <c r="BFR184" s="348"/>
      <c r="BFS184" s="349"/>
      <c r="BFT184" s="350"/>
      <c r="BFU184" s="344"/>
      <c r="BFV184" s="344"/>
      <c r="BFW184" s="344"/>
      <c r="BFX184" s="344"/>
      <c r="BFY184" s="344"/>
      <c r="BFZ184" s="347"/>
      <c r="BGA184" s="348"/>
      <c r="BGB184" s="349"/>
      <c r="BGC184" s="350"/>
      <c r="BGD184" s="344"/>
      <c r="BGE184" s="344"/>
      <c r="BGF184" s="344"/>
      <c r="BGG184" s="344"/>
      <c r="BGH184" s="344"/>
      <c r="BGI184" s="347"/>
      <c r="BGJ184" s="348"/>
      <c r="BGK184" s="349"/>
      <c r="BGL184" s="350"/>
      <c r="BGM184" s="344"/>
      <c r="BGN184" s="344"/>
      <c r="BGO184" s="344"/>
      <c r="BGP184" s="344"/>
      <c r="BGQ184" s="344"/>
      <c r="BGR184" s="347"/>
      <c r="BGS184" s="348"/>
      <c r="BGT184" s="349"/>
      <c r="BGU184" s="350"/>
      <c r="BGV184" s="344"/>
      <c r="BGW184" s="344"/>
      <c r="BGX184" s="344"/>
      <c r="BGY184" s="344"/>
      <c r="BGZ184" s="344"/>
      <c r="BHA184" s="347"/>
      <c r="BHB184" s="348"/>
      <c r="BHC184" s="349"/>
      <c r="BHD184" s="350"/>
      <c r="BHE184" s="344"/>
      <c r="BHF184" s="344"/>
      <c r="BHG184" s="344"/>
      <c r="BHH184" s="344"/>
      <c r="BHI184" s="344"/>
      <c r="BHJ184" s="347"/>
      <c r="BHK184" s="348"/>
      <c r="BHL184" s="349"/>
      <c r="BHM184" s="350"/>
      <c r="BHN184" s="344"/>
      <c r="BHO184" s="344"/>
      <c r="BHP184" s="344"/>
      <c r="BHQ184" s="344"/>
      <c r="BHR184" s="344"/>
      <c r="BHS184" s="347"/>
      <c r="BHT184" s="348"/>
      <c r="BHU184" s="349"/>
      <c r="BHV184" s="350"/>
      <c r="BHW184" s="344"/>
      <c r="BHX184" s="344"/>
      <c r="BHY184" s="344"/>
      <c r="BHZ184" s="344"/>
      <c r="BIA184" s="344"/>
      <c r="BIB184" s="347"/>
      <c r="BIC184" s="348"/>
      <c r="BID184" s="349"/>
      <c r="BIE184" s="350"/>
      <c r="BIF184" s="344"/>
      <c r="BIG184" s="344"/>
      <c r="BIH184" s="344"/>
      <c r="BII184" s="344"/>
      <c r="BIJ184" s="344"/>
      <c r="BIK184" s="347"/>
      <c r="BIL184" s="348"/>
      <c r="BIM184" s="349"/>
      <c r="BIN184" s="350"/>
      <c r="BIO184" s="344"/>
      <c r="BIP184" s="344"/>
      <c r="BIQ184" s="344"/>
      <c r="BIR184" s="344"/>
      <c r="BIS184" s="344"/>
      <c r="BIT184" s="347"/>
      <c r="BIU184" s="348"/>
      <c r="BIV184" s="349"/>
      <c r="BIW184" s="350"/>
      <c r="BIX184" s="344"/>
      <c r="BIY184" s="344"/>
      <c r="BIZ184" s="344"/>
      <c r="BJA184" s="344"/>
      <c r="BJB184" s="344"/>
      <c r="BJC184" s="347"/>
      <c r="BJD184" s="348"/>
      <c r="BJE184" s="349"/>
      <c r="BJF184" s="350"/>
      <c r="BJG184" s="344"/>
      <c r="BJH184" s="344"/>
      <c r="BJI184" s="344"/>
      <c r="BJJ184" s="344"/>
      <c r="BJK184" s="344"/>
      <c r="BJL184" s="347"/>
      <c r="BJM184" s="348"/>
      <c r="BJN184" s="349"/>
      <c r="BJO184" s="350"/>
      <c r="BJP184" s="344"/>
      <c r="BJQ184" s="344"/>
      <c r="BJR184" s="344"/>
      <c r="BJS184" s="344"/>
      <c r="BJT184" s="344"/>
      <c r="BJU184" s="347"/>
      <c r="BJV184" s="348"/>
      <c r="BJW184" s="349"/>
      <c r="BJX184" s="350"/>
      <c r="BJY184" s="344"/>
      <c r="BJZ184" s="344"/>
      <c r="BKA184" s="344"/>
      <c r="BKB184" s="344"/>
      <c r="BKC184" s="344"/>
      <c r="BKD184" s="347"/>
      <c r="BKE184" s="348"/>
      <c r="BKF184" s="349"/>
      <c r="BKG184" s="350"/>
      <c r="BKH184" s="344"/>
      <c r="BKI184" s="344"/>
      <c r="BKJ184" s="344"/>
      <c r="BKK184" s="344"/>
      <c r="BKL184" s="344"/>
      <c r="BKM184" s="347"/>
      <c r="BKN184" s="348"/>
      <c r="BKO184" s="349"/>
      <c r="BKP184" s="350"/>
      <c r="BKQ184" s="344"/>
      <c r="BKR184" s="344"/>
      <c r="BKS184" s="344"/>
      <c r="BKT184" s="344"/>
      <c r="BKU184" s="344"/>
      <c r="BKV184" s="347"/>
      <c r="BKW184" s="348"/>
      <c r="BKX184" s="349"/>
      <c r="BKY184" s="350"/>
      <c r="BKZ184" s="344"/>
      <c r="BLA184" s="344"/>
      <c r="BLB184" s="344"/>
      <c r="BLC184" s="344"/>
      <c r="BLD184" s="344"/>
      <c r="BLE184" s="347"/>
      <c r="BLF184" s="348"/>
      <c r="BLG184" s="349"/>
      <c r="BLH184" s="350"/>
      <c r="BLI184" s="344"/>
      <c r="BLJ184" s="344"/>
      <c r="BLK184" s="344"/>
      <c r="BLL184" s="344"/>
      <c r="BLM184" s="344"/>
      <c r="BLN184" s="347"/>
      <c r="BLO184" s="348"/>
      <c r="BLP184" s="349"/>
      <c r="BLQ184" s="350"/>
      <c r="BLR184" s="344"/>
      <c r="BLS184" s="344"/>
      <c r="BLT184" s="344"/>
      <c r="BLU184" s="344"/>
      <c r="BLV184" s="344"/>
      <c r="BLW184" s="347"/>
      <c r="BLX184" s="348"/>
      <c r="BLY184" s="349"/>
      <c r="BLZ184" s="350"/>
      <c r="BMA184" s="344"/>
      <c r="BMB184" s="344"/>
      <c r="BMC184" s="344"/>
      <c r="BMD184" s="344"/>
      <c r="BME184" s="344"/>
      <c r="BMF184" s="347"/>
      <c r="BMG184" s="348"/>
      <c r="BMH184" s="349"/>
      <c r="BMI184" s="350"/>
      <c r="BMJ184" s="344"/>
      <c r="BMK184" s="344"/>
      <c r="BML184" s="344"/>
      <c r="BMM184" s="344"/>
      <c r="BMN184" s="344"/>
      <c r="BMO184" s="347"/>
      <c r="BMP184" s="348"/>
      <c r="BMQ184" s="349"/>
      <c r="BMR184" s="350"/>
      <c r="BMS184" s="344"/>
      <c r="BMT184" s="344"/>
      <c r="BMU184" s="344"/>
      <c r="BMV184" s="344"/>
      <c r="BMW184" s="344"/>
      <c r="BMX184" s="347"/>
      <c r="BMY184" s="348"/>
      <c r="BMZ184" s="349"/>
      <c r="BNA184" s="350"/>
      <c r="BNB184" s="344"/>
      <c r="BNC184" s="344"/>
      <c r="BND184" s="344"/>
      <c r="BNE184" s="344"/>
      <c r="BNF184" s="344"/>
      <c r="BNG184" s="347"/>
      <c r="BNH184" s="348"/>
      <c r="BNI184" s="349"/>
      <c r="BNJ184" s="350"/>
      <c r="BNK184" s="344"/>
      <c r="BNL184" s="344"/>
      <c r="BNM184" s="344"/>
      <c r="BNN184" s="344"/>
      <c r="BNO184" s="344"/>
      <c r="BNP184" s="347"/>
      <c r="BNQ184" s="348"/>
      <c r="BNR184" s="349"/>
      <c r="BNS184" s="350"/>
      <c r="BNT184" s="344"/>
      <c r="BNU184" s="344"/>
      <c r="BNV184" s="344"/>
      <c r="BNW184" s="344"/>
      <c r="BNX184" s="344"/>
      <c r="BNY184" s="347"/>
      <c r="BNZ184" s="348"/>
      <c r="BOA184" s="349"/>
      <c r="BOB184" s="350"/>
      <c r="BOC184" s="344"/>
      <c r="BOD184" s="344"/>
      <c r="BOE184" s="344"/>
      <c r="BOF184" s="344"/>
      <c r="BOG184" s="344"/>
      <c r="BOH184" s="347"/>
      <c r="BOI184" s="348"/>
      <c r="BOJ184" s="349"/>
      <c r="BOK184" s="350"/>
      <c r="BOL184" s="344"/>
      <c r="BOM184" s="344"/>
      <c r="BON184" s="344"/>
      <c r="BOO184" s="344"/>
      <c r="BOP184" s="344"/>
      <c r="BOQ184" s="347"/>
      <c r="BOR184" s="348"/>
      <c r="BOS184" s="349"/>
      <c r="BOT184" s="350"/>
      <c r="BOU184" s="344"/>
      <c r="BOV184" s="344"/>
      <c r="BOW184" s="344"/>
      <c r="BOX184" s="344"/>
      <c r="BOY184" s="344"/>
      <c r="BOZ184" s="347"/>
      <c r="BPA184" s="348"/>
      <c r="BPB184" s="349"/>
      <c r="BPC184" s="350"/>
      <c r="BPD184" s="344"/>
      <c r="BPE184" s="344"/>
      <c r="BPF184" s="344"/>
      <c r="BPG184" s="344"/>
      <c r="BPH184" s="344"/>
      <c r="BPI184" s="347"/>
      <c r="BPJ184" s="348"/>
      <c r="BPK184" s="349"/>
      <c r="BPL184" s="350"/>
      <c r="BPM184" s="344"/>
      <c r="BPN184" s="344"/>
      <c r="BPO184" s="344"/>
      <c r="BPP184" s="344"/>
      <c r="BPQ184" s="344"/>
      <c r="BPR184" s="347"/>
      <c r="BPS184" s="348"/>
      <c r="BPT184" s="349"/>
      <c r="BPU184" s="350"/>
      <c r="BPV184" s="344"/>
      <c r="BPW184" s="344"/>
      <c r="BPX184" s="344"/>
      <c r="BPY184" s="344"/>
      <c r="BPZ184" s="344"/>
      <c r="BQA184" s="347"/>
      <c r="BQB184" s="348"/>
      <c r="BQC184" s="349"/>
      <c r="BQD184" s="350"/>
      <c r="BQE184" s="344"/>
      <c r="BQF184" s="344"/>
      <c r="BQG184" s="344"/>
      <c r="BQH184" s="344"/>
      <c r="BQI184" s="344"/>
      <c r="BQJ184" s="347"/>
      <c r="BQK184" s="348"/>
      <c r="BQL184" s="349"/>
      <c r="BQM184" s="350"/>
      <c r="BQN184" s="344"/>
      <c r="BQO184" s="344"/>
      <c r="BQP184" s="344"/>
      <c r="BQQ184" s="344"/>
      <c r="BQR184" s="344"/>
      <c r="BQS184" s="347"/>
      <c r="BQT184" s="348"/>
      <c r="BQU184" s="349"/>
      <c r="BQV184" s="350"/>
      <c r="BQW184" s="344"/>
      <c r="BQX184" s="344"/>
      <c r="BQY184" s="344"/>
      <c r="BQZ184" s="344"/>
      <c r="BRA184" s="344"/>
      <c r="BRB184" s="347"/>
      <c r="BRC184" s="348"/>
      <c r="BRD184" s="349"/>
      <c r="BRE184" s="350"/>
      <c r="BRF184" s="344"/>
      <c r="BRG184" s="344"/>
      <c r="BRH184" s="344"/>
      <c r="BRI184" s="344"/>
      <c r="BRJ184" s="344"/>
      <c r="BRK184" s="347"/>
      <c r="BRL184" s="348"/>
      <c r="BRM184" s="349"/>
      <c r="BRN184" s="350"/>
      <c r="BRO184" s="344"/>
      <c r="BRP184" s="344"/>
      <c r="BRQ184" s="344"/>
      <c r="BRR184" s="344"/>
      <c r="BRS184" s="344"/>
      <c r="BRT184" s="347"/>
      <c r="BRU184" s="348"/>
      <c r="BRV184" s="349"/>
      <c r="BRW184" s="350"/>
      <c r="BRX184" s="344"/>
      <c r="BRY184" s="344"/>
      <c r="BRZ184" s="344"/>
      <c r="BSA184" s="344"/>
      <c r="BSB184" s="344"/>
      <c r="BSC184" s="347"/>
      <c r="BSD184" s="348"/>
      <c r="BSE184" s="349"/>
      <c r="BSF184" s="350"/>
      <c r="BSG184" s="344"/>
      <c r="BSH184" s="344"/>
      <c r="BSI184" s="344"/>
      <c r="BSJ184" s="344"/>
      <c r="BSK184" s="344"/>
      <c r="BSL184" s="347"/>
      <c r="BSM184" s="348"/>
      <c r="BSN184" s="349"/>
      <c r="BSO184" s="350"/>
      <c r="BSP184" s="344"/>
      <c r="BSQ184" s="344"/>
      <c r="BSR184" s="344"/>
      <c r="BSS184" s="344"/>
      <c r="BST184" s="344"/>
      <c r="BSU184" s="347"/>
      <c r="BSV184" s="348"/>
      <c r="BSW184" s="349"/>
      <c r="BSX184" s="350"/>
      <c r="BSY184" s="344"/>
      <c r="BSZ184" s="344"/>
      <c r="BTA184" s="344"/>
      <c r="BTB184" s="344"/>
      <c r="BTC184" s="344"/>
      <c r="BTD184" s="347"/>
      <c r="BTE184" s="348"/>
      <c r="BTF184" s="349"/>
      <c r="BTG184" s="350"/>
      <c r="BTH184" s="344"/>
      <c r="BTI184" s="344"/>
      <c r="BTJ184" s="344"/>
      <c r="BTK184" s="344"/>
      <c r="BTL184" s="344"/>
      <c r="BTM184" s="347"/>
      <c r="BTN184" s="348"/>
      <c r="BTO184" s="349"/>
      <c r="BTP184" s="350"/>
      <c r="BTQ184" s="344"/>
      <c r="BTR184" s="344"/>
      <c r="BTS184" s="344"/>
      <c r="BTT184" s="344"/>
      <c r="BTU184" s="344"/>
      <c r="BTV184" s="347"/>
      <c r="BTW184" s="348"/>
      <c r="BTX184" s="349"/>
      <c r="BTY184" s="350"/>
      <c r="BTZ184" s="344"/>
      <c r="BUA184" s="344"/>
      <c r="BUB184" s="344"/>
      <c r="BUC184" s="344"/>
      <c r="BUD184" s="344"/>
      <c r="BUE184" s="347"/>
      <c r="BUF184" s="348"/>
      <c r="BUG184" s="349"/>
      <c r="BUH184" s="350"/>
      <c r="BUI184" s="344"/>
      <c r="BUJ184" s="344"/>
      <c r="BUK184" s="344"/>
      <c r="BUL184" s="344"/>
      <c r="BUM184" s="344"/>
      <c r="BUN184" s="347"/>
      <c r="BUO184" s="348"/>
      <c r="BUP184" s="349"/>
      <c r="BUQ184" s="350"/>
      <c r="BUR184" s="344"/>
      <c r="BUS184" s="344"/>
      <c r="BUT184" s="344"/>
      <c r="BUU184" s="344"/>
      <c r="BUV184" s="344"/>
      <c r="BUW184" s="347"/>
      <c r="BUX184" s="348"/>
      <c r="BUY184" s="349"/>
      <c r="BUZ184" s="350"/>
      <c r="BVA184" s="344"/>
      <c r="BVB184" s="344"/>
      <c r="BVC184" s="344"/>
      <c r="BVD184" s="344"/>
      <c r="BVE184" s="344"/>
      <c r="BVF184" s="347"/>
      <c r="BVG184" s="348"/>
      <c r="BVH184" s="349"/>
      <c r="BVI184" s="350"/>
      <c r="BVJ184" s="344"/>
      <c r="BVK184" s="344"/>
      <c r="BVL184" s="344"/>
      <c r="BVM184" s="344"/>
      <c r="BVN184" s="344"/>
      <c r="BVO184" s="347"/>
      <c r="BVP184" s="348"/>
      <c r="BVQ184" s="349"/>
      <c r="BVR184" s="350"/>
      <c r="BVS184" s="344"/>
      <c r="BVT184" s="344"/>
      <c r="BVU184" s="344"/>
      <c r="BVV184" s="344"/>
      <c r="BVW184" s="344"/>
      <c r="BVX184" s="347"/>
      <c r="BVY184" s="348"/>
      <c r="BVZ184" s="349"/>
      <c r="BWA184" s="350"/>
      <c r="BWB184" s="344"/>
      <c r="BWC184" s="344"/>
      <c r="BWD184" s="344"/>
      <c r="BWE184" s="344"/>
      <c r="BWF184" s="344"/>
      <c r="BWG184" s="347"/>
      <c r="BWH184" s="348"/>
      <c r="BWI184" s="349"/>
      <c r="BWJ184" s="350"/>
      <c r="BWK184" s="344"/>
      <c r="BWL184" s="344"/>
      <c r="BWM184" s="344"/>
      <c r="BWN184" s="344"/>
      <c r="BWO184" s="344"/>
      <c r="BWP184" s="347"/>
      <c r="BWQ184" s="348"/>
      <c r="BWR184" s="349"/>
      <c r="BWS184" s="350"/>
      <c r="BWT184" s="344"/>
      <c r="BWU184" s="344"/>
      <c r="BWV184" s="344"/>
      <c r="BWW184" s="344"/>
      <c r="BWX184" s="344"/>
      <c r="BWY184" s="347"/>
      <c r="BWZ184" s="348"/>
      <c r="BXA184" s="349"/>
      <c r="BXB184" s="350"/>
      <c r="BXC184" s="344"/>
      <c r="BXD184" s="344"/>
      <c r="BXE184" s="344"/>
      <c r="BXF184" s="344"/>
      <c r="BXG184" s="344"/>
      <c r="BXH184" s="347"/>
      <c r="BXI184" s="348"/>
      <c r="BXJ184" s="349"/>
      <c r="BXK184" s="350"/>
      <c r="BXL184" s="344"/>
      <c r="BXM184" s="344"/>
      <c r="BXN184" s="344"/>
      <c r="BXO184" s="344"/>
      <c r="BXP184" s="344"/>
      <c r="BXQ184" s="347"/>
      <c r="BXR184" s="348"/>
      <c r="BXS184" s="349"/>
      <c r="BXT184" s="350"/>
      <c r="BXU184" s="344"/>
      <c r="BXV184" s="344"/>
      <c r="BXW184" s="344"/>
      <c r="BXX184" s="344"/>
      <c r="BXY184" s="344"/>
      <c r="BXZ184" s="347"/>
      <c r="BYA184" s="348"/>
      <c r="BYB184" s="349"/>
      <c r="BYC184" s="350"/>
      <c r="BYD184" s="344"/>
      <c r="BYE184" s="344"/>
      <c r="BYF184" s="344"/>
      <c r="BYG184" s="344"/>
      <c r="BYH184" s="344"/>
      <c r="BYI184" s="347"/>
      <c r="BYJ184" s="348"/>
      <c r="BYK184" s="349"/>
      <c r="BYL184" s="350"/>
      <c r="BYM184" s="344"/>
      <c r="BYN184" s="344"/>
      <c r="BYO184" s="344"/>
      <c r="BYP184" s="344"/>
      <c r="BYQ184" s="344"/>
      <c r="BYR184" s="347"/>
      <c r="BYS184" s="348"/>
      <c r="BYT184" s="349"/>
      <c r="BYU184" s="350"/>
      <c r="BYV184" s="344"/>
      <c r="BYW184" s="344"/>
      <c r="BYX184" s="344"/>
      <c r="BYY184" s="344"/>
      <c r="BYZ184" s="344"/>
      <c r="BZA184" s="347"/>
      <c r="BZB184" s="348"/>
      <c r="BZC184" s="349"/>
      <c r="BZD184" s="350"/>
      <c r="BZE184" s="344"/>
      <c r="BZF184" s="344"/>
      <c r="BZG184" s="344"/>
      <c r="BZH184" s="344"/>
      <c r="BZI184" s="344"/>
      <c r="BZJ184" s="347"/>
      <c r="BZK184" s="348"/>
      <c r="BZL184" s="349"/>
      <c r="BZM184" s="350"/>
      <c r="BZN184" s="344"/>
      <c r="BZO184" s="344"/>
      <c r="BZP184" s="344"/>
      <c r="BZQ184" s="344"/>
      <c r="BZR184" s="344"/>
      <c r="BZS184" s="347"/>
      <c r="BZT184" s="348"/>
      <c r="BZU184" s="349"/>
      <c r="BZV184" s="350"/>
      <c r="BZW184" s="344"/>
      <c r="BZX184" s="344"/>
      <c r="BZY184" s="344"/>
      <c r="BZZ184" s="344"/>
      <c r="CAA184" s="344"/>
      <c r="CAB184" s="347"/>
      <c r="CAC184" s="348"/>
      <c r="CAD184" s="349"/>
      <c r="CAE184" s="350"/>
      <c r="CAF184" s="344"/>
      <c r="CAG184" s="344"/>
      <c r="CAH184" s="344"/>
      <c r="CAI184" s="344"/>
      <c r="CAJ184" s="344"/>
      <c r="CAK184" s="347"/>
      <c r="CAL184" s="348"/>
      <c r="CAM184" s="349"/>
      <c r="CAN184" s="350"/>
      <c r="CAO184" s="344"/>
      <c r="CAP184" s="344"/>
      <c r="CAQ184" s="344"/>
      <c r="CAR184" s="344"/>
      <c r="CAS184" s="344"/>
      <c r="CAT184" s="347"/>
      <c r="CAU184" s="348"/>
      <c r="CAV184" s="349"/>
      <c r="CAW184" s="350"/>
      <c r="CAX184" s="344"/>
      <c r="CAY184" s="344"/>
      <c r="CAZ184" s="344"/>
      <c r="CBA184" s="344"/>
      <c r="CBB184" s="344"/>
      <c r="CBC184" s="347"/>
      <c r="CBD184" s="348"/>
      <c r="CBE184" s="349"/>
      <c r="CBF184" s="350"/>
      <c r="CBG184" s="344"/>
      <c r="CBH184" s="344"/>
      <c r="CBI184" s="344"/>
      <c r="CBJ184" s="344"/>
      <c r="CBK184" s="344"/>
      <c r="CBL184" s="347"/>
      <c r="CBM184" s="348"/>
      <c r="CBN184" s="349"/>
      <c r="CBO184" s="350"/>
      <c r="CBP184" s="344"/>
      <c r="CBQ184" s="344"/>
      <c r="CBR184" s="344"/>
      <c r="CBS184" s="344"/>
      <c r="CBT184" s="344"/>
      <c r="CBU184" s="347"/>
      <c r="CBV184" s="348"/>
      <c r="CBW184" s="349"/>
      <c r="CBX184" s="350"/>
      <c r="CBY184" s="344"/>
      <c r="CBZ184" s="344"/>
      <c r="CCA184" s="344"/>
      <c r="CCB184" s="344"/>
      <c r="CCC184" s="344"/>
      <c r="CCD184" s="347"/>
      <c r="CCE184" s="348"/>
      <c r="CCF184" s="349"/>
      <c r="CCG184" s="350"/>
      <c r="CCH184" s="344"/>
      <c r="CCI184" s="344"/>
      <c r="CCJ184" s="344"/>
      <c r="CCK184" s="344"/>
      <c r="CCL184" s="344"/>
      <c r="CCM184" s="347"/>
      <c r="CCN184" s="348"/>
      <c r="CCO184" s="349"/>
      <c r="CCP184" s="350"/>
      <c r="CCQ184" s="344"/>
      <c r="CCR184" s="344"/>
      <c r="CCS184" s="344"/>
      <c r="CCT184" s="344"/>
      <c r="CCU184" s="344"/>
      <c r="CCV184" s="347"/>
      <c r="CCW184" s="348"/>
      <c r="CCX184" s="349"/>
      <c r="CCY184" s="350"/>
      <c r="CCZ184" s="344"/>
      <c r="CDA184" s="344"/>
      <c r="CDB184" s="344"/>
      <c r="CDC184" s="344"/>
      <c r="CDD184" s="344"/>
      <c r="CDE184" s="347"/>
      <c r="CDF184" s="348"/>
      <c r="CDG184" s="349"/>
      <c r="CDH184" s="350"/>
      <c r="CDI184" s="344"/>
      <c r="CDJ184" s="344"/>
      <c r="CDK184" s="344"/>
      <c r="CDL184" s="344"/>
      <c r="CDM184" s="344"/>
      <c r="CDN184" s="347"/>
      <c r="CDO184" s="348"/>
      <c r="CDP184" s="349"/>
      <c r="CDQ184" s="350"/>
      <c r="CDR184" s="344"/>
      <c r="CDS184" s="344"/>
      <c r="CDT184" s="344"/>
      <c r="CDU184" s="344"/>
      <c r="CDV184" s="344"/>
      <c r="CDW184" s="347"/>
      <c r="CDX184" s="348"/>
      <c r="CDY184" s="349"/>
      <c r="CDZ184" s="350"/>
      <c r="CEA184" s="344"/>
      <c r="CEB184" s="344"/>
      <c r="CEC184" s="344"/>
      <c r="CED184" s="344"/>
      <c r="CEE184" s="344"/>
      <c r="CEF184" s="347"/>
      <c r="CEG184" s="348"/>
      <c r="CEH184" s="349"/>
      <c r="CEI184" s="350"/>
      <c r="CEJ184" s="344"/>
      <c r="CEK184" s="344"/>
      <c r="CEL184" s="344"/>
      <c r="CEM184" s="344"/>
      <c r="CEN184" s="344"/>
      <c r="CEO184" s="347"/>
      <c r="CEP184" s="348"/>
      <c r="CEQ184" s="349"/>
      <c r="CER184" s="350"/>
      <c r="CES184" s="344"/>
      <c r="CET184" s="344"/>
      <c r="CEU184" s="344"/>
      <c r="CEV184" s="344"/>
      <c r="CEW184" s="344"/>
      <c r="CEX184" s="347"/>
      <c r="CEY184" s="348"/>
      <c r="CEZ184" s="349"/>
      <c r="CFA184" s="350"/>
      <c r="CFB184" s="344"/>
      <c r="CFC184" s="344"/>
      <c r="CFD184" s="344"/>
      <c r="CFE184" s="344"/>
      <c r="CFF184" s="344"/>
      <c r="CFG184" s="347"/>
      <c r="CFH184" s="348"/>
      <c r="CFI184" s="349"/>
      <c r="CFJ184" s="350"/>
      <c r="CFK184" s="344"/>
      <c r="CFL184" s="344"/>
      <c r="CFM184" s="344"/>
      <c r="CFN184" s="344"/>
      <c r="CFO184" s="344"/>
      <c r="CFP184" s="347"/>
      <c r="CFQ184" s="348"/>
      <c r="CFR184" s="349"/>
      <c r="CFS184" s="350"/>
      <c r="CFT184" s="344"/>
      <c r="CFU184" s="344"/>
      <c r="CFV184" s="344"/>
      <c r="CFW184" s="344"/>
      <c r="CFX184" s="344"/>
      <c r="CFY184" s="347"/>
      <c r="CFZ184" s="348"/>
      <c r="CGA184" s="349"/>
      <c r="CGB184" s="350"/>
      <c r="CGC184" s="344"/>
      <c r="CGD184" s="344"/>
      <c r="CGE184" s="344"/>
      <c r="CGF184" s="344"/>
      <c r="CGG184" s="344"/>
      <c r="CGH184" s="347"/>
      <c r="CGI184" s="348"/>
      <c r="CGJ184" s="349"/>
      <c r="CGK184" s="350"/>
      <c r="CGL184" s="344"/>
      <c r="CGM184" s="344"/>
      <c r="CGN184" s="344"/>
      <c r="CGO184" s="344"/>
      <c r="CGP184" s="344"/>
      <c r="CGQ184" s="347"/>
      <c r="CGR184" s="348"/>
      <c r="CGS184" s="349"/>
      <c r="CGT184" s="350"/>
      <c r="CGU184" s="344"/>
      <c r="CGV184" s="344"/>
      <c r="CGW184" s="344"/>
      <c r="CGX184" s="344"/>
      <c r="CGY184" s="344"/>
      <c r="CGZ184" s="347"/>
      <c r="CHA184" s="348"/>
      <c r="CHB184" s="349"/>
      <c r="CHC184" s="350"/>
      <c r="CHD184" s="344"/>
      <c r="CHE184" s="344"/>
      <c r="CHF184" s="344"/>
      <c r="CHG184" s="344"/>
      <c r="CHH184" s="344"/>
      <c r="CHI184" s="347"/>
      <c r="CHJ184" s="348"/>
      <c r="CHK184" s="349"/>
      <c r="CHL184" s="350"/>
      <c r="CHM184" s="344"/>
      <c r="CHN184" s="344"/>
      <c r="CHO184" s="344"/>
      <c r="CHP184" s="344"/>
      <c r="CHQ184" s="344"/>
      <c r="CHR184" s="347"/>
      <c r="CHS184" s="348"/>
      <c r="CHT184" s="349"/>
      <c r="CHU184" s="350"/>
      <c r="CHV184" s="344"/>
      <c r="CHW184" s="344"/>
      <c r="CHX184" s="344"/>
      <c r="CHY184" s="344"/>
      <c r="CHZ184" s="344"/>
      <c r="CIA184" s="347"/>
      <c r="CIB184" s="348"/>
      <c r="CIC184" s="349"/>
      <c r="CID184" s="350"/>
      <c r="CIE184" s="344"/>
      <c r="CIF184" s="344"/>
      <c r="CIG184" s="344"/>
      <c r="CIH184" s="344"/>
      <c r="CII184" s="344"/>
      <c r="CIJ184" s="347"/>
      <c r="CIK184" s="348"/>
      <c r="CIL184" s="349"/>
      <c r="CIM184" s="350"/>
      <c r="CIN184" s="344"/>
      <c r="CIO184" s="344"/>
      <c r="CIP184" s="344"/>
      <c r="CIQ184" s="344"/>
      <c r="CIR184" s="344"/>
      <c r="CIS184" s="347"/>
      <c r="CIT184" s="348"/>
      <c r="CIU184" s="349"/>
      <c r="CIV184" s="350"/>
      <c r="CIW184" s="344"/>
      <c r="CIX184" s="344"/>
      <c r="CIY184" s="344"/>
      <c r="CIZ184" s="344"/>
      <c r="CJA184" s="344"/>
      <c r="CJB184" s="347"/>
      <c r="CJC184" s="348"/>
      <c r="CJD184" s="349"/>
      <c r="CJE184" s="350"/>
      <c r="CJF184" s="344"/>
      <c r="CJG184" s="344"/>
      <c r="CJH184" s="344"/>
      <c r="CJI184" s="344"/>
      <c r="CJJ184" s="344"/>
      <c r="CJK184" s="347"/>
      <c r="CJL184" s="348"/>
      <c r="CJM184" s="349"/>
      <c r="CJN184" s="350"/>
      <c r="CJO184" s="344"/>
      <c r="CJP184" s="344"/>
      <c r="CJQ184" s="344"/>
      <c r="CJR184" s="344"/>
      <c r="CJS184" s="344"/>
      <c r="CJT184" s="347"/>
      <c r="CJU184" s="348"/>
      <c r="CJV184" s="349"/>
      <c r="CJW184" s="350"/>
      <c r="CJX184" s="344"/>
      <c r="CJY184" s="344"/>
      <c r="CJZ184" s="344"/>
      <c r="CKA184" s="344"/>
      <c r="CKB184" s="344"/>
      <c r="CKC184" s="347"/>
      <c r="CKD184" s="348"/>
      <c r="CKE184" s="349"/>
      <c r="CKF184" s="350"/>
      <c r="CKG184" s="344"/>
      <c r="CKH184" s="344"/>
      <c r="CKI184" s="344"/>
      <c r="CKJ184" s="344"/>
      <c r="CKK184" s="344"/>
      <c r="CKL184" s="347"/>
      <c r="CKM184" s="348"/>
      <c r="CKN184" s="349"/>
      <c r="CKO184" s="350"/>
      <c r="CKP184" s="344"/>
      <c r="CKQ184" s="344"/>
      <c r="CKR184" s="344"/>
      <c r="CKS184" s="344"/>
      <c r="CKT184" s="344"/>
      <c r="CKU184" s="347"/>
      <c r="CKV184" s="348"/>
      <c r="CKW184" s="349"/>
      <c r="CKX184" s="350"/>
      <c r="CKY184" s="344"/>
      <c r="CKZ184" s="344"/>
      <c r="CLA184" s="344"/>
      <c r="CLB184" s="344"/>
      <c r="CLC184" s="344"/>
      <c r="CLD184" s="347"/>
      <c r="CLE184" s="348"/>
      <c r="CLF184" s="349"/>
      <c r="CLG184" s="350"/>
      <c r="CLH184" s="344"/>
      <c r="CLI184" s="344"/>
      <c r="CLJ184" s="344"/>
      <c r="CLK184" s="344"/>
      <c r="CLL184" s="344"/>
      <c r="CLM184" s="347"/>
      <c r="CLN184" s="348"/>
      <c r="CLO184" s="349"/>
      <c r="CLP184" s="350"/>
      <c r="CLQ184" s="344"/>
      <c r="CLR184" s="344"/>
      <c r="CLS184" s="344"/>
      <c r="CLT184" s="344"/>
      <c r="CLU184" s="344"/>
      <c r="CLV184" s="347"/>
      <c r="CLW184" s="348"/>
      <c r="CLX184" s="349"/>
      <c r="CLY184" s="350"/>
      <c r="CLZ184" s="344"/>
      <c r="CMA184" s="344"/>
      <c r="CMB184" s="344"/>
      <c r="CMC184" s="344"/>
      <c r="CMD184" s="344"/>
      <c r="CME184" s="347"/>
      <c r="CMF184" s="348"/>
      <c r="CMG184" s="349"/>
      <c r="CMH184" s="350"/>
      <c r="CMI184" s="344"/>
      <c r="CMJ184" s="344"/>
      <c r="CMK184" s="344"/>
      <c r="CML184" s="344"/>
      <c r="CMM184" s="344"/>
      <c r="CMN184" s="347"/>
      <c r="CMO184" s="348"/>
      <c r="CMP184" s="349"/>
      <c r="CMQ184" s="350"/>
      <c r="CMR184" s="344"/>
      <c r="CMS184" s="344"/>
      <c r="CMT184" s="344"/>
      <c r="CMU184" s="344"/>
      <c r="CMV184" s="344"/>
      <c r="CMW184" s="347"/>
      <c r="CMX184" s="348"/>
      <c r="CMY184" s="349"/>
      <c r="CMZ184" s="350"/>
      <c r="CNA184" s="344"/>
      <c r="CNB184" s="344"/>
      <c r="CNC184" s="344"/>
      <c r="CND184" s="344"/>
      <c r="CNE184" s="344"/>
      <c r="CNF184" s="347"/>
      <c r="CNG184" s="348"/>
      <c r="CNH184" s="349"/>
      <c r="CNI184" s="350"/>
      <c r="CNJ184" s="344"/>
      <c r="CNK184" s="344"/>
      <c r="CNL184" s="344"/>
      <c r="CNM184" s="344"/>
      <c r="CNN184" s="344"/>
      <c r="CNO184" s="347"/>
      <c r="CNP184" s="348"/>
      <c r="CNQ184" s="349"/>
      <c r="CNR184" s="350"/>
      <c r="CNS184" s="344"/>
      <c r="CNT184" s="344"/>
      <c r="CNU184" s="344"/>
      <c r="CNV184" s="344"/>
      <c r="CNW184" s="344"/>
      <c r="CNX184" s="347"/>
      <c r="CNY184" s="348"/>
      <c r="CNZ184" s="349"/>
      <c r="COA184" s="350"/>
      <c r="COB184" s="344"/>
      <c r="COC184" s="344"/>
      <c r="COD184" s="344"/>
      <c r="COE184" s="344"/>
      <c r="COF184" s="344"/>
      <c r="COG184" s="347"/>
      <c r="COH184" s="348"/>
      <c r="COI184" s="349"/>
      <c r="COJ184" s="350"/>
      <c r="COK184" s="344"/>
      <c r="COL184" s="344"/>
      <c r="COM184" s="344"/>
      <c r="CON184" s="344"/>
      <c r="COO184" s="344"/>
      <c r="COP184" s="347"/>
      <c r="COQ184" s="348"/>
      <c r="COR184" s="349"/>
      <c r="COS184" s="350"/>
      <c r="COT184" s="344"/>
      <c r="COU184" s="344"/>
      <c r="COV184" s="344"/>
      <c r="COW184" s="344"/>
      <c r="COX184" s="344"/>
      <c r="COY184" s="347"/>
      <c r="COZ184" s="348"/>
      <c r="CPA184" s="349"/>
      <c r="CPB184" s="350"/>
      <c r="CPC184" s="344"/>
      <c r="CPD184" s="344"/>
      <c r="CPE184" s="344"/>
      <c r="CPF184" s="344"/>
      <c r="CPG184" s="344"/>
      <c r="CPH184" s="347"/>
      <c r="CPI184" s="348"/>
      <c r="CPJ184" s="349"/>
      <c r="CPK184" s="350"/>
      <c r="CPL184" s="344"/>
      <c r="CPM184" s="344"/>
      <c r="CPN184" s="344"/>
      <c r="CPO184" s="344"/>
      <c r="CPP184" s="344"/>
      <c r="CPQ184" s="347"/>
      <c r="CPR184" s="348"/>
      <c r="CPS184" s="349"/>
      <c r="CPT184" s="350"/>
      <c r="CPU184" s="344"/>
      <c r="CPV184" s="344"/>
      <c r="CPW184" s="344"/>
      <c r="CPX184" s="344"/>
      <c r="CPY184" s="344"/>
      <c r="CPZ184" s="347"/>
      <c r="CQA184" s="348"/>
      <c r="CQB184" s="349"/>
      <c r="CQC184" s="350"/>
      <c r="CQD184" s="344"/>
      <c r="CQE184" s="344"/>
      <c r="CQF184" s="344"/>
      <c r="CQG184" s="344"/>
      <c r="CQH184" s="344"/>
      <c r="CQI184" s="347"/>
      <c r="CQJ184" s="348"/>
      <c r="CQK184" s="349"/>
      <c r="CQL184" s="350"/>
      <c r="CQM184" s="344"/>
      <c r="CQN184" s="344"/>
      <c r="CQO184" s="344"/>
      <c r="CQP184" s="344"/>
      <c r="CQQ184" s="344"/>
      <c r="CQR184" s="347"/>
      <c r="CQS184" s="348"/>
      <c r="CQT184" s="349"/>
      <c r="CQU184" s="350"/>
      <c r="CQV184" s="344"/>
      <c r="CQW184" s="344"/>
      <c r="CQX184" s="344"/>
      <c r="CQY184" s="344"/>
      <c r="CQZ184" s="344"/>
      <c r="CRA184" s="347"/>
      <c r="CRB184" s="348"/>
      <c r="CRC184" s="349"/>
      <c r="CRD184" s="350"/>
      <c r="CRE184" s="344"/>
      <c r="CRF184" s="344"/>
      <c r="CRG184" s="344"/>
      <c r="CRH184" s="344"/>
      <c r="CRI184" s="344"/>
      <c r="CRJ184" s="347"/>
      <c r="CRK184" s="348"/>
      <c r="CRL184" s="349"/>
      <c r="CRM184" s="350"/>
      <c r="CRN184" s="344"/>
      <c r="CRO184" s="344"/>
      <c r="CRP184" s="344"/>
      <c r="CRQ184" s="344"/>
      <c r="CRR184" s="344"/>
      <c r="CRS184" s="347"/>
      <c r="CRT184" s="348"/>
      <c r="CRU184" s="349"/>
      <c r="CRV184" s="350"/>
      <c r="CRW184" s="344"/>
      <c r="CRX184" s="344"/>
      <c r="CRY184" s="344"/>
      <c r="CRZ184" s="344"/>
      <c r="CSA184" s="344"/>
      <c r="CSB184" s="347"/>
      <c r="CSC184" s="348"/>
      <c r="CSD184" s="349"/>
      <c r="CSE184" s="350"/>
      <c r="CSF184" s="344"/>
      <c r="CSG184" s="344"/>
      <c r="CSH184" s="344"/>
      <c r="CSI184" s="344"/>
      <c r="CSJ184" s="344"/>
      <c r="CSK184" s="347"/>
      <c r="CSL184" s="348"/>
      <c r="CSM184" s="349"/>
      <c r="CSN184" s="350"/>
      <c r="CSO184" s="344"/>
      <c r="CSP184" s="344"/>
      <c r="CSQ184" s="344"/>
      <c r="CSR184" s="344"/>
      <c r="CSS184" s="344"/>
      <c r="CST184" s="347"/>
      <c r="CSU184" s="348"/>
      <c r="CSV184" s="349"/>
      <c r="CSW184" s="350"/>
      <c r="CSX184" s="344"/>
      <c r="CSY184" s="344"/>
      <c r="CSZ184" s="344"/>
      <c r="CTA184" s="344"/>
      <c r="CTB184" s="344"/>
      <c r="CTC184" s="347"/>
      <c r="CTD184" s="348"/>
      <c r="CTE184" s="349"/>
      <c r="CTF184" s="350"/>
      <c r="CTG184" s="344"/>
      <c r="CTH184" s="344"/>
      <c r="CTI184" s="344"/>
      <c r="CTJ184" s="344"/>
      <c r="CTK184" s="344"/>
      <c r="CTL184" s="347"/>
      <c r="CTM184" s="348"/>
      <c r="CTN184" s="349"/>
      <c r="CTO184" s="350"/>
      <c r="CTP184" s="344"/>
      <c r="CTQ184" s="344"/>
      <c r="CTR184" s="344"/>
      <c r="CTS184" s="344"/>
      <c r="CTT184" s="344"/>
      <c r="CTU184" s="347"/>
      <c r="CTV184" s="348"/>
      <c r="CTW184" s="349"/>
      <c r="CTX184" s="350"/>
      <c r="CTY184" s="344"/>
      <c r="CTZ184" s="344"/>
      <c r="CUA184" s="344"/>
      <c r="CUB184" s="344"/>
      <c r="CUC184" s="344"/>
      <c r="CUD184" s="347"/>
      <c r="CUE184" s="348"/>
      <c r="CUF184" s="349"/>
      <c r="CUG184" s="350"/>
      <c r="CUH184" s="344"/>
      <c r="CUI184" s="344"/>
      <c r="CUJ184" s="344"/>
      <c r="CUK184" s="344"/>
      <c r="CUL184" s="344"/>
      <c r="CUM184" s="347"/>
      <c r="CUN184" s="348"/>
      <c r="CUO184" s="349"/>
      <c r="CUP184" s="350"/>
      <c r="CUQ184" s="344"/>
      <c r="CUR184" s="344"/>
      <c r="CUS184" s="344"/>
      <c r="CUT184" s="344"/>
      <c r="CUU184" s="344"/>
      <c r="CUV184" s="347"/>
      <c r="CUW184" s="348"/>
      <c r="CUX184" s="349"/>
      <c r="CUY184" s="350"/>
      <c r="CUZ184" s="344"/>
      <c r="CVA184" s="344"/>
      <c r="CVB184" s="344"/>
      <c r="CVC184" s="344"/>
      <c r="CVD184" s="344"/>
      <c r="CVE184" s="347"/>
      <c r="CVF184" s="348"/>
      <c r="CVG184" s="349"/>
      <c r="CVH184" s="350"/>
      <c r="CVI184" s="344"/>
      <c r="CVJ184" s="344"/>
      <c r="CVK184" s="344"/>
      <c r="CVL184" s="344"/>
      <c r="CVM184" s="344"/>
      <c r="CVN184" s="347"/>
      <c r="CVO184" s="348"/>
      <c r="CVP184" s="349"/>
      <c r="CVQ184" s="350"/>
      <c r="CVR184" s="344"/>
      <c r="CVS184" s="344"/>
      <c r="CVT184" s="344"/>
      <c r="CVU184" s="344"/>
      <c r="CVV184" s="344"/>
      <c r="CVW184" s="347"/>
      <c r="CVX184" s="348"/>
      <c r="CVY184" s="349"/>
      <c r="CVZ184" s="350"/>
      <c r="CWA184" s="344"/>
      <c r="CWB184" s="344"/>
      <c r="CWC184" s="344"/>
      <c r="CWD184" s="344"/>
      <c r="CWE184" s="344"/>
      <c r="CWF184" s="347"/>
      <c r="CWG184" s="348"/>
      <c r="CWH184" s="349"/>
      <c r="CWI184" s="350"/>
      <c r="CWJ184" s="344"/>
      <c r="CWK184" s="344"/>
      <c r="CWL184" s="344"/>
      <c r="CWM184" s="344"/>
      <c r="CWN184" s="344"/>
      <c r="CWO184" s="347"/>
      <c r="CWP184" s="348"/>
      <c r="CWQ184" s="349"/>
      <c r="CWR184" s="350"/>
      <c r="CWS184" s="344"/>
      <c r="CWT184" s="344"/>
      <c r="CWU184" s="344"/>
      <c r="CWV184" s="344"/>
      <c r="CWW184" s="344"/>
      <c r="CWX184" s="347"/>
      <c r="CWY184" s="348"/>
      <c r="CWZ184" s="349"/>
      <c r="CXA184" s="350"/>
      <c r="CXB184" s="344"/>
      <c r="CXC184" s="344"/>
      <c r="CXD184" s="344"/>
      <c r="CXE184" s="344"/>
      <c r="CXF184" s="344"/>
      <c r="CXG184" s="347"/>
      <c r="CXH184" s="348"/>
      <c r="CXI184" s="349"/>
      <c r="CXJ184" s="350"/>
      <c r="CXK184" s="344"/>
      <c r="CXL184" s="344"/>
      <c r="CXM184" s="344"/>
      <c r="CXN184" s="344"/>
      <c r="CXO184" s="344"/>
      <c r="CXP184" s="347"/>
      <c r="CXQ184" s="348"/>
      <c r="CXR184" s="349"/>
      <c r="CXS184" s="350"/>
      <c r="CXT184" s="344"/>
      <c r="CXU184" s="344"/>
      <c r="CXV184" s="344"/>
      <c r="CXW184" s="344"/>
      <c r="CXX184" s="344"/>
      <c r="CXY184" s="347"/>
      <c r="CXZ184" s="348"/>
      <c r="CYA184" s="349"/>
      <c r="CYB184" s="350"/>
      <c r="CYC184" s="344"/>
      <c r="CYD184" s="344"/>
      <c r="CYE184" s="344"/>
      <c r="CYF184" s="344"/>
      <c r="CYG184" s="344"/>
      <c r="CYH184" s="347"/>
      <c r="CYI184" s="348"/>
      <c r="CYJ184" s="349"/>
      <c r="CYK184" s="350"/>
      <c r="CYL184" s="344"/>
      <c r="CYM184" s="344"/>
      <c r="CYN184" s="344"/>
      <c r="CYO184" s="344"/>
      <c r="CYP184" s="344"/>
      <c r="CYQ184" s="347"/>
      <c r="CYR184" s="348"/>
      <c r="CYS184" s="349"/>
      <c r="CYT184" s="350"/>
      <c r="CYU184" s="344"/>
      <c r="CYV184" s="344"/>
      <c r="CYW184" s="344"/>
      <c r="CYX184" s="344"/>
      <c r="CYY184" s="344"/>
      <c r="CYZ184" s="347"/>
      <c r="CZA184" s="348"/>
      <c r="CZB184" s="349"/>
      <c r="CZC184" s="350"/>
      <c r="CZD184" s="344"/>
      <c r="CZE184" s="344"/>
      <c r="CZF184" s="344"/>
      <c r="CZG184" s="344"/>
      <c r="CZH184" s="344"/>
      <c r="CZI184" s="347"/>
      <c r="CZJ184" s="348"/>
      <c r="CZK184" s="349"/>
      <c r="CZL184" s="350"/>
      <c r="CZM184" s="344"/>
      <c r="CZN184" s="344"/>
      <c r="CZO184" s="344"/>
      <c r="CZP184" s="344"/>
      <c r="CZQ184" s="344"/>
      <c r="CZR184" s="347"/>
      <c r="CZS184" s="348"/>
      <c r="CZT184" s="349"/>
      <c r="CZU184" s="350"/>
      <c r="CZV184" s="344"/>
      <c r="CZW184" s="344"/>
      <c r="CZX184" s="344"/>
      <c r="CZY184" s="344"/>
      <c r="CZZ184" s="344"/>
      <c r="DAA184" s="347"/>
      <c r="DAB184" s="348"/>
      <c r="DAC184" s="349"/>
      <c r="DAD184" s="350"/>
      <c r="DAE184" s="344"/>
      <c r="DAF184" s="344"/>
      <c r="DAG184" s="344"/>
      <c r="DAH184" s="344"/>
      <c r="DAI184" s="344"/>
      <c r="DAJ184" s="347"/>
      <c r="DAK184" s="348"/>
      <c r="DAL184" s="349"/>
      <c r="DAM184" s="350"/>
      <c r="DAN184" s="344"/>
      <c r="DAO184" s="344"/>
      <c r="DAP184" s="344"/>
      <c r="DAQ184" s="344"/>
      <c r="DAR184" s="344"/>
      <c r="DAS184" s="347"/>
      <c r="DAT184" s="348"/>
      <c r="DAU184" s="349"/>
      <c r="DAV184" s="350"/>
      <c r="DAW184" s="344"/>
      <c r="DAX184" s="344"/>
      <c r="DAY184" s="344"/>
      <c r="DAZ184" s="344"/>
      <c r="DBA184" s="344"/>
      <c r="DBB184" s="347"/>
      <c r="DBC184" s="348"/>
      <c r="DBD184" s="349"/>
      <c r="DBE184" s="350"/>
      <c r="DBF184" s="344"/>
      <c r="DBG184" s="344"/>
      <c r="DBH184" s="344"/>
      <c r="DBI184" s="344"/>
      <c r="DBJ184" s="344"/>
      <c r="DBK184" s="347"/>
      <c r="DBL184" s="348"/>
      <c r="DBM184" s="349"/>
      <c r="DBN184" s="350"/>
      <c r="DBO184" s="344"/>
      <c r="DBP184" s="344"/>
      <c r="DBQ184" s="344"/>
      <c r="DBR184" s="344"/>
      <c r="DBS184" s="344"/>
      <c r="DBT184" s="347"/>
      <c r="DBU184" s="348"/>
      <c r="DBV184" s="349"/>
      <c r="DBW184" s="350"/>
      <c r="DBX184" s="344"/>
      <c r="DBY184" s="344"/>
      <c r="DBZ184" s="344"/>
      <c r="DCA184" s="344"/>
      <c r="DCB184" s="344"/>
      <c r="DCC184" s="347"/>
      <c r="DCD184" s="348"/>
      <c r="DCE184" s="349"/>
      <c r="DCF184" s="350"/>
      <c r="DCG184" s="344"/>
      <c r="DCH184" s="344"/>
      <c r="DCI184" s="344"/>
      <c r="DCJ184" s="344"/>
      <c r="DCK184" s="344"/>
      <c r="DCL184" s="347"/>
      <c r="DCM184" s="348"/>
      <c r="DCN184" s="349"/>
      <c r="DCO184" s="350"/>
      <c r="DCP184" s="344"/>
      <c r="DCQ184" s="344"/>
      <c r="DCR184" s="344"/>
      <c r="DCS184" s="344"/>
      <c r="DCT184" s="344"/>
      <c r="DCU184" s="347"/>
      <c r="DCV184" s="348"/>
      <c r="DCW184" s="349"/>
      <c r="DCX184" s="350"/>
      <c r="DCY184" s="344"/>
      <c r="DCZ184" s="344"/>
      <c r="DDA184" s="344"/>
      <c r="DDB184" s="344"/>
      <c r="DDC184" s="344"/>
      <c r="DDD184" s="347"/>
      <c r="DDE184" s="348"/>
      <c r="DDF184" s="349"/>
      <c r="DDG184" s="350"/>
      <c r="DDH184" s="344"/>
      <c r="DDI184" s="344"/>
      <c r="DDJ184" s="344"/>
      <c r="DDK184" s="344"/>
      <c r="DDL184" s="344"/>
      <c r="DDM184" s="347"/>
      <c r="DDN184" s="348"/>
      <c r="DDO184" s="349"/>
      <c r="DDP184" s="350"/>
      <c r="DDQ184" s="344"/>
      <c r="DDR184" s="344"/>
      <c r="DDS184" s="344"/>
      <c r="DDT184" s="344"/>
      <c r="DDU184" s="344"/>
      <c r="DDV184" s="347"/>
      <c r="DDW184" s="348"/>
      <c r="DDX184" s="349"/>
      <c r="DDY184" s="350"/>
      <c r="DDZ184" s="344"/>
      <c r="DEA184" s="344"/>
      <c r="DEB184" s="344"/>
      <c r="DEC184" s="344"/>
      <c r="DED184" s="344"/>
      <c r="DEE184" s="347"/>
      <c r="DEF184" s="348"/>
      <c r="DEG184" s="349"/>
      <c r="DEH184" s="350"/>
      <c r="DEI184" s="344"/>
      <c r="DEJ184" s="344"/>
      <c r="DEK184" s="344"/>
      <c r="DEL184" s="344"/>
      <c r="DEM184" s="344"/>
      <c r="DEN184" s="347"/>
      <c r="DEO184" s="348"/>
      <c r="DEP184" s="349"/>
      <c r="DEQ184" s="350"/>
      <c r="DER184" s="344"/>
      <c r="DES184" s="344"/>
      <c r="DET184" s="344"/>
      <c r="DEU184" s="344"/>
      <c r="DEV184" s="344"/>
      <c r="DEW184" s="347"/>
      <c r="DEX184" s="348"/>
      <c r="DEY184" s="349"/>
      <c r="DEZ184" s="350"/>
      <c r="DFA184" s="344"/>
      <c r="DFB184" s="344"/>
      <c r="DFC184" s="344"/>
      <c r="DFD184" s="344"/>
      <c r="DFE184" s="344"/>
      <c r="DFF184" s="347"/>
      <c r="DFG184" s="348"/>
      <c r="DFH184" s="349"/>
      <c r="DFI184" s="350"/>
      <c r="DFJ184" s="344"/>
      <c r="DFK184" s="344"/>
      <c r="DFL184" s="344"/>
      <c r="DFM184" s="344"/>
      <c r="DFN184" s="344"/>
      <c r="DFO184" s="347"/>
      <c r="DFP184" s="348"/>
      <c r="DFQ184" s="349"/>
      <c r="DFR184" s="350"/>
      <c r="DFS184" s="344"/>
      <c r="DFT184" s="344"/>
      <c r="DFU184" s="344"/>
      <c r="DFV184" s="344"/>
      <c r="DFW184" s="344"/>
      <c r="DFX184" s="347"/>
      <c r="DFY184" s="348"/>
      <c r="DFZ184" s="349"/>
      <c r="DGA184" s="350"/>
      <c r="DGB184" s="344"/>
      <c r="DGC184" s="344"/>
      <c r="DGD184" s="344"/>
      <c r="DGE184" s="344"/>
      <c r="DGF184" s="344"/>
      <c r="DGG184" s="347"/>
      <c r="DGH184" s="348"/>
      <c r="DGI184" s="349"/>
      <c r="DGJ184" s="350"/>
      <c r="DGK184" s="344"/>
      <c r="DGL184" s="344"/>
      <c r="DGM184" s="344"/>
      <c r="DGN184" s="344"/>
      <c r="DGO184" s="344"/>
      <c r="DGP184" s="347"/>
      <c r="DGQ184" s="348"/>
      <c r="DGR184" s="349"/>
      <c r="DGS184" s="350"/>
      <c r="DGT184" s="344"/>
      <c r="DGU184" s="344"/>
      <c r="DGV184" s="344"/>
      <c r="DGW184" s="344"/>
      <c r="DGX184" s="344"/>
      <c r="DGY184" s="347"/>
      <c r="DGZ184" s="348"/>
      <c r="DHA184" s="349"/>
      <c r="DHB184" s="350"/>
      <c r="DHC184" s="344"/>
      <c r="DHD184" s="344"/>
      <c r="DHE184" s="344"/>
      <c r="DHF184" s="344"/>
      <c r="DHG184" s="344"/>
      <c r="DHH184" s="347"/>
      <c r="DHI184" s="348"/>
      <c r="DHJ184" s="349"/>
      <c r="DHK184" s="350"/>
      <c r="DHL184" s="344"/>
      <c r="DHM184" s="344"/>
      <c r="DHN184" s="344"/>
      <c r="DHO184" s="344"/>
      <c r="DHP184" s="344"/>
      <c r="DHQ184" s="347"/>
      <c r="DHR184" s="348"/>
      <c r="DHS184" s="349"/>
      <c r="DHT184" s="350"/>
      <c r="DHU184" s="344"/>
      <c r="DHV184" s="344"/>
      <c r="DHW184" s="344"/>
      <c r="DHX184" s="344"/>
      <c r="DHY184" s="344"/>
      <c r="DHZ184" s="347"/>
      <c r="DIA184" s="348"/>
      <c r="DIB184" s="349"/>
      <c r="DIC184" s="350"/>
      <c r="DID184" s="344"/>
      <c r="DIE184" s="344"/>
      <c r="DIF184" s="344"/>
      <c r="DIG184" s="344"/>
      <c r="DIH184" s="344"/>
      <c r="DII184" s="347"/>
      <c r="DIJ184" s="348"/>
      <c r="DIK184" s="349"/>
      <c r="DIL184" s="350"/>
      <c r="DIM184" s="344"/>
      <c r="DIN184" s="344"/>
      <c r="DIO184" s="344"/>
      <c r="DIP184" s="344"/>
      <c r="DIQ184" s="344"/>
      <c r="DIR184" s="347"/>
      <c r="DIS184" s="348"/>
      <c r="DIT184" s="349"/>
      <c r="DIU184" s="350"/>
      <c r="DIV184" s="344"/>
      <c r="DIW184" s="344"/>
      <c r="DIX184" s="344"/>
      <c r="DIY184" s="344"/>
      <c r="DIZ184" s="344"/>
      <c r="DJA184" s="347"/>
      <c r="DJB184" s="348"/>
      <c r="DJC184" s="349"/>
      <c r="DJD184" s="350"/>
      <c r="DJE184" s="344"/>
      <c r="DJF184" s="344"/>
      <c r="DJG184" s="344"/>
      <c r="DJH184" s="344"/>
      <c r="DJI184" s="344"/>
      <c r="DJJ184" s="347"/>
      <c r="DJK184" s="348"/>
      <c r="DJL184" s="349"/>
      <c r="DJM184" s="350"/>
      <c r="DJN184" s="344"/>
      <c r="DJO184" s="344"/>
      <c r="DJP184" s="344"/>
      <c r="DJQ184" s="344"/>
      <c r="DJR184" s="344"/>
      <c r="DJS184" s="347"/>
      <c r="DJT184" s="348"/>
      <c r="DJU184" s="349"/>
      <c r="DJV184" s="350"/>
      <c r="DJW184" s="344"/>
      <c r="DJX184" s="344"/>
      <c r="DJY184" s="344"/>
      <c r="DJZ184" s="344"/>
      <c r="DKA184" s="344"/>
      <c r="DKB184" s="347"/>
      <c r="DKC184" s="348"/>
      <c r="DKD184" s="349"/>
      <c r="DKE184" s="350"/>
      <c r="DKF184" s="344"/>
      <c r="DKG184" s="344"/>
      <c r="DKH184" s="344"/>
      <c r="DKI184" s="344"/>
      <c r="DKJ184" s="344"/>
      <c r="DKK184" s="347"/>
      <c r="DKL184" s="348"/>
      <c r="DKM184" s="349"/>
      <c r="DKN184" s="350"/>
      <c r="DKO184" s="344"/>
      <c r="DKP184" s="344"/>
      <c r="DKQ184" s="344"/>
      <c r="DKR184" s="344"/>
      <c r="DKS184" s="344"/>
      <c r="DKT184" s="347"/>
      <c r="DKU184" s="348"/>
      <c r="DKV184" s="349"/>
      <c r="DKW184" s="350"/>
      <c r="DKX184" s="344"/>
      <c r="DKY184" s="344"/>
      <c r="DKZ184" s="344"/>
      <c r="DLA184" s="344"/>
      <c r="DLB184" s="344"/>
      <c r="DLC184" s="347"/>
      <c r="DLD184" s="348"/>
      <c r="DLE184" s="349"/>
      <c r="DLF184" s="350"/>
      <c r="DLG184" s="344"/>
      <c r="DLH184" s="344"/>
      <c r="DLI184" s="344"/>
      <c r="DLJ184" s="344"/>
      <c r="DLK184" s="344"/>
      <c r="DLL184" s="347"/>
      <c r="DLM184" s="348"/>
      <c r="DLN184" s="349"/>
      <c r="DLO184" s="350"/>
      <c r="DLP184" s="344"/>
      <c r="DLQ184" s="344"/>
      <c r="DLR184" s="344"/>
      <c r="DLS184" s="344"/>
      <c r="DLT184" s="344"/>
      <c r="DLU184" s="347"/>
      <c r="DLV184" s="348"/>
      <c r="DLW184" s="349"/>
      <c r="DLX184" s="350"/>
      <c r="DLY184" s="344"/>
      <c r="DLZ184" s="344"/>
      <c r="DMA184" s="344"/>
      <c r="DMB184" s="344"/>
      <c r="DMC184" s="344"/>
      <c r="DMD184" s="347"/>
      <c r="DME184" s="348"/>
      <c r="DMF184" s="349"/>
      <c r="DMG184" s="350"/>
      <c r="DMH184" s="344"/>
      <c r="DMI184" s="344"/>
      <c r="DMJ184" s="344"/>
      <c r="DMK184" s="344"/>
      <c r="DML184" s="344"/>
      <c r="DMM184" s="347"/>
      <c r="DMN184" s="348"/>
      <c r="DMO184" s="349"/>
      <c r="DMP184" s="350"/>
      <c r="DMQ184" s="344"/>
      <c r="DMR184" s="344"/>
      <c r="DMS184" s="344"/>
      <c r="DMT184" s="344"/>
      <c r="DMU184" s="344"/>
      <c r="DMV184" s="347"/>
      <c r="DMW184" s="348"/>
      <c r="DMX184" s="349"/>
      <c r="DMY184" s="350"/>
      <c r="DMZ184" s="344"/>
      <c r="DNA184" s="344"/>
      <c r="DNB184" s="344"/>
      <c r="DNC184" s="344"/>
      <c r="DND184" s="344"/>
      <c r="DNE184" s="347"/>
      <c r="DNF184" s="348"/>
      <c r="DNG184" s="349"/>
      <c r="DNH184" s="350"/>
      <c r="DNI184" s="344"/>
      <c r="DNJ184" s="344"/>
      <c r="DNK184" s="344"/>
      <c r="DNL184" s="344"/>
      <c r="DNM184" s="344"/>
      <c r="DNN184" s="347"/>
      <c r="DNO184" s="348"/>
      <c r="DNP184" s="349"/>
      <c r="DNQ184" s="350"/>
      <c r="DNR184" s="344"/>
      <c r="DNS184" s="344"/>
      <c r="DNT184" s="344"/>
      <c r="DNU184" s="344"/>
      <c r="DNV184" s="344"/>
      <c r="DNW184" s="347"/>
      <c r="DNX184" s="348"/>
      <c r="DNY184" s="349"/>
      <c r="DNZ184" s="350"/>
      <c r="DOA184" s="344"/>
      <c r="DOB184" s="344"/>
      <c r="DOC184" s="344"/>
      <c r="DOD184" s="344"/>
      <c r="DOE184" s="344"/>
      <c r="DOF184" s="347"/>
      <c r="DOG184" s="348"/>
      <c r="DOH184" s="349"/>
      <c r="DOI184" s="350"/>
      <c r="DOJ184" s="344"/>
      <c r="DOK184" s="344"/>
      <c r="DOL184" s="344"/>
      <c r="DOM184" s="344"/>
      <c r="DON184" s="344"/>
      <c r="DOO184" s="347"/>
      <c r="DOP184" s="348"/>
      <c r="DOQ184" s="349"/>
      <c r="DOR184" s="350"/>
      <c r="DOS184" s="344"/>
      <c r="DOT184" s="344"/>
      <c r="DOU184" s="344"/>
      <c r="DOV184" s="344"/>
      <c r="DOW184" s="344"/>
      <c r="DOX184" s="347"/>
      <c r="DOY184" s="348"/>
      <c r="DOZ184" s="349"/>
      <c r="DPA184" s="350"/>
      <c r="DPB184" s="344"/>
      <c r="DPC184" s="344"/>
      <c r="DPD184" s="344"/>
      <c r="DPE184" s="344"/>
      <c r="DPF184" s="344"/>
      <c r="DPG184" s="347"/>
      <c r="DPH184" s="348"/>
      <c r="DPI184" s="349"/>
      <c r="DPJ184" s="350"/>
      <c r="DPK184" s="344"/>
      <c r="DPL184" s="344"/>
      <c r="DPM184" s="344"/>
      <c r="DPN184" s="344"/>
      <c r="DPO184" s="344"/>
      <c r="DPP184" s="347"/>
      <c r="DPQ184" s="348"/>
      <c r="DPR184" s="349"/>
      <c r="DPS184" s="350"/>
      <c r="DPT184" s="344"/>
      <c r="DPU184" s="344"/>
      <c r="DPV184" s="344"/>
      <c r="DPW184" s="344"/>
      <c r="DPX184" s="344"/>
      <c r="DPY184" s="347"/>
      <c r="DPZ184" s="348"/>
      <c r="DQA184" s="349"/>
      <c r="DQB184" s="350"/>
      <c r="DQC184" s="344"/>
      <c r="DQD184" s="344"/>
      <c r="DQE184" s="344"/>
      <c r="DQF184" s="344"/>
      <c r="DQG184" s="344"/>
      <c r="DQH184" s="347"/>
      <c r="DQI184" s="348"/>
      <c r="DQJ184" s="349"/>
      <c r="DQK184" s="350"/>
      <c r="DQL184" s="344"/>
      <c r="DQM184" s="344"/>
      <c r="DQN184" s="344"/>
      <c r="DQO184" s="344"/>
      <c r="DQP184" s="344"/>
      <c r="DQQ184" s="347"/>
      <c r="DQR184" s="348"/>
      <c r="DQS184" s="349"/>
      <c r="DQT184" s="350"/>
      <c r="DQU184" s="344"/>
      <c r="DQV184" s="344"/>
      <c r="DQW184" s="344"/>
      <c r="DQX184" s="344"/>
      <c r="DQY184" s="344"/>
      <c r="DQZ184" s="347"/>
      <c r="DRA184" s="348"/>
      <c r="DRB184" s="349"/>
      <c r="DRC184" s="350"/>
      <c r="DRD184" s="344"/>
      <c r="DRE184" s="344"/>
      <c r="DRF184" s="344"/>
      <c r="DRG184" s="344"/>
      <c r="DRH184" s="344"/>
      <c r="DRI184" s="347"/>
      <c r="DRJ184" s="348"/>
      <c r="DRK184" s="349"/>
      <c r="DRL184" s="350"/>
      <c r="DRM184" s="344"/>
      <c r="DRN184" s="344"/>
      <c r="DRO184" s="344"/>
      <c r="DRP184" s="344"/>
      <c r="DRQ184" s="344"/>
      <c r="DRR184" s="347"/>
      <c r="DRS184" s="348"/>
      <c r="DRT184" s="349"/>
      <c r="DRU184" s="350"/>
      <c r="DRV184" s="344"/>
      <c r="DRW184" s="344"/>
      <c r="DRX184" s="344"/>
      <c r="DRY184" s="344"/>
      <c r="DRZ184" s="344"/>
      <c r="DSA184" s="347"/>
      <c r="DSB184" s="348"/>
      <c r="DSC184" s="349"/>
      <c r="DSD184" s="350"/>
      <c r="DSE184" s="344"/>
      <c r="DSF184" s="344"/>
      <c r="DSG184" s="344"/>
      <c r="DSH184" s="344"/>
      <c r="DSI184" s="344"/>
      <c r="DSJ184" s="347"/>
      <c r="DSK184" s="348"/>
      <c r="DSL184" s="349"/>
      <c r="DSM184" s="350"/>
      <c r="DSN184" s="344"/>
      <c r="DSO184" s="344"/>
      <c r="DSP184" s="344"/>
      <c r="DSQ184" s="344"/>
      <c r="DSR184" s="344"/>
      <c r="DSS184" s="347"/>
      <c r="DST184" s="348"/>
      <c r="DSU184" s="349"/>
      <c r="DSV184" s="350"/>
      <c r="DSW184" s="344"/>
      <c r="DSX184" s="344"/>
      <c r="DSY184" s="344"/>
      <c r="DSZ184" s="344"/>
      <c r="DTA184" s="344"/>
      <c r="DTB184" s="347"/>
      <c r="DTC184" s="348"/>
      <c r="DTD184" s="349"/>
      <c r="DTE184" s="350"/>
      <c r="DTF184" s="344"/>
      <c r="DTG184" s="344"/>
      <c r="DTH184" s="344"/>
      <c r="DTI184" s="344"/>
      <c r="DTJ184" s="344"/>
      <c r="DTK184" s="347"/>
      <c r="DTL184" s="348"/>
      <c r="DTM184" s="349"/>
      <c r="DTN184" s="350"/>
      <c r="DTO184" s="344"/>
      <c r="DTP184" s="344"/>
      <c r="DTQ184" s="344"/>
      <c r="DTR184" s="344"/>
      <c r="DTS184" s="344"/>
      <c r="DTT184" s="347"/>
      <c r="DTU184" s="348"/>
      <c r="DTV184" s="349"/>
      <c r="DTW184" s="350"/>
      <c r="DTX184" s="344"/>
      <c r="DTY184" s="344"/>
      <c r="DTZ184" s="344"/>
      <c r="DUA184" s="344"/>
      <c r="DUB184" s="344"/>
      <c r="DUC184" s="347"/>
      <c r="DUD184" s="348"/>
      <c r="DUE184" s="349"/>
      <c r="DUF184" s="350"/>
      <c r="DUG184" s="344"/>
      <c r="DUH184" s="344"/>
      <c r="DUI184" s="344"/>
      <c r="DUJ184" s="344"/>
      <c r="DUK184" s="344"/>
      <c r="DUL184" s="347"/>
      <c r="DUM184" s="348"/>
      <c r="DUN184" s="349"/>
      <c r="DUO184" s="350"/>
      <c r="DUP184" s="344"/>
      <c r="DUQ184" s="344"/>
      <c r="DUR184" s="344"/>
      <c r="DUS184" s="344"/>
      <c r="DUT184" s="344"/>
      <c r="DUU184" s="347"/>
      <c r="DUV184" s="348"/>
      <c r="DUW184" s="349"/>
      <c r="DUX184" s="350"/>
      <c r="DUY184" s="344"/>
      <c r="DUZ184" s="344"/>
      <c r="DVA184" s="344"/>
      <c r="DVB184" s="344"/>
      <c r="DVC184" s="344"/>
      <c r="DVD184" s="347"/>
      <c r="DVE184" s="348"/>
      <c r="DVF184" s="349"/>
      <c r="DVG184" s="350"/>
      <c r="DVH184" s="344"/>
      <c r="DVI184" s="344"/>
      <c r="DVJ184" s="344"/>
      <c r="DVK184" s="344"/>
      <c r="DVL184" s="344"/>
      <c r="DVM184" s="347"/>
      <c r="DVN184" s="348"/>
      <c r="DVO184" s="349"/>
      <c r="DVP184" s="350"/>
      <c r="DVQ184" s="344"/>
      <c r="DVR184" s="344"/>
      <c r="DVS184" s="344"/>
      <c r="DVT184" s="344"/>
      <c r="DVU184" s="344"/>
      <c r="DVV184" s="347"/>
      <c r="DVW184" s="348"/>
      <c r="DVX184" s="349"/>
      <c r="DVY184" s="350"/>
      <c r="DVZ184" s="344"/>
      <c r="DWA184" s="344"/>
      <c r="DWB184" s="344"/>
      <c r="DWC184" s="344"/>
      <c r="DWD184" s="344"/>
      <c r="DWE184" s="347"/>
      <c r="DWF184" s="348"/>
      <c r="DWG184" s="349"/>
      <c r="DWH184" s="350"/>
      <c r="DWI184" s="344"/>
      <c r="DWJ184" s="344"/>
      <c r="DWK184" s="344"/>
      <c r="DWL184" s="344"/>
      <c r="DWM184" s="344"/>
      <c r="DWN184" s="347"/>
      <c r="DWO184" s="348"/>
      <c r="DWP184" s="349"/>
      <c r="DWQ184" s="350"/>
      <c r="DWR184" s="344"/>
      <c r="DWS184" s="344"/>
      <c r="DWT184" s="344"/>
      <c r="DWU184" s="344"/>
      <c r="DWV184" s="344"/>
      <c r="DWW184" s="347"/>
      <c r="DWX184" s="348"/>
      <c r="DWY184" s="349"/>
      <c r="DWZ184" s="350"/>
      <c r="DXA184" s="344"/>
      <c r="DXB184" s="344"/>
      <c r="DXC184" s="344"/>
      <c r="DXD184" s="344"/>
      <c r="DXE184" s="344"/>
      <c r="DXF184" s="347"/>
      <c r="DXG184" s="348"/>
      <c r="DXH184" s="349"/>
      <c r="DXI184" s="350"/>
      <c r="DXJ184" s="344"/>
      <c r="DXK184" s="344"/>
      <c r="DXL184" s="344"/>
      <c r="DXM184" s="344"/>
      <c r="DXN184" s="344"/>
      <c r="DXO184" s="347"/>
      <c r="DXP184" s="348"/>
      <c r="DXQ184" s="349"/>
      <c r="DXR184" s="350"/>
      <c r="DXS184" s="344"/>
      <c r="DXT184" s="344"/>
      <c r="DXU184" s="344"/>
      <c r="DXV184" s="344"/>
      <c r="DXW184" s="344"/>
      <c r="DXX184" s="347"/>
      <c r="DXY184" s="348"/>
      <c r="DXZ184" s="349"/>
      <c r="DYA184" s="350"/>
      <c r="DYB184" s="344"/>
      <c r="DYC184" s="344"/>
      <c r="DYD184" s="344"/>
      <c r="DYE184" s="344"/>
      <c r="DYF184" s="344"/>
      <c r="DYG184" s="347"/>
      <c r="DYH184" s="348"/>
      <c r="DYI184" s="349"/>
      <c r="DYJ184" s="350"/>
      <c r="DYK184" s="344"/>
      <c r="DYL184" s="344"/>
      <c r="DYM184" s="344"/>
      <c r="DYN184" s="344"/>
      <c r="DYO184" s="344"/>
      <c r="DYP184" s="347"/>
      <c r="DYQ184" s="348"/>
      <c r="DYR184" s="349"/>
      <c r="DYS184" s="350"/>
      <c r="DYT184" s="344"/>
      <c r="DYU184" s="344"/>
      <c r="DYV184" s="344"/>
      <c r="DYW184" s="344"/>
      <c r="DYX184" s="344"/>
      <c r="DYY184" s="347"/>
      <c r="DYZ184" s="348"/>
      <c r="DZA184" s="349"/>
      <c r="DZB184" s="350"/>
      <c r="DZC184" s="344"/>
      <c r="DZD184" s="344"/>
      <c r="DZE184" s="344"/>
      <c r="DZF184" s="344"/>
      <c r="DZG184" s="344"/>
      <c r="DZH184" s="347"/>
      <c r="DZI184" s="348"/>
      <c r="DZJ184" s="349"/>
      <c r="DZK184" s="350"/>
      <c r="DZL184" s="344"/>
      <c r="DZM184" s="344"/>
      <c r="DZN184" s="344"/>
      <c r="DZO184" s="344"/>
      <c r="DZP184" s="344"/>
      <c r="DZQ184" s="347"/>
      <c r="DZR184" s="348"/>
      <c r="DZS184" s="349"/>
      <c r="DZT184" s="350"/>
      <c r="DZU184" s="344"/>
      <c r="DZV184" s="344"/>
      <c r="DZW184" s="344"/>
      <c r="DZX184" s="344"/>
      <c r="DZY184" s="344"/>
      <c r="DZZ184" s="347"/>
      <c r="EAA184" s="348"/>
      <c r="EAB184" s="349"/>
      <c r="EAC184" s="350"/>
      <c r="EAD184" s="344"/>
      <c r="EAE184" s="344"/>
      <c r="EAF184" s="344"/>
      <c r="EAG184" s="344"/>
      <c r="EAH184" s="344"/>
      <c r="EAI184" s="347"/>
      <c r="EAJ184" s="348"/>
      <c r="EAK184" s="349"/>
      <c r="EAL184" s="350"/>
      <c r="EAM184" s="344"/>
      <c r="EAN184" s="344"/>
      <c r="EAO184" s="344"/>
      <c r="EAP184" s="344"/>
      <c r="EAQ184" s="344"/>
      <c r="EAR184" s="347"/>
      <c r="EAS184" s="348"/>
      <c r="EAT184" s="349"/>
      <c r="EAU184" s="350"/>
      <c r="EAV184" s="344"/>
      <c r="EAW184" s="344"/>
      <c r="EAX184" s="344"/>
      <c r="EAY184" s="344"/>
      <c r="EAZ184" s="344"/>
      <c r="EBA184" s="347"/>
      <c r="EBB184" s="348"/>
      <c r="EBC184" s="349"/>
      <c r="EBD184" s="350"/>
      <c r="EBE184" s="344"/>
      <c r="EBF184" s="344"/>
      <c r="EBG184" s="344"/>
      <c r="EBH184" s="344"/>
      <c r="EBI184" s="344"/>
      <c r="EBJ184" s="347"/>
      <c r="EBK184" s="348"/>
      <c r="EBL184" s="349"/>
      <c r="EBM184" s="350"/>
      <c r="EBN184" s="344"/>
      <c r="EBO184" s="344"/>
      <c r="EBP184" s="344"/>
      <c r="EBQ184" s="344"/>
      <c r="EBR184" s="344"/>
      <c r="EBS184" s="347"/>
      <c r="EBT184" s="348"/>
      <c r="EBU184" s="349"/>
      <c r="EBV184" s="350"/>
      <c r="EBW184" s="344"/>
      <c r="EBX184" s="344"/>
      <c r="EBY184" s="344"/>
      <c r="EBZ184" s="344"/>
      <c r="ECA184" s="344"/>
      <c r="ECB184" s="347"/>
      <c r="ECC184" s="348"/>
      <c r="ECD184" s="349"/>
      <c r="ECE184" s="350"/>
      <c r="ECF184" s="344"/>
      <c r="ECG184" s="344"/>
      <c r="ECH184" s="344"/>
      <c r="ECI184" s="344"/>
      <c r="ECJ184" s="344"/>
      <c r="ECK184" s="347"/>
      <c r="ECL184" s="348"/>
      <c r="ECM184" s="349"/>
      <c r="ECN184" s="350"/>
      <c r="ECO184" s="344"/>
      <c r="ECP184" s="344"/>
      <c r="ECQ184" s="344"/>
      <c r="ECR184" s="344"/>
      <c r="ECS184" s="344"/>
      <c r="ECT184" s="347"/>
      <c r="ECU184" s="348"/>
      <c r="ECV184" s="349"/>
      <c r="ECW184" s="350"/>
      <c r="ECX184" s="344"/>
      <c r="ECY184" s="344"/>
      <c r="ECZ184" s="344"/>
      <c r="EDA184" s="344"/>
      <c r="EDB184" s="344"/>
      <c r="EDC184" s="347"/>
      <c r="EDD184" s="348"/>
      <c r="EDE184" s="349"/>
      <c r="EDF184" s="350"/>
      <c r="EDG184" s="344"/>
      <c r="EDH184" s="344"/>
      <c r="EDI184" s="344"/>
      <c r="EDJ184" s="344"/>
      <c r="EDK184" s="344"/>
      <c r="EDL184" s="347"/>
      <c r="EDM184" s="348"/>
      <c r="EDN184" s="349"/>
      <c r="EDO184" s="350"/>
      <c r="EDP184" s="344"/>
      <c r="EDQ184" s="344"/>
      <c r="EDR184" s="344"/>
      <c r="EDS184" s="344"/>
      <c r="EDT184" s="344"/>
      <c r="EDU184" s="347"/>
      <c r="EDV184" s="348"/>
      <c r="EDW184" s="349"/>
      <c r="EDX184" s="350"/>
      <c r="EDY184" s="344"/>
      <c r="EDZ184" s="344"/>
      <c r="EEA184" s="344"/>
      <c r="EEB184" s="344"/>
      <c r="EEC184" s="344"/>
      <c r="EED184" s="347"/>
      <c r="EEE184" s="348"/>
      <c r="EEF184" s="349"/>
      <c r="EEG184" s="350"/>
      <c r="EEH184" s="344"/>
      <c r="EEI184" s="344"/>
      <c r="EEJ184" s="344"/>
      <c r="EEK184" s="344"/>
      <c r="EEL184" s="344"/>
      <c r="EEM184" s="347"/>
      <c r="EEN184" s="348"/>
      <c r="EEO184" s="349"/>
      <c r="EEP184" s="350"/>
      <c r="EEQ184" s="344"/>
      <c r="EER184" s="344"/>
      <c r="EES184" s="344"/>
      <c r="EET184" s="344"/>
      <c r="EEU184" s="344"/>
      <c r="EEV184" s="347"/>
      <c r="EEW184" s="348"/>
      <c r="EEX184" s="349"/>
      <c r="EEY184" s="350"/>
      <c r="EEZ184" s="344"/>
      <c r="EFA184" s="344"/>
      <c r="EFB184" s="344"/>
      <c r="EFC184" s="344"/>
      <c r="EFD184" s="344"/>
      <c r="EFE184" s="347"/>
      <c r="EFF184" s="348"/>
      <c r="EFG184" s="349"/>
      <c r="EFH184" s="350"/>
      <c r="EFI184" s="344"/>
      <c r="EFJ184" s="344"/>
      <c r="EFK184" s="344"/>
      <c r="EFL184" s="344"/>
      <c r="EFM184" s="344"/>
      <c r="EFN184" s="347"/>
      <c r="EFO184" s="348"/>
      <c r="EFP184" s="349"/>
      <c r="EFQ184" s="350"/>
      <c r="EFR184" s="344"/>
      <c r="EFS184" s="344"/>
      <c r="EFT184" s="344"/>
      <c r="EFU184" s="344"/>
      <c r="EFV184" s="344"/>
      <c r="EFW184" s="347"/>
      <c r="EFX184" s="348"/>
      <c r="EFY184" s="349"/>
      <c r="EFZ184" s="350"/>
      <c r="EGA184" s="344"/>
      <c r="EGB184" s="344"/>
      <c r="EGC184" s="344"/>
      <c r="EGD184" s="344"/>
      <c r="EGE184" s="344"/>
      <c r="EGF184" s="347"/>
      <c r="EGG184" s="348"/>
      <c r="EGH184" s="349"/>
      <c r="EGI184" s="350"/>
      <c r="EGJ184" s="344"/>
      <c r="EGK184" s="344"/>
      <c r="EGL184" s="344"/>
      <c r="EGM184" s="344"/>
      <c r="EGN184" s="344"/>
      <c r="EGO184" s="347"/>
      <c r="EGP184" s="348"/>
      <c r="EGQ184" s="349"/>
      <c r="EGR184" s="350"/>
      <c r="EGS184" s="344"/>
      <c r="EGT184" s="344"/>
      <c r="EGU184" s="344"/>
      <c r="EGV184" s="344"/>
      <c r="EGW184" s="344"/>
      <c r="EGX184" s="347"/>
      <c r="EGY184" s="348"/>
      <c r="EGZ184" s="349"/>
      <c r="EHA184" s="350"/>
      <c r="EHB184" s="344"/>
      <c r="EHC184" s="344"/>
      <c r="EHD184" s="344"/>
      <c r="EHE184" s="344"/>
      <c r="EHF184" s="344"/>
      <c r="EHG184" s="347"/>
      <c r="EHH184" s="348"/>
      <c r="EHI184" s="349"/>
      <c r="EHJ184" s="350"/>
      <c r="EHK184" s="344"/>
      <c r="EHL184" s="344"/>
      <c r="EHM184" s="344"/>
      <c r="EHN184" s="344"/>
      <c r="EHO184" s="344"/>
      <c r="EHP184" s="347"/>
      <c r="EHQ184" s="348"/>
      <c r="EHR184" s="349"/>
      <c r="EHS184" s="350"/>
      <c r="EHT184" s="344"/>
      <c r="EHU184" s="344"/>
      <c r="EHV184" s="344"/>
      <c r="EHW184" s="344"/>
      <c r="EHX184" s="344"/>
      <c r="EHY184" s="347"/>
      <c r="EHZ184" s="348"/>
      <c r="EIA184" s="349"/>
      <c r="EIB184" s="350"/>
      <c r="EIC184" s="344"/>
      <c r="EID184" s="344"/>
      <c r="EIE184" s="344"/>
      <c r="EIF184" s="344"/>
      <c r="EIG184" s="344"/>
      <c r="EIH184" s="347"/>
      <c r="EII184" s="348"/>
      <c r="EIJ184" s="349"/>
      <c r="EIK184" s="350"/>
      <c r="EIL184" s="344"/>
      <c r="EIM184" s="344"/>
      <c r="EIN184" s="344"/>
      <c r="EIO184" s="344"/>
      <c r="EIP184" s="344"/>
      <c r="EIQ184" s="347"/>
      <c r="EIR184" s="348"/>
      <c r="EIS184" s="349"/>
      <c r="EIT184" s="350"/>
      <c r="EIU184" s="344"/>
      <c r="EIV184" s="344"/>
      <c r="EIW184" s="344"/>
      <c r="EIX184" s="344"/>
      <c r="EIY184" s="344"/>
      <c r="EIZ184" s="347"/>
      <c r="EJA184" s="348"/>
      <c r="EJB184" s="349"/>
      <c r="EJC184" s="350"/>
      <c r="EJD184" s="344"/>
      <c r="EJE184" s="344"/>
      <c r="EJF184" s="344"/>
      <c r="EJG184" s="344"/>
      <c r="EJH184" s="344"/>
      <c r="EJI184" s="347"/>
      <c r="EJJ184" s="348"/>
      <c r="EJK184" s="349"/>
      <c r="EJL184" s="350"/>
      <c r="EJM184" s="344"/>
      <c r="EJN184" s="344"/>
      <c r="EJO184" s="344"/>
      <c r="EJP184" s="344"/>
      <c r="EJQ184" s="344"/>
      <c r="EJR184" s="347"/>
      <c r="EJS184" s="348"/>
      <c r="EJT184" s="349"/>
      <c r="EJU184" s="350"/>
      <c r="EJV184" s="344"/>
      <c r="EJW184" s="344"/>
      <c r="EJX184" s="344"/>
      <c r="EJY184" s="344"/>
      <c r="EJZ184" s="344"/>
      <c r="EKA184" s="347"/>
      <c r="EKB184" s="348"/>
      <c r="EKC184" s="349"/>
      <c r="EKD184" s="350"/>
      <c r="EKE184" s="344"/>
      <c r="EKF184" s="344"/>
      <c r="EKG184" s="344"/>
      <c r="EKH184" s="344"/>
      <c r="EKI184" s="344"/>
      <c r="EKJ184" s="347"/>
      <c r="EKK184" s="348"/>
      <c r="EKL184" s="349"/>
      <c r="EKM184" s="350"/>
      <c r="EKN184" s="344"/>
      <c r="EKO184" s="344"/>
      <c r="EKP184" s="344"/>
      <c r="EKQ184" s="344"/>
      <c r="EKR184" s="344"/>
      <c r="EKS184" s="347"/>
      <c r="EKT184" s="348"/>
      <c r="EKU184" s="349"/>
      <c r="EKV184" s="350"/>
      <c r="EKW184" s="344"/>
      <c r="EKX184" s="344"/>
      <c r="EKY184" s="344"/>
      <c r="EKZ184" s="344"/>
      <c r="ELA184" s="344"/>
      <c r="ELB184" s="347"/>
      <c r="ELC184" s="348"/>
      <c r="ELD184" s="349"/>
      <c r="ELE184" s="350"/>
      <c r="ELF184" s="344"/>
      <c r="ELG184" s="344"/>
      <c r="ELH184" s="344"/>
      <c r="ELI184" s="344"/>
      <c r="ELJ184" s="344"/>
      <c r="ELK184" s="347"/>
      <c r="ELL184" s="348"/>
      <c r="ELM184" s="349"/>
      <c r="ELN184" s="350"/>
      <c r="ELO184" s="344"/>
      <c r="ELP184" s="344"/>
      <c r="ELQ184" s="344"/>
      <c r="ELR184" s="344"/>
      <c r="ELS184" s="344"/>
      <c r="ELT184" s="347"/>
      <c r="ELU184" s="348"/>
      <c r="ELV184" s="349"/>
      <c r="ELW184" s="350"/>
      <c r="ELX184" s="344"/>
      <c r="ELY184" s="344"/>
      <c r="ELZ184" s="344"/>
      <c r="EMA184" s="344"/>
      <c r="EMB184" s="344"/>
      <c r="EMC184" s="347"/>
      <c r="EMD184" s="348"/>
      <c r="EME184" s="349"/>
      <c r="EMF184" s="350"/>
      <c r="EMG184" s="344"/>
      <c r="EMH184" s="344"/>
      <c r="EMI184" s="344"/>
      <c r="EMJ184" s="344"/>
      <c r="EMK184" s="344"/>
      <c r="EML184" s="347"/>
      <c r="EMM184" s="348"/>
      <c r="EMN184" s="349"/>
      <c r="EMO184" s="350"/>
      <c r="EMP184" s="344"/>
      <c r="EMQ184" s="344"/>
      <c r="EMR184" s="344"/>
      <c r="EMS184" s="344"/>
      <c r="EMT184" s="344"/>
      <c r="EMU184" s="347"/>
      <c r="EMV184" s="348"/>
      <c r="EMW184" s="349"/>
      <c r="EMX184" s="350"/>
      <c r="EMY184" s="344"/>
      <c r="EMZ184" s="344"/>
      <c r="ENA184" s="344"/>
      <c r="ENB184" s="344"/>
      <c r="ENC184" s="344"/>
      <c r="END184" s="347"/>
      <c r="ENE184" s="348"/>
      <c r="ENF184" s="349"/>
      <c r="ENG184" s="350"/>
      <c r="ENH184" s="344"/>
      <c r="ENI184" s="344"/>
      <c r="ENJ184" s="344"/>
      <c r="ENK184" s="344"/>
      <c r="ENL184" s="344"/>
      <c r="ENM184" s="347"/>
      <c r="ENN184" s="348"/>
      <c r="ENO184" s="349"/>
      <c r="ENP184" s="350"/>
      <c r="ENQ184" s="344"/>
      <c r="ENR184" s="344"/>
      <c r="ENS184" s="344"/>
      <c r="ENT184" s="344"/>
      <c r="ENU184" s="344"/>
      <c r="ENV184" s="347"/>
      <c r="ENW184" s="348"/>
      <c r="ENX184" s="349"/>
      <c r="ENY184" s="350"/>
      <c r="ENZ184" s="344"/>
      <c r="EOA184" s="344"/>
      <c r="EOB184" s="344"/>
      <c r="EOC184" s="344"/>
      <c r="EOD184" s="344"/>
      <c r="EOE184" s="347"/>
      <c r="EOF184" s="348"/>
      <c r="EOG184" s="349"/>
      <c r="EOH184" s="350"/>
      <c r="EOI184" s="344"/>
      <c r="EOJ184" s="344"/>
      <c r="EOK184" s="344"/>
      <c r="EOL184" s="344"/>
      <c r="EOM184" s="344"/>
      <c r="EON184" s="347"/>
      <c r="EOO184" s="348"/>
      <c r="EOP184" s="349"/>
      <c r="EOQ184" s="350"/>
      <c r="EOR184" s="344"/>
      <c r="EOS184" s="344"/>
      <c r="EOT184" s="344"/>
      <c r="EOU184" s="344"/>
      <c r="EOV184" s="344"/>
      <c r="EOW184" s="347"/>
      <c r="EOX184" s="348"/>
      <c r="EOY184" s="349"/>
      <c r="EOZ184" s="350"/>
      <c r="EPA184" s="344"/>
      <c r="EPB184" s="344"/>
      <c r="EPC184" s="344"/>
      <c r="EPD184" s="344"/>
      <c r="EPE184" s="344"/>
      <c r="EPF184" s="347"/>
      <c r="EPG184" s="348"/>
      <c r="EPH184" s="349"/>
      <c r="EPI184" s="350"/>
      <c r="EPJ184" s="344"/>
      <c r="EPK184" s="344"/>
      <c r="EPL184" s="344"/>
      <c r="EPM184" s="344"/>
      <c r="EPN184" s="344"/>
      <c r="EPO184" s="347"/>
      <c r="EPP184" s="348"/>
      <c r="EPQ184" s="349"/>
      <c r="EPR184" s="350"/>
      <c r="EPS184" s="344"/>
      <c r="EPT184" s="344"/>
      <c r="EPU184" s="344"/>
      <c r="EPV184" s="344"/>
      <c r="EPW184" s="344"/>
      <c r="EPX184" s="347"/>
      <c r="EPY184" s="348"/>
      <c r="EPZ184" s="349"/>
      <c r="EQA184" s="350"/>
      <c r="EQB184" s="344"/>
      <c r="EQC184" s="344"/>
      <c r="EQD184" s="344"/>
      <c r="EQE184" s="344"/>
      <c r="EQF184" s="344"/>
      <c r="EQG184" s="347"/>
      <c r="EQH184" s="348"/>
      <c r="EQI184" s="349"/>
      <c r="EQJ184" s="350"/>
      <c r="EQK184" s="344"/>
      <c r="EQL184" s="344"/>
      <c r="EQM184" s="344"/>
      <c r="EQN184" s="344"/>
      <c r="EQO184" s="344"/>
      <c r="EQP184" s="347"/>
      <c r="EQQ184" s="348"/>
      <c r="EQR184" s="349"/>
      <c r="EQS184" s="350"/>
      <c r="EQT184" s="344"/>
      <c r="EQU184" s="344"/>
      <c r="EQV184" s="344"/>
      <c r="EQW184" s="344"/>
      <c r="EQX184" s="344"/>
      <c r="EQY184" s="347"/>
      <c r="EQZ184" s="348"/>
      <c r="ERA184" s="349"/>
      <c r="ERB184" s="350"/>
      <c r="ERC184" s="344"/>
      <c r="ERD184" s="344"/>
      <c r="ERE184" s="344"/>
      <c r="ERF184" s="344"/>
      <c r="ERG184" s="344"/>
      <c r="ERH184" s="347"/>
      <c r="ERI184" s="348"/>
      <c r="ERJ184" s="349"/>
      <c r="ERK184" s="350"/>
      <c r="ERL184" s="344"/>
      <c r="ERM184" s="344"/>
      <c r="ERN184" s="344"/>
      <c r="ERO184" s="344"/>
      <c r="ERP184" s="344"/>
      <c r="ERQ184" s="347"/>
      <c r="ERR184" s="348"/>
      <c r="ERS184" s="349"/>
      <c r="ERT184" s="350"/>
      <c r="ERU184" s="344"/>
      <c r="ERV184" s="344"/>
      <c r="ERW184" s="344"/>
      <c r="ERX184" s="344"/>
      <c r="ERY184" s="344"/>
      <c r="ERZ184" s="347"/>
      <c r="ESA184" s="348"/>
      <c r="ESB184" s="349"/>
      <c r="ESC184" s="350"/>
      <c r="ESD184" s="344"/>
      <c r="ESE184" s="344"/>
      <c r="ESF184" s="344"/>
      <c r="ESG184" s="344"/>
      <c r="ESH184" s="344"/>
      <c r="ESI184" s="347"/>
      <c r="ESJ184" s="348"/>
      <c r="ESK184" s="349"/>
      <c r="ESL184" s="350"/>
      <c r="ESM184" s="344"/>
      <c r="ESN184" s="344"/>
      <c r="ESO184" s="344"/>
      <c r="ESP184" s="344"/>
      <c r="ESQ184" s="344"/>
      <c r="ESR184" s="347"/>
      <c r="ESS184" s="348"/>
      <c r="EST184" s="349"/>
      <c r="ESU184" s="350"/>
      <c r="ESV184" s="344"/>
      <c r="ESW184" s="344"/>
      <c r="ESX184" s="344"/>
      <c r="ESY184" s="344"/>
      <c r="ESZ184" s="344"/>
      <c r="ETA184" s="347"/>
      <c r="ETB184" s="348"/>
      <c r="ETC184" s="349"/>
      <c r="ETD184" s="350"/>
      <c r="ETE184" s="344"/>
      <c r="ETF184" s="344"/>
      <c r="ETG184" s="344"/>
      <c r="ETH184" s="344"/>
      <c r="ETI184" s="344"/>
      <c r="ETJ184" s="347"/>
      <c r="ETK184" s="348"/>
      <c r="ETL184" s="349"/>
      <c r="ETM184" s="350"/>
      <c r="ETN184" s="344"/>
      <c r="ETO184" s="344"/>
      <c r="ETP184" s="344"/>
      <c r="ETQ184" s="344"/>
      <c r="ETR184" s="344"/>
      <c r="ETS184" s="347"/>
      <c r="ETT184" s="348"/>
      <c r="ETU184" s="349"/>
      <c r="ETV184" s="350"/>
      <c r="ETW184" s="344"/>
      <c r="ETX184" s="344"/>
      <c r="ETY184" s="344"/>
      <c r="ETZ184" s="344"/>
      <c r="EUA184" s="344"/>
      <c r="EUB184" s="347"/>
      <c r="EUC184" s="348"/>
      <c r="EUD184" s="349"/>
      <c r="EUE184" s="350"/>
      <c r="EUF184" s="344"/>
      <c r="EUG184" s="344"/>
      <c r="EUH184" s="344"/>
      <c r="EUI184" s="344"/>
      <c r="EUJ184" s="344"/>
      <c r="EUK184" s="347"/>
      <c r="EUL184" s="348"/>
      <c r="EUM184" s="349"/>
      <c r="EUN184" s="350"/>
      <c r="EUO184" s="344"/>
      <c r="EUP184" s="344"/>
      <c r="EUQ184" s="344"/>
      <c r="EUR184" s="344"/>
      <c r="EUS184" s="344"/>
      <c r="EUT184" s="347"/>
      <c r="EUU184" s="348"/>
      <c r="EUV184" s="349"/>
      <c r="EUW184" s="350"/>
      <c r="EUX184" s="344"/>
      <c r="EUY184" s="344"/>
      <c r="EUZ184" s="344"/>
      <c r="EVA184" s="344"/>
      <c r="EVB184" s="344"/>
      <c r="EVC184" s="347"/>
      <c r="EVD184" s="348"/>
      <c r="EVE184" s="349"/>
      <c r="EVF184" s="350"/>
      <c r="EVG184" s="344"/>
      <c r="EVH184" s="344"/>
      <c r="EVI184" s="344"/>
      <c r="EVJ184" s="344"/>
      <c r="EVK184" s="344"/>
      <c r="EVL184" s="347"/>
      <c r="EVM184" s="348"/>
      <c r="EVN184" s="349"/>
      <c r="EVO184" s="350"/>
      <c r="EVP184" s="344"/>
      <c r="EVQ184" s="344"/>
      <c r="EVR184" s="344"/>
      <c r="EVS184" s="344"/>
      <c r="EVT184" s="344"/>
      <c r="EVU184" s="347"/>
      <c r="EVV184" s="348"/>
      <c r="EVW184" s="349"/>
      <c r="EVX184" s="350"/>
      <c r="EVY184" s="344"/>
      <c r="EVZ184" s="344"/>
      <c r="EWA184" s="344"/>
      <c r="EWB184" s="344"/>
      <c r="EWC184" s="344"/>
      <c r="EWD184" s="347"/>
      <c r="EWE184" s="348"/>
      <c r="EWF184" s="349"/>
      <c r="EWG184" s="350"/>
      <c r="EWH184" s="344"/>
      <c r="EWI184" s="344"/>
      <c r="EWJ184" s="344"/>
      <c r="EWK184" s="344"/>
      <c r="EWL184" s="344"/>
      <c r="EWM184" s="347"/>
      <c r="EWN184" s="348"/>
      <c r="EWO184" s="349"/>
      <c r="EWP184" s="350"/>
      <c r="EWQ184" s="344"/>
      <c r="EWR184" s="344"/>
      <c r="EWS184" s="344"/>
      <c r="EWT184" s="344"/>
      <c r="EWU184" s="344"/>
      <c r="EWV184" s="347"/>
      <c r="EWW184" s="348"/>
      <c r="EWX184" s="349"/>
      <c r="EWY184" s="350"/>
      <c r="EWZ184" s="344"/>
      <c r="EXA184" s="344"/>
      <c r="EXB184" s="344"/>
      <c r="EXC184" s="344"/>
      <c r="EXD184" s="344"/>
      <c r="EXE184" s="347"/>
      <c r="EXF184" s="348"/>
      <c r="EXG184" s="349"/>
      <c r="EXH184" s="350"/>
      <c r="EXI184" s="344"/>
      <c r="EXJ184" s="344"/>
      <c r="EXK184" s="344"/>
      <c r="EXL184" s="344"/>
      <c r="EXM184" s="344"/>
      <c r="EXN184" s="347"/>
      <c r="EXO184" s="348"/>
      <c r="EXP184" s="349"/>
      <c r="EXQ184" s="350"/>
      <c r="EXR184" s="344"/>
      <c r="EXS184" s="344"/>
      <c r="EXT184" s="344"/>
      <c r="EXU184" s="344"/>
      <c r="EXV184" s="344"/>
      <c r="EXW184" s="347"/>
      <c r="EXX184" s="348"/>
      <c r="EXY184" s="349"/>
      <c r="EXZ184" s="350"/>
      <c r="EYA184" s="344"/>
      <c r="EYB184" s="344"/>
      <c r="EYC184" s="344"/>
      <c r="EYD184" s="344"/>
      <c r="EYE184" s="344"/>
      <c r="EYF184" s="347"/>
      <c r="EYG184" s="348"/>
      <c r="EYH184" s="349"/>
      <c r="EYI184" s="350"/>
      <c r="EYJ184" s="344"/>
      <c r="EYK184" s="344"/>
      <c r="EYL184" s="344"/>
      <c r="EYM184" s="344"/>
      <c r="EYN184" s="344"/>
      <c r="EYO184" s="347"/>
      <c r="EYP184" s="348"/>
      <c r="EYQ184" s="349"/>
      <c r="EYR184" s="350"/>
      <c r="EYS184" s="344"/>
      <c r="EYT184" s="344"/>
      <c r="EYU184" s="344"/>
      <c r="EYV184" s="344"/>
      <c r="EYW184" s="344"/>
      <c r="EYX184" s="347"/>
      <c r="EYY184" s="348"/>
      <c r="EYZ184" s="349"/>
      <c r="EZA184" s="350"/>
      <c r="EZB184" s="344"/>
      <c r="EZC184" s="344"/>
      <c r="EZD184" s="344"/>
      <c r="EZE184" s="344"/>
      <c r="EZF184" s="344"/>
      <c r="EZG184" s="347"/>
      <c r="EZH184" s="348"/>
      <c r="EZI184" s="349"/>
      <c r="EZJ184" s="350"/>
      <c r="EZK184" s="344"/>
      <c r="EZL184" s="344"/>
      <c r="EZM184" s="344"/>
      <c r="EZN184" s="344"/>
      <c r="EZO184" s="344"/>
      <c r="EZP184" s="347"/>
      <c r="EZQ184" s="348"/>
      <c r="EZR184" s="349"/>
      <c r="EZS184" s="350"/>
      <c r="EZT184" s="344"/>
      <c r="EZU184" s="344"/>
      <c r="EZV184" s="344"/>
      <c r="EZW184" s="344"/>
      <c r="EZX184" s="344"/>
      <c r="EZY184" s="347"/>
      <c r="EZZ184" s="348"/>
      <c r="FAA184" s="349"/>
      <c r="FAB184" s="350"/>
      <c r="FAC184" s="344"/>
      <c r="FAD184" s="344"/>
      <c r="FAE184" s="344"/>
      <c r="FAF184" s="344"/>
      <c r="FAG184" s="344"/>
      <c r="FAH184" s="347"/>
      <c r="FAI184" s="348"/>
      <c r="FAJ184" s="349"/>
      <c r="FAK184" s="350"/>
      <c r="FAL184" s="344"/>
      <c r="FAM184" s="344"/>
      <c r="FAN184" s="344"/>
      <c r="FAO184" s="344"/>
      <c r="FAP184" s="344"/>
      <c r="FAQ184" s="347"/>
      <c r="FAR184" s="348"/>
      <c r="FAS184" s="349"/>
      <c r="FAT184" s="350"/>
      <c r="FAU184" s="344"/>
      <c r="FAV184" s="344"/>
      <c r="FAW184" s="344"/>
      <c r="FAX184" s="344"/>
      <c r="FAY184" s="344"/>
      <c r="FAZ184" s="347"/>
      <c r="FBA184" s="348"/>
      <c r="FBB184" s="349"/>
      <c r="FBC184" s="350"/>
      <c r="FBD184" s="344"/>
      <c r="FBE184" s="344"/>
      <c r="FBF184" s="344"/>
      <c r="FBG184" s="344"/>
      <c r="FBH184" s="344"/>
      <c r="FBI184" s="347"/>
      <c r="FBJ184" s="348"/>
      <c r="FBK184" s="349"/>
      <c r="FBL184" s="350"/>
      <c r="FBM184" s="344"/>
      <c r="FBN184" s="344"/>
      <c r="FBO184" s="344"/>
      <c r="FBP184" s="344"/>
      <c r="FBQ184" s="344"/>
      <c r="FBR184" s="347"/>
      <c r="FBS184" s="348"/>
      <c r="FBT184" s="349"/>
      <c r="FBU184" s="350"/>
      <c r="FBV184" s="344"/>
      <c r="FBW184" s="344"/>
      <c r="FBX184" s="344"/>
      <c r="FBY184" s="344"/>
      <c r="FBZ184" s="344"/>
      <c r="FCA184" s="347"/>
      <c r="FCB184" s="348"/>
      <c r="FCC184" s="349"/>
      <c r="FCD184" s="350"/>
      <c r="FCE184" s="344"/>
      <c r="FCF184" s="344"/>
      <c r="FCG184" s="344"/>
      <c r="FCH184" s="344"/>
      <c r="FCI184" s="344"/>
      <c r="FCJ184" s="347"/>
      <c r="FCK184" s="348"/>
      <c r="FCL184" s="349"/>
      <c r="FCM184" s="350"/>
      <c r="FCN184" s="344"/>
      <c r="FCO184" s="344"/>
      <c r="FCP184" s="344"/>
      <c r="FCQ184" s="344"/>
      <c r="FCR184" s="344"/>
      <c r="FCS184" s="347"/>
      <c r="FCT184" s="348"/>
      <c r="FCU184" s="349"/>
      <c r="FCV184" s="350"/>
      <c r="FCW184" s="344"/>
      <c r="FCX184" s="344"/>
      <c r="FCY184" s="344"/>
      <c r="FCZ184" s="344"/>
      <c r="FDA184" s="344"/>
      <c r="FDB184" s="347"/>
      <c r="FDC184" s="348"/>
      <c r="FDD184" s="349"/>
      <c r="FDE184" s="350"/>
      <c r="FDF184" s="344"/>
      <c r="FDG184" s="344"/>
      <c r="FDH184" s="344"/>
      <c r="FDI184" s="344"/>
      <c r="FDJ184" s="344"/>
      <c r="FDK184" s="347"/>
      <c r="FDL184" s="348"/>
      <c r="FDM184" s="349"/>
      <c r="FDN184" s="350"/>
      <c r="FDO184" s="344"/>
      <c r="FDP184" s="344"/>
      <c r="FDQ184" s="344"/>
      <c r="FDR184" s="344"/>
      <c r="FDS184" s="344"/>
      <c r="FDT184" s="347"/>
      <c r="FDU184" s="348"/>
      <c r="FDV184" s="349"/>
      <c r="FDW184" s="350"/>
      <c r="FDX184" s="344"/>
      <c r="FDY184" s="344"/>
      <c r="FDZ184" s="344"/>
      <c r="FEA184" s="344"/>
      <c r="FEB184" s="344"/>
      <c r="FEC184" s="347"/>
      <c r="FED184" s="348"/>
      <c r="FEE184" s="349"/>
      <c r="FEF184" s="350"/>
      <c r="FEG184" s="344"/>
      <c r="FEH184" s="344"/>
      <c r="FEI184" s="344"/>
      <c r="FEJ184" s="344"/>
      <c r="FEK184" s="344"/>
      <c r="FEL184" s="347"/>
      <c r="FEM184" s="348"/>
      <c r="FEN184" s="349"/>
      <c r="FEO184" s="350"/>
      <c r="FEP184" s="344"/>
      <c r="FEQ184" s="344"/>
      <c r="FER184" s="344"/>
      <c r="FES184" s="344"/>
      <c r="FET184" s="344"/>
      <c r="FEU184" s="347"/>
      <c r="FEV184" s="348"/>
      <c r="FEW184" s="349"/>
      <c r="FEX184" s="350"/>
      <c r="FEY184" s="344"/>
      <c r="FEZ184" s="344"/>
      <c r="FFA184" s="344"/>
      <c r="FFB184" s="344"/>
      <c r="FFC184" s="344"/>
      <c r="FFD184" s="347"/>
      <c r="FFE184" s="348"/>
      <c r="FFF184" s="349"/>
      <c r="FFG184" s="350"/>
      <c r="FFH184" s="344"/>
      <c r="FFI184" s="344"/>
      <c r="FFJ184" s="344"/>
      <c r="FFK184" s="344"/>
      <c r="FFL184" s="344"/>
      <c r="FFM184" s="347"/>
      <c r="FFN184" s="348"/>
      <c r="FFO184" s="349"/>
      <c r="FFP184" s="350"/>
      <c r="FFQ184" s="344"/>
      <c r="FFR184" s="344"/>
      <c r="FFS184" s="344"/>
      <c r="FFT184" s="344"/>
      <c r="FFU184" s="344"/>
      <c r="FFV184" s="347"/>
      <c r="FFW184" s="348"/>
      <c r="FFX184" s="349"/>
      <c r="FFY184" s="350"/>
      <c r="FFZ184" s="344"/>
      <c r="FGA184" s="344"/>
      <c r="FGB184" s="344"/>
      <c r="FGC184" s="344"/>
      <c r="FGD184" s="344"/>
      <c r="FGE184" s="347"/>
      <c r="FGF184" s="348"/>
      <c r="FGG184" s="349"/>
      <c r="FGH184" s="350"/>
      <c r="FGI184" s="344"/>
      <c r="FGJ184" s="344"/>
      <c r="FGK184" s="344"/>
      <c r="FGL184" s="344"/>
      <c r="FGM184" s="344"/>
      <c r="FGN184" s="347"/>
      <c r="FGO184" s="348"/>
      <c r="FGP184" s="349"/>
      <c r="FGQ184" s="350"/>
      <c r="FGR184" s="344"/>
      <c r="FGS184" s="344"/>
      <c r="FGT184" s="344"/>
      <c r="FGU184" s="344"/>
      <c r="FGV184" s="344"/>
      <c r="FGW184" s="347"/>
      <c r="FGX184" s="348"/>
      <c r="FGY184" s="349"/>
      <c r="FGZ184" s="350"/>
      <c r="FHA184" s="344"/>
      <c r="FHB184" s="344"/>
      <c r="FHC184" s="344"/>
      <c r="FHD184" s="344"/>
      <c r="FHE184" s="344"/>
      <c r="FHF184" s="347"/>
      <c r="FHG184" s="348"/>
      <c r="FHH184" s="349"/>
      <c r="FHI184" s="350"/>
      <c r="FHJ184" s="344"/>
      <c r="FHK184" s="344"/>
      <c r="FHL184" s="344"/>
      <c r="FHM184" s="344"/>
      <c r="FHN184" s="344"/>
      <c r="FHO184" s="347"/>
      <c r="FHP184" s="348"/>
      <c r="FHQ184" s="349"/>
      <c r="FHR184" s="350"/>
      <c r="FHS184" s="344"/>
      <c r="FHT184" s="344"/>
      <c r="FHU184" s="344"/>
      <c r="FHV184" s="344"/>
      <c r="FHW184" s="344"/>
      <c r="FHX184" s="347"/>
      <c r="FHY184" s="348"/>
      <c r="FHZ184" s="349"/>
      <c r="FIA184" s="350"/>
      <c r="FIB184" s="344"/>
      <c r="FIC184" s="344"/>
      <c r="FID184" s="344"/>
      <c r="FIE184" s="344"/>
      <c r="FIF184" s="344"/>
      <c r="FIG184" s="347"/>
      <c r="FIH184" s="348"/>
      <c r="FII184" s="349"/>
      <c r="FIJ184" s="350"/>
      <c r="FIK184" s="344"/>
      <c r="FIL184" s="344"/>
      <c r="FIM184" s="344"/>
      <c r="FIN184" s="344"/>
      <c r="FIO184" s="344"/>
      <c r="FIP184" s="347"/>
      <c r="FIQ184" s="348"/>
      <c r="FIR184" s="349"/>
      <c r="FIS184" s="350"/>
      <c r="FIT184" s="344"/>
      <c r="FIU184" s="344"/>
      <c r="FIV184" s="344"/>
      <c r="FIW184" s="344"/>
      <c r="FIX184" s="344"/>
      <c r="FIY184" s="347"/>
      <c r="FIZ184" s="348"/>
      <c r="FJA184" s="349"/>
      <c r="FJB184" s="350"/>
      <c r="FJC184" s="344"/>
      <c r="FJD184" s="344"/>
      <c r="FJE184" s="344"/>
      <c r="FJF184" s="344"/>
      <c r="FJG184" s="344"/>
      <c r="FJH184" s="347"/>
      <c r="FJI184" s="348"/>
      <c r="FJJ184" s="349"/>
      <c r="FJK184" s="350"/>
      <c r="FJL184" s="344"/>
      <c r="FJM184" s="344"/>
      <c r="FJN184" s="344"/>
      <c r="FJO184" s="344"/>
      <c r="FJP184" s="344"/>
      <c r="FJQ184" s="347"/>
      <c r="FJR184" s="348"/>
      <c r="FJS184" s="349"/>
      <c r="FJT184" s="350"/>
      <c r="FJU184" s="344"/>
      <c r="FJV184" s="344"/>
      <c r="FJW184" s="344"/>
      <c r="FJX184" s="344"/>
      <c r="FJY184" s="344"/>
      <c r="FJZ184" s="347"/>
      <c r="FKA184" s="348"/>
      <c r="FKB184" s="349"/>
      <c r="FKC184" s="350"/>
      <c r="FKD184" s="344"/>
      <c r="FKE184" s="344"/>
      <c r="FKF184" s="344"/>
      <c r="FKG184" s="344"/>
      <c r="FKH184" s="344"/>
      <c r="FKI184" s="347"/>
      <c r="FKJ184" s="348"/>
      <c r="FKK184" s="349"/>
      <c r="FKL184" s="350"/>
      <c r="FKM184" s="344"/>
      <c r="FKN184" s="344"/>
      <c r="FKO184" s="344"/>
      <c r="FKP184" s="344"/>
      <c r="FKQ184" s="344"/>
      <c r="FKR184" s="347"/>
      <c r="FKS184" s="348"/>
      <c r="FKT184" s="349"/>
      <c r="FKU184" s="350"/>
      <c r="FKV184" s="344"/>
      <c r="FKW184" s="344"/>
      <c r="FKX184" s="344"/>
      <c r="FKY184" s="344"/>
      <c r="FKZ184" s="344"/>
      <c r="FLA184" s="347"/>
      <c r="FLB184" s="348"/>
      <c r="FLC184" s="349"/>
      <c r="FLD184" s="350"/>
      <c r="FLE184" s="344"/>
      <c r="FLF184" s="344"/>
      <c r="FLG184" s="344"/>
      <c r="FLH184" s="344"/>
      <c r="FLI184" s="344"/>
      <c r="FLJ184" s="347"/>
      <c r="FLK184" s="348"/>
      <c r="FLL184" s="349"/>
      <c r="FLM184" s="350"/>
      <c r="FLN184" s="344"/>
      <c r="FLO184" s="344"/>
      <c r="FLP184" s="344"/>
      <c r="FLQ184" s="344"/>
      <c r="FLR184" s="344"/>
      <c r="FLS184" s="347"/>
      <c r="FLT184" s="348"/>
      <c r="FLU184" s="349"/>
      <c r="FLV184" s="350"/>
      <c r="FLW184" s="344"/>
      <c r="FLX184" s="344"/>
      <c r="FLY184" s="344"/>
      <c r="FLZ184" s="344"/>
      <c r="FMA184" s="344"/>
      <c r="FMB184" s="347"/>
      <c r="FMC184" s="348"/>
      <c r="FMD184" s="349"/>
      <c r="FME184" s="350"/>
      <c r="FMF184" s="344"/>
      <c r="FMG184" s="344"/>
      <c r="FMH184" s="344"/>
      <c r="FMI184" s="344"/>
      <c r="FMJ184" s="344"/>
      <c r="FMK184" s="347"/>
      <c r="FML184" s="348"/>
      <c r="FMM184" s="349"/>
      <c r="FMN184" s="350"/>
      <c r="FMO184" s="344"/>
      <c r="FMP184" s="344"/>
      <c r="FMQ184" s="344"/>
      <c r="FMR184" s="344"/>
      <c r="FMS184" s="344"/>
      <c r="FMT184" s="347"/>
      <c r="FMU184" s="348"/>
      <c r="FMV184" s="349"/>
      <c r="FMW184" s="350"/>
      <c r="FMX184" s="344"/>
      <c r="FMY184" s="344"/>
      <c r="FMZ184" s="344"/>
      <c r="FNA184" s="344"/>
      <c r="FNB184" s="344"/>
      <c r="FNC184" s="347"/>
      <c r="FND184" s="348"/>
      <c r="FNE184" s="349"/>
      <c r="FNF184" s="350"/>
      <c r="FNG184" s="344"/>
      <c r="FNH184" s="344"/>
      <c r="FNI184" s="344"/>
      <c r="FNJ184" s="344"/>
      <c r="FNK184" s="344"/>
      <c r="FNL184" s="347"/>
      <c r="FNM184" s="348"/>
      <c r="FNN184" s="349"/>
      <c r="FNO184" s="350"/>
      <c r="FNP184" s="344"/>
      <c r="FNQ184" s="344"/>
      <c r="FNR184" s="344"/>
      <c r="FNS184" s="344"/>
      <c r="FNT184" s="344"/>
      <c r="FNU184" s="347"/>
      <c r="FNV184" s="348"/>
      <c r="FNW184" s="349"/>
      <c r="FNX184" s="350"/>
      <c r="FNY184" s="344"/>
      <c r="FNZ184" s="344"/>
      <c r="FOA184" s="344"/>
      <c r="FOB184" s="344"/>
      <c r="FOC184" s="344"/>
      <c r="FOD184" s="347"/>
      <c r="FOE184" s="348"/>
      <c r="FOF184" s="349"/>
      <c r="FOG184" s="350"/>
      <c r="FOH184" s="344"/>
      <c r="FOI184" s="344"/>
      <c r="FOJ184" s="344"/>
      <c r="FOK184" s="344"/>
      <c r="FOL184" s="344"/>
      <c r="FOM184" s="347"/>
      <c r="FON184" s="348"/>
      <c r="FOO184" s="349"/>
      <c r="FOP184" s="350"/>
      <c r="FOQ184" s="344"/>
      <c r="FOR184" s="344"/>
      <c r="FOS184" s="344"/>
      <c r="FOT184" s="344"/>
      <c r="FOU184" s="344"/>
      <c r="FOV184" s="347"/>
      <c r="FOW184" s="348"/>
      <c r="FOX184" s="349"/>
      <c r="FOY184" s="350"/>
      <c r="FOZ184" s="344"/>
      <c r="FPA184" s="344"/>
      <c r="FPB184" s="344"/>
      <c r="FPC184" s="344"/>
      <c r="FPD184" s="344"/>
      <c r="FPE184" s="347"/>
      <c r="FPF184" s="348"/>
      <c r="FPG184" s="349"/>
      <c r="FPH184" s="350"/>
      <c r="FPI184" s="344"/>
      <c r="FPJ184" s="344"/>
      <c r="FPK184" s="344"/>
      <c r="FPL184" s="344"/>
      <c r="FPM184" s="344"/>
      <c r="FPN184" s="347"/>
      <c r="FPO184" s="348"/>
      <c r="FPP184" s="349"/>
      <c r="FPQ184" s="350"/>
      <c r="FPR184" s="344"/>
      <c r="FPS184" s="344"/>
      <c r="FPT184" s="344"/>
      <c r="FPU184" s="344"/>
      <c r="FPV184" s="344"/>
      <c r="FPW184" s="347"/>
      <c r="FPX184" s="348"/>
      <c r="FPY184" s="349"/>
      <c r="FPZ184" s="350"/>
      <c r="FQA184" s="344"/>
      <c r="FQB184" s="344"/>
      <c r="FQC184" s="344"/>
      <c r="FQD184" s="344"/>
      <c r="FQE184" s="344"/>
      <c r="FQF184" s="347"/>
      <c r="FQG184" s="348"/>
      <c r="FQH184" s="349"/>
      <c r="FQI184" s="350"/>
      <c r="FQJ184" s="344"/>
      <c r="FQK184" s="344"/>
      <c r="FQL184" s="344"/>
      <c r="FQM184" s="344"/>
      <c r="FQN184" s="344"/>
      <c r="FQO184" s="347"/>
      <c r="FQP184" s="348"/>
      <c r="FQQ184" s="349"/>
      <c r="FQR184" s="350"/>
      <c r="FQS184" s="344"/>
      <c r="FQT184" s="344"/>
      <c r="FQU184" s="344"/>
      <c r="FQV184" s="344"/>
      <c r="FQW184" s="344"/>
      <c r="FQX184" s="347"/>
      <c r="FQY184" s="348"/>
      <c r="FQZ184" s="349"/>
      <c r="FRA184" s="350"/>
      <c r="FRB184" s="344"/>
      <c r="FRC184" s="344"/>
      <c r="FRD184" s="344"/>
      <c r="FRE184" s="344"/>
      <c r="FRF184" s="344"/>
      <c r="FRG184" s="347"/>
      <c r="FRH184" s="348"/>
      <c r="FRI184" s="349"/>
      <c r="FRJ184" s="350"/>
      <c r="FRK184" s="344"/>
      <c r="FRL184" s="344"/>
      <c r="FRM184" s="344"/>
      <c r="FRN184" s="344"/>
      <c r="FRO184" s="344"/>
      <c r="FRP184" s="347"/>
      <c r="FRQ184" s="348"/>
      <c r="FRR184" s="349"/>
      <c r="FRS184" s="350"/>
      <c r="FRT184" s="344"/>
      <c r="FRU184" s="344"/>
      <c r="FRV184" s="344"/>
      <c r="FRW184" s="344"/>
      <c r="FRX184" s="344"/>
      <c r="FRY184" s="347"/>
      <c r="FRZ184" s="348"/>
      <c r="FSA184" s="349"/>
      <c r="FSB184" s="350"/>
      <c r="FSC184" s="344"/>
      <c r="FSD184" s="344"/>
      <c r="FSE184" s="344"/>
      <c r="FSF184" s="344"/>
      <c r="FSG184" s="344"/>
      <c r="FSH184" s="347"/>
      <c r="FSI184" s="348"/>
      <c r="FSJ184" s="349"/>
      <c r="FSK184" s="350"/>
      <c r="FSL184" s="344"/>
      <c r="FSM184" s="344"/>
      <c r="FSN184" s="344"/>
      <c r="FSO184" s="344"/>
      <c r="FSP184" s="344"/>
      <c r="FSQ184" s="347"/>
      <c r="FSR184" s="348"/>
      <c r="FSS184" s="349"/>
      <c r="FST184" s="350"/>
      <c r="FSU184" s="344"/>
      <c r="FSV184" s="344"/>
      <c r="FSW184" s="344"/>
      <c r="FSX184" s="344"/>
      <c r="FSY184" s="344"/>
      <c r="FSZ184" s="347"/>
      <c r="FTA184" s="348"/>
      <c r="FTB184" s="349"/>
      <c r="FTC184" s="350"/>
      <c r="FTD184" s="344"/>
      <c r="FTE184" s="344"/>
      <c r="FTF184" s="344"/>
      <c r="FTG184" s="344"/>
      <c r="FTH184" s="344"/>
      <c r="FTI184" s="347"/>
      <c r="FTJ184" s="348"/>
      <c r="FTK184" s="349"/>
      <c r="FTL184" s="350"/>
      <c r="FTM184" s="344"/>
      <c r="FTN184" s="344"/>
      <c r="FTO184" s="344"/>
      <c r="FTP184" s="344"/>
      <c r="FTQ184" s="344"/>
      <c r="FTR184" s="347"/>
      <c r="FTS184" s="348"/>
      <c r="FTT184" s="349"/>
      <c r="FTU184" s="350"/>
      <c r="FTV184" s="344"/>
      <c r="FTW184" s="344"/>
      <c r="FTX184" s="344"/>
      <c r="FTY184" s="344"/>
      <c r="FTZ184" s="344"/>
      <c r="FUA184" s="347"/>
      <c r="FUB184" s="348"/>
      <c r="FUC184" s="349"/>
      <c r="FUD184" s="350"/>
      <c r="FUE184" s="344"/>
      <c r="FUF184" s="344"/>
      <c r="FUG184" s="344"/>
      <c r="FUH184" s="344"/>
      <c r="FUI184" s="344"/>
      <c r="FUJ184" s="347"/>
      <c r="FUK184" s="348"/>
      <c r="FUL184" s="349"/>
      <c r="FUM184" s="350"/>
      <c r="FUN184" s="344"/>
      <c r="FUO184" s="344"/>
      <c r="FUP184" s="344"/>
      <c r="FUQ184" s="344"/>
      <c r="FUR184" s="344"/>
      <c r="FUS184" s="347"/>
      <c r="FUT184" s="348"/>
      <c r="FUU184" s="349"/>
      <c r="FUV184" s="350"/>
      <c r="FUW184" s="344"/>
      <c r="FUX184" s="344"/>
      <c r="FUY184" s="344"/>
      <c r="FUZ184" s="344"/>
      <c r="FVA184" s="344"/>
      <c r="FVB184" s="347"/>
      <c r="FVC184" s="348"/>
      <c r="FVD184" s="349"/>
      <c r="FVE184" s="350"/>
      <c r="FVF184" s="344"/>
      <c r="FVG184" s="344"/>
      <c r="FVH184" s="344"/>
      <c r="FVI184" s="344"/>
      <c r="FVJ184" s="344"/>
      <c r="FVK184" s="347"/>
      <c r="FVL184" s="348"/>
      <c r="FVM184" s="349"/>
      <c r="FVN184" s="350"/>
      <c r="FVO184" s="344"/>
      <c r="FVP184" s="344"/>
      <c r="FVQ184" s="344"/>
      <c r="FVR184" s="344"/>
      <c r="FVS184" s="344"/>
      <c r="FVT184" s="347"/>
      <c r="FVU184" s="348"/>
      <c r="FVV184" s="349"/>
      <c r="FVW184" s="350"/>
      <c r="FVX184" s="344"/>
      <c r="FVY184" s="344"/>
      <c r="FVZ184" s="344"/>
      <c r="FWA184" s="344"/>
      <c r="FWB184" s="344"/>
      <c r="FWC184" s="347"/>
      <c r="FWD184" s="348"/>
      <c r="FWE184" s="349"/>
      <c r="FWF184" s="350"/>
      <c r="FWG184" s="344"/>
      <c r="FWH184" s="344"/>
      <c r="FWI184" s="344"/>
      <c r="FWJ184" s="344"/>
      <c r="FWK184" s="344"/>
      <c r="FWL184" s="347"/>
      <c r="FWM184" s="348"/>
      <c r="FWN184" s="349"/>
      <c r="FWO184" s="350"/>
      <c r="FWP184" s="344"/>
      <c r="FWQ184" s="344"/>
      <c r="FWR184" s="344"/>
      <c r="FWS184" s="344"/>
      <c r="FWT184" s="344"/>
      <c r="FWU184" s="347"/>
      <c r="FWV184" s="348"/>
      <c r="FWW184" s="349"/>
      <c r="FWX184" s="350"/>
      <c r="FWY184" s="344"/>
      <c r="FWZ184" s="344"/>
      <c r="FXA184" s="344"/>
      <c r="FXB184" s="344"/>
      <c r="FXC184" s="344"/>
      <c r="FXD184" s="347"/>
      <c r="FXE184" s="348"/>
      <c r="FXF184" s="349"/>
      <c r="FXG184" s="350"/>
      <c r="FXH184" s="344"/>
      <c r="FXI184" s="344"/>
      <c r="FXJ184" s="344"/>
      <c r="FXK184" s="344"/>
      <c r="FXL184" s="344"/>
      <c r="FXM184" s="347"/>
      <c r="FXN184" s="348"/>
      <c r="FXO184" s="349"/>
      <c r="FXP184" s="350"/>
      <c r="FXQ184" s="344"/>
      <c r="FXR184" s="344"/>
      <c r="FXS184" s="344"/>
      <c r="FXT184" s="344"/>
      <c r="FXU184" s="344"/>
      <c r="FXV184" s="347"/>
      <c r="FXW184" s="348"/>
      <c r="FXX184" s="349"/>
      <c r="FXY184" s="350"/>
      <c r="FXZ184" s="344"/>
      <c r="FYA184" s="344"/>
      <c r="FYB184" s="344"/>
      <c r="FYC184" s="344"/>
      <c r="FYD184" s="344"/>
      <c r="FYE184" s="347"/>
      <c r="FYF184" s="348"/>
      <c r="FYG184" s="349"/>
      <c r="FYH184" s="350"/>
      <c r="FYI184" s="344"/>
      <c r="FYJ184" s="344"/>
      <c r="FYK184" s="344"/>
      <c r="FYL184" s="344"/>
      <c r="FYM184" s="344"/>
      <c r="FYN184" s="347"/>
      <c r="FYO184" s="348"/>
      <c r="FYP184" s="349"/>
      <c r="FYQ184" s="350"/>
      <c r="FYR184" s="344"/>
      <c r="FYS184" s="344"/>
      <c r="FYT184" s="344"/>
      <c r="FYU184" s="344"/>
      <c r="FYV184" s="344"/>
      <c r="FYW184" s="347"/>
      <c r="FYX184" s="348"/>
      <c r="FYY184" s="349"/>
      <c r="FYZ184" s="350"/>
      <c r="FZA184" s="344"/>
      <c r="FZB184" s="344"/>
      <c r="FZC184" s="344"/>
      <c r="FZD184" s="344"/>
      <c r="FZE184" s="344"/>
      <c r="FZF184" s="347"/>
      <c r="FZG184" s="348"/>
      <c r="FZH184" s="349"/>
      <c r="FZI184" s="350"/>
      <c r="FZJ184" s="344"/>
      <c r="FZK184" s="344"/>
      <c r="FZL184" s="344"/>
      <c r="FZM184" s="344"/>
      <c r="FZN184" s="344"/>
      <c r="FZO184" s="347"/>
      <c r="FZP184" s="348"/>
      <c r="FZQ184" s="349"/>
      <c r="FZR184" s="350"/>
      <c r="FZS184" s="344"/>
      <c r="FZT184" s="344"/>
      <c r="FZU184" s="344"/>
      <c r="FZV184" s="344"/>
      <c r="FZW184" s="344"/>
      <c r="FZX184" s="347"/>
      <c r="FZY184" s="348"/>
      <c r="FZZ184" s="349"/>
      <c r="GAA184" s="350"/>
      <c r="GAB184" s="344"/>
      <c r="GAC184" s="344"/>
      <c r="GAD184" s="344"/>
      <c r="GAE184" s="344"/>
      <c r="GAF184" s="344"/>
      <c r="GAG184" s="347"/>
      <c r="GAH184" s="348"/>
      <c r="GAI184" s="349"/>
      <c r="GAJ184" s="350"/>
      <c r="GAK184" s="344"/>
      <c r="GAL184" s="344"/>
      <c r="GAM184" s="344"/>
      <c r="GAN184" s="344"/>
      <c r="GAO184" s="344"/>
      <c r="GAP184" s="347"/>
      <c r="GAQ184" s="348"/>
      <c r="GAR184" s="349"/>
      <c r="GAS184" s="350"/>
      <c r="GAT184" s="344"/>
      <c r="GAU184" s="344"/>
      <c r="GAV184" s="344"/>
      <c r="GAW184" s="344"/>
      <c r="GAX184" s="344"/>
      <c r="GAY184" s="347"/>
      <c r="GAZ184" s="348"/>
      <c r="GBA184" s="349"/>
      <c r="GBB184" s="350"/>
      <c r="GBC184" s="344"/>
      <c r="GBD184" s="344"/>
      <c r="GBE184" s="344"/>
      <c r="GBF184" s="344"/>
      <c r="GBG184" s="344"/>
      <c r="GBH184" s="347"/>
      <c r="GBI184" s="348"/>
      <c r="GBJ184" s="349"/>
      <c r="GBK184" s="350"/>
      <c r="GBL184" s="344"/>
      <c r="GBM184" s="344"/>
      <c r="GBN184" s="344"/>
      <c r="GBO184" s="344"/>
      <c r="GBP184" s="344"/>
      <c r="GBQ184" s="347"/>
      <c r="GBR184" s="348"/>
      <c r="GBS184" s="349"/>
      <c r="GBT184" s="350"/>
      <c r="GBU184" s="344"/>
      <c r="GBV184" s="344"/>
      <c r="GBW184" s="344"/>
      <c r="GBX184" s="344"/>
      <c r="GBY184" s="344"/>
      <c r="GBZ184" s="347"/>
      <c r="GCA184" s="348"/>
      <c r="GCB184" s="349"/>
      <c r="GCC184" s="350"/>
      <c r="GCD184" s="344"/>
      <c r="GCE184" s="344"/>
      <c r="GCF184" s="344"/>
      <c r="GCG184" s="344"/>
      <c r="GCH184" s="344"/>
      <c r="GCI184" s="347"/>
      <c r="GCJ184" s="348"/>
      <c r="GCK184" s="349"/>
      <c r="GCL184" s="350"/>
      <c r="GCM184" s="344"/>
      <c r="GCN184" s="344"/>
      <c r="GCO184" s="344"/>
      <c r="GCP184" s="344"/>
      <c r="GCQ184" s="344"/>
      <c r="GCR184" s="347"/>
      <c r="GCS184" s="348"/>
      <c r="GCT184" s="349"/>
      <c r="GCU184" s="350"/>
      <c r="GCV184" s="344"/>
      <c r="GCW184" s="344"/>
      <c r="GCX184" s="344"/>
      <c r="GCY184" s="344"/>
      <c r="GCZ184" s="344"/>
      <c r="GDA184" s="347"/>
      <c r="GDB184" s="348"/>
      <c r="GDC184" s="349"/>
      <c r="GDD184" s="350"/>
      <c r="GDE184" s="344"/>
      <c r="GDF184" s="344"/>
      <c r="GDG184" s="344"/>
      <c r="GDH184" s="344"/>
      <c r="GDI184" s="344"/>
      <c r="GDJ184" s="347"/>
      <c r="GDK184" s="348"/>
      <c r="GDL184" s="349"/>
      <c r="GDM184" s="350"/>
      <c r="GDN184" s="344"/>
      <c r="GDO184" s="344"/>
      <c r="GDP184" s="344"/>
      <c r="GDQ184" s="344"/>
      <c r="GDR184" s="344"/>
      <c r="GDS184" s="347"/>
      <c r="GDT184" s="348"/>
      <c r="GDU184" s="349"/>
      <c r="GDV184" s="350"/>
      <c r="GDW184" s="344"/>
      <c r="GDX184" s="344"/>
      <c r="GDY184" s="344"/>
      <c r="GDZ184" s="344"/>
      <c r="GEA184" s="344"/>
      <c r="GEB184" s="347"/>
      <c r="GEC184" s="348"/>
      <c r="GED184" s="349"/>
      <c r="GEE184" s="350"/>
      <c r="GEF184" s="344"/>
      <c r="GEG184" s="344"/>
      <c r="GEH184" s="344"/>
      <c r="GEI184" s="344"/>
      <c r="GEJ184" s="344"/>
      <c r="GEK184" s="347"/>
      <c r="GEL184" s="348"/>
      <c r="GEM184" s="349"/>
      <c r="GEN184" s="350"/>
      <c r="GEO184" s="344"/>
      <c r="GEP184" s="344"/>
      <c r="GEQ184" s="344"/>
      <c r="GER184" s="344"/>
      <c r="GES184" s="344"/>
      <c r="GET184" s="347"/>
      <c r="GEU184" s="348"/>
      <c r="GEV184" s="349"/>
      <c r="GEW184" s="350"/>
      <c r="GEX184" s="344"/>
      <c r="GEY184" s="344"/>
      <c r="GEZ184" s="344"/>
      <c r="GFA184" s="344"/>
      <c r="GFB184" s="344"/>
      <c r="GFC184" s="347"/>
      <c r="GFD184" s="348"/>
      <c r="GFE184" s="349"/>
      <c r="GFF184" s="350"/>
      <c r="GFG184" s="344"/>
      <c r="GFH184" s="344"/>
      <c r="GFI184" s="344"/>
      <c r="GFJ184" s="344"/>
      <c r="GFK184" s="344"/>
      <c r="GFL184" s="347"/>
      <c r="GFM184" s="348"/>
      <c r="GFN184" s="349"/>
      <c r="GFO184" s="350"/>
      <c r="GFP184" s="344"/>
      <c r="GFQ184" s="344"/>
      <c r="GFR184" s="344"/>
      <c r="GFS184" s="344"/>
      <c r="GFT184" s="344"/>
      <c r="GFU184" s="347"/>
      <c r="GFV184" s="348"/>
      <c r="GFW184" s="349"/>
      <c r="GFX184" s="350"/>
      <c r="GFY184" s="344"/>
      <c r="GFZ184" s="344"/>
      <c r="GGA184" s="344"/>
      <c r="GGB184" s="344"/>
      <c r="GGC184" s="344"/>
      <c r="GGD184" s="347"/>
      <c r="GGE184" s="348"/>
      <c r="GGF184" s="349"/>
      <c r="GGG184" s="350"/>
      <c r="GGH184" s="344"/>
      <c r="GGI184" s="344"/>
      <c r="GGJ184" s="344"/>
      <c r="GGK184" s="344"/>
      <c r="GGL184" s="344"/>
      <c r="GGM184" s="347"/>
      <c r="GGN184" s="348"/>
      <c r="GGO184" s="349"/>
      <c r="GGP184" s="350"/>
      <c r="GGQ184" s="344"/>
      <c r="GGR184" s="344"/>
      <c r="GGS184" s="344"/>
      <c r="GGT184" s="344"/>
      <c r="GGU184" s="344"/>
      <c r="GGV184" s="347"/>
      <c r="GGW184" s="348"/>
      <c r="GGX184" s="349"/>
      <c r="GGY184" s="350"/>
      <c r="GGZ184" s="344"/>
      <c r="GHA184" s="344"/>
      <c r="GHB184" s="344"/>
      <c r="GHC184" s="344"/>
      <c r="GHD184" s="344"/>
      <c r="GHE184" s="347"/>
      <c r="GHF184" s="348"/>
      <c r="GHG184" s="349"/>
      <c r="GHH184" s="350"/>
      <c r="GHI184" s="344"/>
      <c r="GHJ184" s="344"/>
      <c r="GHK184" s="344"/>
      <c r="GHL184" s="344"/>
      <c r="GHM184" s="344"/>
      <c r="GHN184" s="347"/>
      <c r="GHO184" s="348"/>
      <c r="GHP184" s="349"/>
      <c r="GHQ184" s="350"/>
      <c r="GHR184" s="344"/>
      <c r="GHS184" s="344"/>
      <c r="GHT184" s="344"/>
      <c r="GHU184" s="344"/>
      <c r="GHV184" s="344"/>
      <c r="GHW184" s="347"/>
      <c r="GHX184" s="348"/>
      <c r="GHY184" s="349"/>
      <c r="GHZ184" s="350"/>
      <c r="GIA184" s="344"/>
      <c r="GIB184" s="344"/>
      <c r="GIC184" s="344"/>
      <c r="GID184" s="344"/>
      <c r="GIE184" s="344"/>
      <c r="GIF184" s="347"/>
      <c r="GIG184" s="348"/>
      <c r="GIH184" s="349"/>
      <c r="GII184" s="350"/>
      <c r="GIJ184" s="344"/>
      <c r="GIK184" s="344"/>
      <c r="GIL184" s="344"/>
      <c r="GIM184" s="344"/>
      <c r="GIN184" s="344"/>
      <c r="GIO184" s="347"/>
      <c r="GIP184" s="348"/>
      <c r="GIQ184" s="349"/>
      <c r="GIR184" s="350"/>
      <c r="GIS184" s="344"/>
      <c r="GIT184" s="344"/>
      <c r="GIU184" s="344"/>
      <c r="GIV184" s="344"/>
      <c r="GIW184" s="344"/>
      <c r="GIX184" s="347"/>
      <c r="GIY184" s="348"/>
      <c r="GIZ184" s="349"/>
      <c r="GJA184" s="350"/>
      <c r="GJB184" s="344"/>
      <c r="GJC184" s="344"/>
      <c r="GJD184" s="344"/>
      <c r="GJE184" s="344"/>
      <c r="GJF184" s="344"/>
      <c r="GJG184" s="347"/>
      <c r="GJH184" s="348"/>
      <c r="GJI184" s="349"/>
      <c r="GJJ184" s="350"/>
      <c r="GJK184" s="344"/>
      <c r="GJL184" s="344"/>
      <c r="GJM184" s="344"/>
      <c r="GJN184" s="344"/>
      <c r="GJO184" s="344"/>
      <c r="GJP184" s="347"/>
      <c r="GJQ184" s="348"/>
      <c r="GJR184" s="349"/>
      <c r="GJS184" s="350"/>
      <c r="GJT184" s="344"/>
      <c r="GJU184" s="344"/>
      <c r="GJV184" s="344"/>
      <c r="GJW184" s="344"/>
      <c r="GJX184" s="344"/>
      <c r="GJY184" s="347"/>
      <c r="GJZ184" s="348"/>
      <c r="GKA184" s="349"/>
      <c r="GKB184" s="350"/>
      <c r="GKC184" s="344"/>
      <c r="GKD184" s="344"/>
      <c r="GKE184" s="344"/>
      <c r="GKF184" s="344"/>
      <c r="GKG184" s="344"/>
      <c r="GKH184" s="347"/>
      <c r="GKI184" s="348"/>
      <c r="GKJ184" s="349"/>
      <c r="GKK184" s="350"/>
      <c r="GKL184" s="344"/>
      <c r="GKM184" s="344"/>
      <c r="GKN184" s="344"/>
      <c r="GKO184" s="344"/>
      <c r="GKP184" s="344"/>
      <c r="GKQ184" s="347"/>
      <c r="GKR184" s="348"/>
      <c r="GKS184" s="349"/>
      <c r="GKT184" s="350"/>
      <c r="GKU184" s="344"/>
      <c r="GKV184" s="344"/>
      <c r="GKW184" s="344"/>
      <c r="GKX184" s="344"/>
      <c r="GKY184" s="344"/>
      <c r="GKZ184" s="347"/>
      <c r="GLA184" s="348"/>
      <c r="GLB184" s="349"/>
      <c r="GLC184" s="350"/>
      <c r="GLD184" s="344"/>
      <c r="GLE184" s="344"/>
      <c r="GLF184" s="344"/>
      <c r="GLG184" s="344"/>
      <c r="GLH184" s="344"/>
      <c r="GLI184" s="347"/>
      <c r="GLJ184" s="348"/>
      <c r="GLK184" s="349"/>
      <c r="GLL184" s="350"/>
      <c r="GLM184" s="344"/>
      <c r="GLN184" s="344"/>
      <c r="GLO184" s="344"/>
      <c r="GLP184" s="344"/>
      <c r="GLQ184" s="344"/>
      <c r="GLR184" s="347"/>
      <c r="GLS184" s="348"/>
      <c r="GLT184" s="349"/>
      <c r="GLU184" s="350"/>
      <c r="GLV184" s="344"/>
      <c r="GLW184" s="344"/>
      <c r="GLX184" s="344"/>
      <c r="GLY184" s="344"/>
      <c r="GLZ184" s="344"/>
      <c r="GMA184" s="347"/>
      <c r="GMB184" s="348"/>
      <c r="GMC184" s="349"/>
      <c r="GMD184" s="350"/>
      <c r="GME184" s="344"/>
      <c r="GMF184" s="344"/>
      <c r="GMG184" s="344"/>
      <c r="GMH184" s="344"/>
      <c r="GMI184" s="344"/>
      <c r="GMJ184" s="347"/>
      <c r="GMK184" s="348"/>
      <c r="GML184" s="349"/>
      <c r="GMM184" s="350"/>
      <c r="GMN184" s="344"/>
      <c r="GMO184" s="344"/>
      <c r="GMP184" s="344"/>
      <c r="GMQ184" s="344"/>
      <c r="GMR184" s="344"/>
      <c r="GMS184" s="347"/>
      <c r="GMT184" s="348"/>
      <c r="GMU184" s="349"/>
      <c r="GMV184" s="350"/>
      <c r="GMW184" s="344"/>
      <c r="GMX184" s="344"/>
      <c r="GMY184" s="344"/>
      <c r="GMZ184" s="344"/>
      <c r="GNA184" s="344"/>
      <c r="GNB184" s="347"/>
      <c r="GNC184" s="348"/>
      <c r="GND184" s="349"/>
      <c r="GNE184" s="350"/>
      <c r="GNF184" s="344"/>
      <c r="GNG184" s="344"/>
      <c r="GNH184" s="344"/>
      <c r="GNI184" s="344"/>
      <c r="GNJ184" s="344"/>
      <c r="GNK184" s="347"/>
      <c r="GNL184" s="348"/>
      <c r="GNM184" s="349"/>
      <c r="GNN184" s="350"/>
      <c r="GNO184" s="344"/>
      <c r="GNP184" s="344"/>
      <c r="GNQ184" s="344"/>
      <c r="GNR184" s="344"/>
      <c r="GNS184" s="344"/>
      <c r="GNT184" s="347"/>
      <c r="GNU184" s="348"/>
      <c r="GNV184" s="349"/>
      <c r="GNW184" s="350"/>
      <c r="GNX184" s="344"/>
      <c r="GNY184" s="344"/>
      <c r="GNZ184" s="344"/>
      <c r="GOA184" s="344"/>
      <c r="GOB184" s="344"/>
      <c r="GOC184" s="347"/>
      <c r="GOD184" s="348"/>
      <c r="GOE184" s="349"/>
      <c r="GOF184" s="350"/>
      <c r="GOG184" s="344"/>
      <c r="GOH184" s="344"/>
      <c r="GOI184" s="344"/>
      <c r="GOJ184" s="344"/>
      <c r="GOK184" s="344"/>
      <c r="GOL184" s="347"/>
      <c r="GOM184" s="348"/>
      <c r="GON184" s="349"/>
      <c r="GOO184" s="350"/>
      <c r="GOP184" s="344"/>
      <c r="GOQ184" s="344"/>
      <c r="GOR184" s="344"/>
      <c r="GOS184" s="344"/>
      <c r="GOT184" s="344"/>
      <c r="GOU184" s="347"/>
      <c r="GOV184" s="348"/>
      <c r="GOW184" s="349"/>
      <c r="GOX184" s="350"/>
      <c r="GOY184" s="344"/>
      <c r="GOZ184" s="344"/>
      <c r="GPA184" s="344"/>
      <c r="GPB184" s="344"/>
      <c r="GPC184" s="344"/>
      <c r="GPD184" s="347"/>
      <c r="GPE184" s="348"/>
      <c r="GPF184" s="349"/>
      <c r="GPG184" s="350"/>
      <c r="GPH184" s="344"/>
      <c r="GPI184" s="344"/>
      <c r="GPJ184" s="344"/>
      <c r="GPK184" s="344"/>
      <c r="GPL184" s="344"/>
      <c r="GPM184" s="347"/>
      <c r="GPN184" s="348"/>
      <c r="GPO184" s="349"/>
      <c r="GPP184" s="350"/>
      <c r="GPQ184" s="344"/>
      <c r="GPR184" s="344"/>
      <c r="GPS184" s="344"/>
      <c r="GPT184" s="344"/>
      <c r="GPU184" s="344"/>
      <c r="GPV184" s="347"/>
      <c r="GPW184" s="348"/>
      <c r="GPX184" s="349"/>
      <c r="GPY184" s="350"/>
      <c r="GPZ184" s="344"/>
      <c r="GQA184" s="344"/>
      <c r="GQB184" s="344"/>
      <c r="GQC184" s="344"/>
      <c r="GQD184" s="344"/>
      <c r="GQE184" s="347"/>
      <c r="GQF184" s="348"/>
      <c r="GQG184" s="349"/>
      <c r="GQH184" s="350"/>
      <c r="GQI184" s="344"/>
      <c r="GQJ184" s="344"/>
      <c r="GQK184" s="344"/>
      <c r="GQL184" s="344"/>
      <c r="GQM184" s="344"/>
      <c r="GQN184" s="347"/>
      <c r="GQO184" s="348"/>
      <c r="GQP184" s="349"/>
      <c r="GQQ184" s="350"/>
      <c r="GQR184" s="344"/>
      <c r="GQS184" s="344"/>
      <c r="GQT184" s="344"/>
      <c r="GQU184" s="344"/>
      <c r="GQV184" s="344"/>
      <c r="GQW184" s="347"/>
      <c r="GQX184" s="348"/>
      <c r="GQY184" s="349"/>
      <c r="GQZ184" s="350"/>
      <c r="GRA184" s="344"/>
      <c r="GRB184" s="344"/>
      <c r="GRC184" s="344"/>
      <c r="GRD184" s="344"/>
      <c r="GRE184" s="344"/>
      <c r="GRF184" s="347"/>
      <c r="GRG184" s="348"/>
      <c r="GRH184" s="349"/>
      <c r="GRI184" s="350"/>
      <c r="GRJ184" s="344"/>
      <c r="GRK184" s="344"/>
      <c r="GRL184" s="344"/>
      <c r="GRM184" s="344"/>
      <c r="GRN184" s="344"/>
      <c r="GRO184" s="347"/>
      <c r="GRP184" s="348"/>
      <c r="GRQ184" s="349"/>
      <c r="GRR184" s="350"/>
      <c r="GRS184" s="344"/>
      <c r="GRT184" s="344"/>
      <c r="GRU184" s="344"/>
      <c r="GRV184" s="344"/>
      <c r="GRW184" s="344"/>
      <c r="GRX184" s="347"/>
      <c r="GRY184" s="348"/>
      <c r="GRZ184" s="349"/>
      <c r="GSA184" s="350"/>
      <c r="GSB184" s="344"/>
      <c r="GSC184" s="344"/>
      <c r="GSD184" s="344"/>
      <c r="GSE184" s="344"/>
      <c r="GSF184" s="344"/>
      <c r="GSG184" s="347"/>
      <c r="GSH184" s="348"/>
      <c r="GSI184" s="349"/>
      <c r="GSJ184" s="350"/>
      <c r="GSK184" s="344"/>
      <c r="GSL184" s="344"/>
      <c r="GSM184" s="344"/>
      <c r="GSN184" s="344"/>
      <c r="GSO184" s="344"/>
      <c r="GSP184" s="347"/>
      <c r="GSQ184" s="348"/>
      <c r="GSR184" s="349"/>
      <c r="GSS184" s="350"/>
      <c r="GST184" s="344"/>
      <c r="GSU184" s="344"/>
      <c r="GSV184" s="344"/>
      <c r="GSW184" s="344"/>
      <c r="GSX184" s="344"/>
      <c r="GSY184" s="347"/>
      <c r="GSZ184" s="348"/>
      <c r="GTA184" s="349"/>
      <c r="GTB184" s="350"/>
      <c r="GTC184" s="344"/>
      <c r="GTD184" s="344"/>
      <c r="GTE184" s="344"/>
      <c r="GTF184" s="344"/>
      <c r="GTG184" s="344"/>
      <c r="GTH184" s="347"/>
      <c r="GTI184" s="348"/>
      <c r="GTJ184" s="349"/>
      <c r="GTK184" s="350"/>
      <c r="GTL184" s="344"/>
      <c r="GTM184" s="344"/>
      <c r="GTN184" s="344"/>
      <c r="GTO184" s="344"/>
      <c r="GTP184" s="344"/>
      <c r="GTQ184" s="347"/>
      <c r="GTR184" s="348"/>
      <c r="GTS184" s="349"/>
      <c r="GTT184" s="350"/>
      <c r="GTU184" s="344"/>
      <c r="GTV184" s="344"/>
      <c r="GTW184" s="344"/>
      <c r="GTX184" s="344"/>
      <c r="GTY184" s="344"/>
      <c r="GTZ184" s="347"/>
      <c r="GUA184" s="348"/>
      <c r="GUB184" s="349"/>
      <c r="GUC184" s="350"/>
      <c r="GUD184" s="344"/>
      <c r="GUE184" s="344"/>
      <c r="GUF184" s="344"/>
      <c r="GUG184" s="344"/>
      <c r="GUH184" s="344"/>
      <c r="GUI184" s="347"/>
      <c r="GUJ184" s="348"/>
      <c r="GUK184" s="349"/>
      <c r="GUL184" s="350"/>
      <c r="GUM184" s="344"/>
      <c r="GUN184" s="344"/>
      <c r="GUO184" s="344"/>
      <c r="GUP184" s="344"/>
      <c r="GUQ184" s="344"/>
      <c r="GUR184" s="347"/>
      <c r="GUS184" s="348"/>
      <c r="GUT184" s="349"/>
      <c r="GUU184" s="350"/>
      <c r="GUV184" s="344"/>
      <c r="GUW184" s="344"/>
      <c r="GUX184" s="344"/>
      <c r="GUY184" s="344"/>
      <c r="GUZ184" s="344"/>
      <c r="GVA184" s="347"/>
      <c r="GVB184" s="348"/>
      <c r="GVC184" s="349"/>
      <c r="GVD184" s="350"/>
      <c r="GVE184" s="344"/>
      <c r="GVF184" s="344"/>
      <c r="GVG184" s="344"/>
      <c r="GVH184" s="344"/>
      <c r="GVI184" s="344"/>
      <c r="GVJ184" s="347"/>
      <c r="GVK184" s="348"/>
      <c r="GVL184" s="349"/>
      <c r="GVM184" s="350"/>
      <c r="GVN184" s="344"/>
      <c r="GVO184" s="344"/>
      <c r="GVP184" s="344"/>
      <c r="GVQ184" s="344"/>
      <c r="GVR184" s="344"/>
      <c r="GVS184" s="347"/>
      <c r="GVT184" s="348"/>
      <c r="GVU184" s="349"/>
      <c r="GVV184" s="350"/>
      <c r="GVW184" s="344"/>
      <c r="GVX184" s="344"/>
      <c r="GVY184" s="344"/>
      <c r="GVZ184" s="344"/>
      <c r="GWA184" s="344"/>
      <c r="GWB184" s="347"/>
      <c r="GWC184" s="348"/>
      <c r="GWD184" s="349"/>
      <c r="GWE184" s="350"/>
      <c r="GWF184" s="344"/>
      <c r="GWG184" s="344"/>
      <c r="GWH184" s="344"/>
      <c r="GWI184" s="344"/>
      <c r="GWJ184" s="344"/>
      <c r="GWK184" s="347"/>
      <c r="GWL184" s="348"/>
      <c r="GWM184" s="349"/>
      <c r="GWN184" s="350"/>
      <c r="GWO184" s="344"/>
      <c r="GWP184" s="344"/>
      <c r="GWQ184" s="344"/>
      <c r="GWR184" s="344"/>
      <c r="GWS184" s="344"/>
      <c r="GWT184" s="347"/>
      <c r="GWU184" s="348"/>
      <c r="GWV184" s="349"/>
      <c r="GWW184" s="350"/>
      <c r="GWX184" s="344"/>
      <c r="GWY184" s="344"/>
      <c r="GWZ184" s="344"/>
      <c r="GXA184" s="344"/>
      <c r="GXB184" s="344"/>
      <c r="GXC184" s="347"/>
      <c r="GXD184" s="348"/>
      <c r="GXE184" s="349"/>
      <c r="GXF184" s="350"/>
      <c r="GXG184" s="344"/>
      <c r="GXH184" s="344"/>
      <c r="GXI184" s="344"/>
      <c r="GXJ184" s="344"/>
      <c r="GXK184" s="344"/>
      <c r="GXL184" s="347"/>
      <c r="GXM184" s="348"/>
      <c r="GXN184" s="349"/>
      <c r="GXO184" s="350"/>
      <c r="GXP184" s="344"/>
      <c r="GXQ184" s="344"/>
      <c r="GXR184" s="344"/>
      <c r="GXS184" s="344"/>
      <c r="GXT184" s="344"/>
      <c r="GXU184" s="347"/>
      <c r="GXV184" s="348"/>
      <c r="GXW184" s="349"/>
      <c r="GXX184" s="350"/>
      <c r="GXY184" s="344"/>
      <c r="GXZ184" s="344"/>
      <c r="GYA184" s="344"/>
      <c r="GYB184" s="344"/>
      <c r="GYC184" s="344"/>
      <c r="GYD184" s="347"/>
      <c r="GYE184" s="348"/>
      <c r="GYF184" s="349"/>
      <c r="GYG184" s="350"/>
      <c r="GYH184" s="344"/>
      <c r="GYI184" s="344"/>
      <c r="GYJ184" s="344"/>
      <c r="GYK184" s="344"/>
      <c r="GYL184" s="344"/>
      <c r="GYM184" s="347"/>
      <c r="GYN184" s="348"/>
      <c r="GYO184" s="349"/>
      <c r="GYP184" s="350"/>
      <c r="GYQ184" s="344"/>
      <c r="GYR184" s="344"/>
      <c r="GYS184" s="344"/>
      <c r="GYT184" s="344"/>
      <c r="GYU184" s="344"/>
      <c r="GYV184" s="347"/>
      <c r="GYW184" s="348"/>
      <c r="GYX184" s="349"/>
      <c r="GYY184" s="350"/>
      <c r="GYZ184" s="344"/>
      <c r="GZA184" s="344"/>
      <c r="GZB184" s="344"/>
      <c r="GZC184" s="344"/>
      <c r="GZD184" s="344"/>
      <c r="GZE184" s="347"/>
      <c r="GZF184" s="348"/>
      <c r="GZG184" s="349"/>
      <c r="GZH184" s="350"/>
      <c r="GZI184" s="344"/>
      <c r="GZJ184" s="344"/>
      <c r="GZK184" s="344"/>
      <c r="GZL184" s="344"/>
      <c r="GZM184" s="344"/>
      <c r="GZN184" s="347"/>
      <c r="GZO184" s="348"/>
      <c r="GZP184" s="349"/>
      <c r="GZQ184" s="350"/>
      <c r="GZR184" s="344"/>
      <c r="GZS184" s="344"/>
      <c r="GZT184" s="344"/>
      <c r="GZU184" s="344"/>
      <c r="GZV184" s="344"/>
      <c r="GZW184" s="347"/>
      <c r="GZX184" s="348"/>
      <c r="GZY184" s="349"/>
      <c r="GZZ184" s="350"/>
      <c r="HAA184" s="344"/>
      <c r="HAB184" s="344"/>
      <c r="HAC184" s="344"/>
      <c r="HAD184" s="344"/>
      <c r="HAE184" s="344"/>
      <c r="HAF184" s="347"/>
      <c r="HAG184" s="348"/>
      <c r="HAH184" s="349"/>
      <c r="HAI184" s="350"/>
      <c r="HAJ184" s="344"/>
      <c r="HAK184" s="344"/>
      <c r="HAL184" s="344"/>
      <c r="HAM184" s="344"/>
      <c r="HAN184" s="344"/>
      <c r="HAO184" s="347"/>
      <c r="HAP184" s="348"/>
      <c r="HAQ184" s="349"/>
      <c r="HAR184" s="350"/>
      <c r="HAS184" s="344"/>
      <c r="HAT184" s="344"/>
      <c r="HAU184" s="344"/>
      <c r="HAV184" s="344"/>
      <c r="HAW184" s="344"/>
      <c r="HAX184" s="347"/>
      <c r="HAY184" s="348"/>
      <c r="HAZ184" s="349"/>
      <c r="HBA184" s="350"/>
      <c r="HBB184" s="344"/>
      <c r="HBC184" s="344"/>
      <c r="HBD184" s="344"/>
      <c r="HBE184" s="344"/>
      <c r="HBF184" s="344"/>
      <c r="HBG184" s="347"/>
      <c r="HBH184" s="348"/>
      <c r="HBI184" s="349"/>
      <c r="HBJ184" s="350"/>
      <c r="HBK184" s="344"/>
      <c r="HBL184" s="344"/>
      <c r="HBM184" s="344"/>
      <c r="HBN184" s="344"/>
      <c r="HBO184" s="344"/>
      <c r="HBP184" s="347"/>
      <c r="HBQ184" s="348"/>
      <c r="HBR184" s="349"/>
      <c r="HBS184" s="350"/>
      <c r="HBT184" s="344"/>
      <c r="HBU184" s="344"/>
      <c r="HBV184" s="344"/>
      <c r="HBW184" s="344"/>
      <c r="HBX184" s="344"/>
      <c r="HBY184" s="347"/>
      <c r="HBZ184" s="348"/>
      <c r="HCA184" s="349"/>
      <c r="HCB184" s="350"/>
      <c r="HCC184" s="344"/>
      <c r="HCD184" s="344"/>
      <c r="HCE184" s="344"/>
      <c r="HCF184" s="344"/>
      <c r="HCG184" s="344"/>
      <c r="HCH184" s="347"/>
      <c r="HCI184" s="348"/>
      <c r="HCJ184" s="349"/>
      <c r="HCK184" s="350"/>
      <c r="HCL184" s="344"/>
      <c r="HCM184" s="344"/>
      <c r="HCN184" s="344"/>
      <c r="HCO184" s="344"/>
      <c r="HCP184" s="344"/>
      <c r="HCQ184" s="347"/>
      <c r="HCR184" s="348"/>
      <c r="HCS184" s="349"/>
      <c r="HCT184" s="350"/>
      <c r="HCU184" s="344"/>
      <c r="HCV184" s="344"/>
      <c r="HCW184" s="344"/>
      <c r="HCX184" s="344"/>
      <c r="HCY184" s="344"/>
      <c r="HCZ184" s="347"/>
      <c r="HDA184" s="348"/>
      <c r="HDB184" s="349"/>
      <c r="HDC184" s="350"/>
      <c r="HDD184" s="344"/>
      <c r="HDE184" s="344"/>
      <c r="HDF184" s="344"/>
      <c r="HDG184" s="344"/>
      <c r="HDH184" s="344"/>
      <c r="HDI184" s="347"/>
      <c r="HDJ184" s="348"/>
      <c r="HDK184" s="349"/>
      <c r="HDL184" s="350"/>
      <c r="HDM184" s="344"/>
      <c r="HDN184" s="344"/>
      <c r="HDO184" s="344"/>
      <c r="HDP184" s="344"/>
      <c r="HDQ184" s="344"/>
      <c r="HDR184" s="347"/>
      <c r="HDS184" s="348"/>
      <c r="HDT184" s="349"/>
      <c r="HDU184" s="350"/>
      <c r="HDV184" s="344"/>
      <c r="HDW184" s="344"/>
      <c r="HDX184" s="344"/>
      <c r="HDY184" s="344"/>
      <c r="HDZ184" s="344"/>
      <c r="HEA184" s="347"/>
      <c r="HEB184" s="348"/>
      <c r="HEC184" s="349"/>
      <c r="HED184" s="350"/>
      <c r="HEE184" s="344"/>
      <c r="HEF184" s="344"/>
      <c r="HEG184" s="344"/>
      <c r="HEH184" s="344"/>
      <c r="HEI184" s="344"/>
      <c r="HEJ184" s="347"/>
      <c r="HEK184" s="348"/>
      <c r="HEL184" s="349"/>
      <c r="HEM184" s="350"/>
      <c r="HEN184" s="344"/>
      <c r="HEO184" s="344"/>
      <c r="HEP184" s="344"/>
      <c r="HEQ184" s="344"/>
      <c r="HER184" s="344"/>
      <c r="HES184" s="347"/>
      <c r="HET184" s="348"/>
      <c r="HEU184" s="349"/>
      <c r="HEV184" s="350"/>
      <c r="HEW184" s="344"/>
      <c r="HEX184" s="344"/>
      <c r="HEY184" s="344"/>
      <c r="HEZ184" s="344"/>
      <c r="HFA184" s="344"/>
      <c r="HFB184" s="347"/>
      <c r="HFC184" s="348"/>
      <c r="HFD184" s="349"/>
      <c r="HFE184" s="350"/>
      <c r="HFF184" s="344"/>
      <c r="HFG184" s="344"/>
      <c r="HFH184" s="344"/>
      <c r="HFI184" s="344"/>
      <c r="HFJ184" s="344"/>
      <c r="HFK184" s="347"/>
      <c r="HFL184" s="348"/>
      <c r="HFM184" s="349"/>
      <c r="HFN184" s="350"/>
      <c r="HFO184" s="344"/>
      <c r="HFP184" s="344"/>
      <c r="HFQ184" s="344"/>
      <c r="HFR184" s="344"/>
      <c r="HFS184" s="344"/>
      <c r="HFT184" s="347"/>
      <c r="HFU184" s="348"/>
      <c r="HFV184" s="349"/>
      <c r="HFW184" s="350"/>
      <c r="HFX184" s="344"/>
      <c r="HFY184" s="344"/>
      <c r="HFZ184" s="344"/>
      <c r="HGA184" s="344"/>
      <c r="HGB184" s="344"/>
      <c r="HGC184" s="347"/>
      <c r="HGD184" s="348"/>
      <c r="HGE184" s="349"/>
      <c r="HGF184" s="350"/>
      <c r="HGG184" s="344"/>
      <c r="HGH184" s="344"/>
      <c r="HGI184" s="344"/>
      <c r="HGJ184" s="344"/>
      <c r="HGK184" s="344"/>
      <c r="HGL184" s="347"/>
      <c r="HGM184" s="348"/>
      <c r="HGN184" s="349"/>
      <c r="HGO184" s="350"/>
      <c r="HGP184" s="344"/>
      <c r="HGQ184" s="344"/>
      <c r="HGR184" s="344"/>
      <c r="HGS184" s="344"/>
      <c r="HGT184" s="344"/>
      <c r="HGU184" s="347"/>
      <c r="HGV184" s="348"/>
      <c r="HGW184" s="349"/>
      <c r="HGX184" s="350"/>
      <c r="HGY184" s="344"/>
      <c r="HGZ184" s="344"/>
      <c r="HHA184" s="344"/>
      <c r="HHB184" s="344"/>
      <c r="HHC184" s="344"/>
      <c r="HHD184" s="347"/>
      <c r="HHE184" s="348"/>
      <c r="HHF184" s="349"/>
      <c r="HHG184" s="350"/>
      <c r="HHH184" s="344"/>
      <c r="HHI184" s="344"/>
      <c r="HHJ184" s="344"/>
      <c r="HHK184" s="344"/>
      <c r="HHL184" s="344"/>
      <c r="HHM184" s="347"/>
      <c r="HHN184" s="348"/>
      <c r="HHO184" s="349"/>
      <c r="HHP184" s="350"/>
      <c r="HHQ184" s="344"/>
      <c r="HHR184" s="344"/>
      <c r="HHS184" s="344"/>
      <c r="HHT184" s="344"/>
      <c r="HHU184" s="344"/>
      <c r="HHV184" s="347"/>
      <c r="HHW184" s="348"/>
      <c r="HHX184" s="349"/>
      <c r="HHY184" s="350"/>
      <c r="HHZ184" s="344"/>
      <c r="HIA184" s="344"/>
      <c r="HIB184" s="344"/>
      <c r="HIC184" s="344"/>
      <c r="HID184" s="344"/>
      <c r="HIE184" s="347"/>
      <c r="HIF184" s="348"/>
      <c r="HIG184" s="349"/>
      <c r="HIH184" s="350"/>
      <c r="HII184" s="344"/>
      <c r="HIJ184" s="344"/>
      <c r="HIK184" s="344"/>
      <c r="HIL184" s="344"/>
      <c r="HIM184" s="344"/>
      <c r="HIN184" s="347"/>
      <c r="HIO184" s="348"/>
      <c r="HIP184" s="349"/>
      <c r="HIQ184" s="350"/>
      <c r="HIR184" s="344"/>
      <c r="HIS184" s="344"/>
      <c r="HIT184" s="344"/>
      <c r="HIU184" s="344"/>
      <c r="HIV184" s="344"/>
      <c r="HIW184" s="347"/>
      <c r="HIX184" s="348"/>
      <c r="HIY184" s="349"/>
      <c r="HIZ184" s="350"/>
      <c r="HJA184" s="344"/>
      <c r="HJB184" s="344"/>
      <c r="HJC184" s="344"/>
      <c r="HJD184" s="344"/>
      <c r="HJE184" s="344"/>
      <c r="HJF184" s="347"/>
      <c r="HJG184" s="348"/>
      <c r="HJH184" s="349"/>
      <c r="HJI184" s="350"/>
      <c r="HJJ184" s="344"/>
      <c r="HJK184" s="344"/>
      <c r="HJL184" s="344"/>
      <c r="HJM184" s="344"/>
      <c r="HJN184" s="344"/>
      <c r="HJO184" s="347"/>
      <c r="HJP184" s="348"/>
      <c r="HJQ184" s="349"/>
      <c r="HJR184" s="350"/>
      <c r="HJS184" s="344"/>
      <c r="HJT184" s="344"/>
      <c r="HJU184" s="344"/>
      <c r="HJV184" s="344"/>
      <c r="HJW184" s="344"/>
      <c r="HJX184" s="347"/>
      <c r="HJY184" s="348"/>
      <c r="HJZ184" s="349"/>
      <c r="HKA184" s="350"/>
      <c r="HKB184" s="344"/>
      <c r="HKC184" s="344"/>
      <c r="HKD184" s="344"/>
      <c r="HKE184" s="344"/>
      <c r="HKF184" s="344"/>
      <c r="HKG184" s="347"/>
      <c r="HKH184" s="348"/>
      <c r="HKI184" s="349"/>
      <c r="HKJ184" s="350"/>
      <c r="HKK184" s="344"/>
      <c r="HKL184" s="344"/>
      <c r="HKM184" s="344"/>
      <c r="HKN184" s="344"/>
      <c r="HKO184" s="344"/>
      <c r="HKP184" s="347"/>
      <c r="HKQ184" s="348"/>
      <c r="HKR184" s="349"/>
      <c r="HKS184" s="350"/>
      <c r="HKT184" s="344"/>
      <c r="HKU184" s="344"/>
      <c r="HKV184" s="344"/>
      <c r="HKW184" s="344"/>
      <c r="HKX184" s="344"/>
      <c r="HKY184" s="347"/>
      <c r="HKZ184" s="348"/>
      <c r="HLA184" s="349"/>
      <c r="HLB184" s="350"/>
      <c r="HLC184" s="344"/>
      <c r="HLD184" s="344"/>
      <c r="HLE184" s="344"/>
      <c r="HLF184" s="344"/>
      <c r="HLG184" s="344"/>
      <c r="HLH184" s="347"/>
      <c r="HLI184" s="348"/>
      <c r="HLJ184" s="349"/>
      <c r="HLK184" s="350"/>
      <c r="HLL184" s="344"/>
      <c r="HLM184" s="344"/>
      <c r="HLN184" s="344"/>
      <c r="HLO184" s="344"/>
      <c r="HLP184" s="344"/>
      <c r="HLQ184" s="347"/>
      <c r="HLR184" s="348"/>
      <c r="HLS184" s="349"/>
      <c r="HLT184" s="350"/>
      <c r="HLU184" s="344"/>
      <c r="HLV184" s="344"/>
      <c r="HLW184" s="344"/>
      <c r="HLX184" s="344"/>
      <c r="HLY184" s="344"/>
      <c r="HLZ184" s="347"/>
      <c r="HMA184" s="348"/>
      <c r="HMB184" s="349"/>
      <c r="HMC184" s="350"/>
      <c r="HMD184" s="344"/>
      <c r="HME184" s="344"/>
      <c r="HMF184" s="344"/>
      <c r="HMG184" s="344"/>
      <c r="HMH184" s="344"/>
      <c r="HMI184" s="347"/>
      <c r="HMJ184" s="348"/>
      <c r="HMK184" s="349"/>
      <c r="HML184" s="350"/>
      <c r="HMM184" s="344"/>
      <c r="HMN184" s="344"/>
      <c r="HMO184" s="344"/>
      <c r="HMP184" s="344"/>
      <c r="HMQ184" s="344"/>
      <c r="HMR184" s="347"/>
      <c r="HMS184" s="348"/>
      <c r="HMT184" s="349"/>
      <c r="HMU184" s="350"/>
      <c r="HMV184" s="344"/>
      <c r="HMW184" s="344"/>
      <c r="HMX184" s="344"/>
      <c r="HMY184" s="344"/>
      <c r="HMZ184" s="344"/>
      <c r="HNA184" s="347"/>
      <c r="HNB184" s="348"/>
      <c r="HNC184" s="349"/>
      <c r="HND184" s="350"/>
      <c r="HNE184" s="344"/>
      <c r="HNF184" s="344"/>
      <c r="HNG184" s="344"/>
      <c r="HNH184" s="344"/>
      <c r="HNI184" s="344"/>
      <c r="HNJ184" s="347"/>
      <c r="HNK184" s="348"/>
      <c r="HNL184" s="349"/>
      <c r="HNM184" s="350"/>
      <c r="HNN184" s="344"/>
      <c r="HNO184" s="344"/>
      <c r="HNP184" s="344"/>
      <c r="HNQ184" s="344"/>
      <c r="HNR184" s="344"/>
      <c r="HNS184" s="347"/>
      <c r="HNT184" s="348"/>
      <c r="HNU184" s="349"/>
      <c r="HNV184" s="350"/>
      <c r="HNW184" s="344"/>
      <c r="HNX184" s="344"/>
      <c r="HNY184" s="344"/>
      <c r="HNZ184" s="344"/>
      <c r="HOA184" s="344"/>
      <c r="HOB184" s="347"/>
      <c r="HOC184" s="348"/>
      <c r="HOD184" s="349"/>
      <c r="HOE184" s="350"/>
      <c r="HOF184" s="344"/>
      <c r="HOG184" s="344"/>
      <c r="HOH184" s="344"/>
      <c r="HOI184" s="344"/>
      <c r="HOJ184" s="344"/>
      <c r="HOK184" s="347"/>
      <c r="HOL184" s="348"/>
      <c r="HOM184" s="349"/>
      <c r="HON184" s="350"/>
      <c r="HOO184" s="344"/>
      <c r="HOP184" s="344"/>
      <c r="HOQ184" s="344"/>
      <c r="HOR184" s="344"/>
      <c r="HOS184" s="344"/>
      <c r="HOT184" s="347"/>
      <c r="HOU184" s="348"/>
      <c r="HOV184" s="349"/>
      <c r="HOW184" s="350"/>
      <c r="HOX184" s="344"/>
      <c r="HOY184" s="344"/>
      <c r="HOZ184" s="344"/>
      <c r="HPA184" s="344"/>
      <c r="HPB184" s="344"/>
      <c r="HPC184" s="347"/>
      <c r="HPD184" s="348"/>
      <c r="HPE184" s="349"/>
      <c r="HPF184" s="350"/>
      <c r="HPG184" s="344"/>
      <c r="HPH184" s="344"/>
      <c r="HPI184" s="344"/>
      <c r="HPJ184" s="344"/>
      <c r="HPK184" s="344"/>
      <c r="HPL184" s="347"/>
      <c r="HPM184" s="348"/>
      <c r="HPN184" s="349"/>
      <c r="HPO184" s="350"/>
      <c r="HPP184" s="344"/>
      <c r="HPQ184" s="344"/>
      <c r="HPR184" s="344"/>
      <c r="HPS184" s="344"/>
      <c r="HPT184" s="344"/>
      <c r="HPU184" s="347"/>
      <c r="HPV184" s="348"/>
      <c r="HPW184" s="349"/>
      <c r="HPX184" s="350"/>
      <c r="HPY184" s="344"/>
      <c r="HPZ184" s="344"/>
      <c r="HQA184" s="344"/>
      <c r="HQB184" s="344"/>
      <c r="HQC184" s="344"/>
      <c r="HQD184" s="347"/>
      <c r="HQE184" s="348"/>
      <c r="HQF184" s="349"/>
      <c r="HQG184" s="350"/>
      <c r="HQH184" s="344"/>
      <c r="HQI184" s="344"/>
      <c r="HQJ184" s="344"/>
      <c r="HQK184" s="344"/>
      <c r="HQL184" s="344"/>
      <c r="HQM184" s="347"/>
      <c r="HQN184" s="348"/>
      <c r="HQO184" s="349"/>
      <c r="HQP184" s="350"/>
      <c r="HQQ184" s="344"/>
      <c r="HQR184" s="344"/>
      <c r="HQS184" s="344"/>
      <c r="HQT184" s="344"/>
      <c r="HQU184" s="344"/>
      <c r="HQV184" s="347"/>
      <c r="HQW184" s="348"/>
      <c r="HQX184" s="349"/>
      <c r="HQY184" s="350"/>
      <c r="HQZ184" s="344"/>
      <c r="HRA184" s="344"/>
      <c r="HRB184" s="344"/>
      <c r="HRC184" s="344"/>
      <c r="HRD184" s="344"/>
      <c r="HRE184" s="347"/>
      <c r="HRF184" s="348"/>
      <c r="HRG184" s="349"/>
      <c r="HRH184" s="350"/>
      <c r="HRI184" s="344"/>
      <c r="HRJ184" s="344"/>
      <c r="HRK184" s="344"/>
      <c r="HRL184" s="344"/>
      <c r="HRM184" s="344"/>
      <c r="HRN184" s="347"/>
      <c r="HRO184" s="348"/>
      <c r="HRP184" s="349"/>
      <c r="HRQ184" s="350"/>
      <c r="HRR184" s="344"/>
      <c r="HRS184" s="344"/>
      <c r="HRT184" s="344"/>
      <c r="HRU184" s="344"/>
      <c r="HRV184" s="344"/>
      <c r="HRW184" s="347"/>
      <c r="HRX184" s="348"/>
      <c r="HRY184" s="349"/>
      <c r="HRZ184" s="350"/>
      <c r="HSA184" s="344"/>
      <c r="HSB184" s="344"/>
      <c r="HSC184" s="344"/>
      <c r="HSD184" s="344"/>
      <c r="HSE184" s="344"/>
      <c r="HSF184" s="347"/>
      <c r="HSG184" s="348"/>
      <c r="HSH184" s="349"/>
      <c r="HSI184" s="350"/>
      <c r="HSJ184" s="344"/>
      <c r="HSK184" s="344"/>
      <c r="HSL184" s="344"/>
      <c r="HSM184" s="344"/>
      <c r="HSN184" s="344"/>
      <c r="HSO184" s="347"/>
      <c r="HSP184" s="348"/>
      <c r="HSQ184" s="349"/>
      <c r="HSR184" s="350"/>
      <c r="HSS184" s="344"/>
      <c r="HST184" s="344"/>
      <c r="HSU184" s="344"/>
      <c r="HSV184" s="344"/>
      <c r="HSW184" s="344"/>
      <c r="HSX184" s="347"/>
      <c r="HSY184" s="348"/>
      <c r="HSZ184" s="349"/>
      <c r="HTA184" s="350"/>
      <c r="HTB184" s="344"/>
      <c r="HTC184" s="344"/>
      <c r="HTD184" s="344"/>
      <c r="HTE184" s="344"/>
      <c r="HTF184" s="344"/>
      <c r="HTG184" s="347"/>
      <c r="HTH184" s="348"/>
      <c r="HTI184" s="349"/>
      <c r="HTJ184" s="350"/>
      <c r="HTK184" s="344"/>
      <c r="HTL184" s="344"/>
      <c r="HTM184" s="344"/>
      <c r="HTN184" s="344"/>
      <c r="HTO184" s="344"/>
      <c r="HTP184" s="347"/>
      <c r="HTQ184" s="348"/>
      <c r="HTR184" s="349"/>
      <c r="HTS184" s="350"/>
      <c r="HTT184" s="344"/>
      <c r="HTU184" s="344"/>
      <c r="HTV184" s="344"/>
      <c r="HTW184" s="344"/>
      <c r="HTX184" s="344"/>
      <c r="HTY184" s="347"/>
      <c r="HTZ184" s="348"/>
      <c r="HUA184" s="349"/>
      <c r="HUB184" s="350"/>
      <c r="HUC184" s="344"/>
      <c r="HUD184" s="344"/>
      <c r="HUE184" s="344"/>
      <c r="HUF184" s="344"/>
      <c r="HUG184" s="344"/>
      <c r="HUH184" s="347"/>
      <c r="HUI184" s="348"/>
      <c r="HUJ184" s="349"/>
      <c r="HUK184" s="350"/>
      <c r="HUL184" s="344"/>
      <c r="HUM184" s="344"/>
      <c r="HUN184" s="344"/>
      <c r="HUO184" s="344"/>
      <c r="HUP184" s="344"/>
      <c r="HUQ184" s="347"/>
      <c r="HUR184" s="348"/>
      <c r="HUS184" s="349"/>
      <c r="HUT184" s="350"/>
      <c r="HUU184" s="344"/>
      <c r="HUV184" s="344"/>
      <c r="HUW184" s="344"/>
      <c r="HUX184" s="344"/>
      <c r="HUY184" s="344"/>
      <c r="HUZ184" s="347"/>
      <c r="HVA184" s="348"/>
      <c r="HVB184" s="349"/>
      <c r="HVC184" s="350"/>
      <c r="HVD184" s="344"/>
      <c r="HVE184" s="344"/>
      <c r="HVF184" s="344"/>
      <c r="HVG184" s="344"/>
      <c r="HVH184" s="344"/>
      <c r="HVI184" s="347"/>
      <c r="HVJ184" s="348"/>
      <c r="HVK184" s="349"/>
      <c r="HVL184" s="350"/>
      <c r="HVM184" s="344"/>
      <c r="HVN184" s="344"/>
      <c r="HVO184" s="344"/>
      <c r="HVP184" s="344"/>
      <c r="HVQ184" s="344"/>
      <c r="HVR184" s="347"/>
      <c r="HVS184" s="348"/>
      <c r="HVT184" s="349"/>
      <c r="HVU184" s="350"/>
      <c r="HVV184" s="344"/>
      <c r="HVW184" s="344"/>
      <c r="HVX184" s="344"/>
      <c r="HVY184" s="344"/>
      <c r="HVZ184" s="344"/>
      <c r="HWA184" s="347"/>
      <c r="HWB184" s="348"/>
      <c r="HWC184" s="349"/>
      <c r="HWD184" s="350"/>
      <c r="HWE184" s="344"/>
      <c r="HWF184" s="344"/>
      <c r="HWG184" s="344"/>
      <c r="HWH184" s="344"/>
      <c r="HWI184" s="344"/>
      <c r="HWJ184" s="347"/>
      <c r="HWK184" s="348"/>
      <c r="HWL184" s="349"/>
      <c r="HWM184" s="350"/>
      <c r="HWN184" s="344"/>
      <c r="HWO184" s="344"/>
      <c r="HWP184" s="344"/>
      <c r="HWQ184" s="344"/>
      <c r="HWR184" s="344"/>
      <c r="HWS184" s="347"/>
      <c r="HWT184" s="348"/>
      <c r="HWU184" s="349"/>
      <c r="HWV184" s="350"/>
      <c r="HWW184" s="344"/>
      <c r="HWX184" s="344"/>
      <c r="HWY184" s="344"/>
      <c r="HWZ184" s="344"/>
      <c r="HXA184" s="344"/>
      <c r="HXB184" s="347"/>
      <c r="HXC184" s="348"/>
      <c r="HXD184" s="349"/>
      <c r="HXE184" s="350"/>
      <c r="HXF184" s="344"/>
      <c r="HXG184" s="344"/>
      <c r="HXH184" s="344"/>
      <c r="HXI184" s="344"/>
      <c r="HXJ184" s="344"/>
      <c r="HXK184" s="347"/>
      <c r="HXL184" s="348"/>
      <c r="HXM184" s="349"/>
      <c r="HXN184" s="350"/>
      <c r="HXO184" s="344"/>
      <c r="HXP184" s="344"/>
      <c r="HXQ184" s="344"/>
      <c r="HXR184" s="344"/>
      <c r="HXS184" s="344"/>
      <c r="HXT184" s="347"/>
      <c r="HXU184" s="348"/>
      <c r="HXV184" s="349"/>
      <c r="HXW184" s="350"/>
      <c r="HXX184" s="344"/>
      <c r="HXY184" s="344"/>
      <c r="HXZ184" s="344"/>
      <c r="HYA184" s="344"/>
      <c r="HYB184" s="344"/>
      <c r="HYC184" s="347"/>
      <c r="HYD184" s="348"/>
      <c r="HYE184" s="349"/>
      <c r="HYF184" s="350"/>
      <c r="HYG184" s="344"/>
      <c r="HYH184" s="344"/>
      <c r="HYI184" s="344"/>
      <c r="HYJ184" s="344"/>
      <c r="HYK184" s="344"/>
      <c r="HYL184" s="347"/>
      <c r="HYM184" s="348"/>
      <c r="HYN184" s="349"/>
      <c r="HYO184" s="350"/>
      <c r="HYP184" s="344"/>
      <c r="HYQ184" s="344"/>
      <c r="HYR184" s="344"/>
      <c r="HYS184" s="344"/>
      <c r="HYT184" s="344"/>
      <c r="HYU184" s="347"/>
      <c r="HYV184" s="348"/>
      <c r="HYW184" s="349"/>
      <c r="HYX184" s="350"/>
      <c r="HYY184" s="344"/>
      <c r="HYZ184" s="344"/>
      <c r="HZA184" s="344"/>
      <c r="HZB184" s="344"/>
      <c r="HZC184" s="344"/>
      <c r="HZD184" s="347"/>
      <c r="HZE184" s="348"/>
      <c r="HZF184" s="349"/>
      <c r="HZG184" s="350"/>
      <c r="HZH184" s="344"/>
      <c r="HZI184" s="344"/>
      <c r="HZJ184" s="344"/>
      <c r="HZK184" s="344"/>
      <c r="HZL184" s="344"/>
      <c r="HZM184" s="347"/>
      <c r="HZN184" s="348"/>
      <c r="HZO184" s="349"/>
      <c r="HZP184" s="350"/>
      <c r="HZQ184" s="344"/>
      <c r="HZR184" s="344"/>
      <c r="HZS184" s="344"/>
      <c r="HZT184" s="344"/>
      <c r="HZU184" s="344"/>
      <c r="HZV184" s="347"/>
      <c r="HZW184" s="348"/>
      <c r="HZX184" s="349"/>
      <c r="HZY184" s="350"/>
      <c r="HZZ184" s="344"/>
      <c r="IAA184" s="344"/>
      <c r="IAB184" s="344"/>
      <c r="IAC184" s="344"/>
      <c r="IAD184" s="344"/>
      <c r="IAE184" s="347"/>
      <c r="IAF184" s="348"/>
      <c r="IAG184" s="349"/>
      <c r="IAH184" s="350"/>
      <c r="IAI184" s="344"/>
      <c r="IAJ184" s="344"/>
      <c r="IAK184" s="344"/>
      <c r="IAL184" s="344"/>
      <c r="IAM184" s="344"/>
      <c r="IAN184" s="347"/>
      <c r="IAO184" s="348"/>
      <c r="IAP184" s="349"/>
      <c r="IAQ184" s="350"/>
      <c r="IAR184" s="344"/>
      <c r="IAS184" s="344"/>
      <c r="IAT184" s="344"/>
      <c r="IAU184" s="344"/>
      <c r="IAV184" s="344"/>
      <c r="IAW184" s="347"/>
      <c r="IAX184" s="348"/>
      <c r="IAY184" s="349"/>
      <c r="IAZ184" s="350"/>
      <c r="IBA184" s="344"/>
      <c r="IBB184" s="344"/>
      <c r="IBC184" s="344"/>
      <c r="IBD184" s="344"/>
      <c r="IBE184" s="344"/>
      <c r="IBF184" s="347"/>
      <c r="IBG184" s="348"/>
      <c r="IBH184" s="349"/>
      <c r="IBI184" s="350"/>
      <c r="IBJ184" s="344"/>
      <c r="IBK184" s="344"/>
      <c r="IBL184" s="344"/>
      <c r="IBM184" s="344"/>
      <c r="IBN184" s="344"/>
      <c r="IBO184" s="347"/>
      <c r="IBP184" s="348"/>
      <c r="IBQ184" s="349"/>
      <c r="IBR184" s="350"/>
      <c r="IBS184" s="344"/>
      <c r="IBT184" s="344"/>
      <c r="IBU184" s="344"/>
      <c r="IBV184" s="344"/>
      <c r="IBW184" s="344"/>
      <c r="IBX184" s="347"/>
      <c r="IBY184" s="348"/>
      <c r="IBZ184" s="349"/>
      <c r="ICA184" s="350"/>
      <c r="ICB184" s="344"/>
      <c r="ICC184" s="344"/>
      <c r="ICD184" s="344"/>
      <c r="ICE184" s="344"/>
      <c r="ICF184" s="344"/>
      <c r="ICG184" s="347"/>
      <c r="ICH184" s="348"/>
      <c r="ICI184" s="349"/>
      <c r="ICJ184" s="350"/>
      <c r="ICK184" s="344"/>
      <c r="ICL184" s="344"/>
      <c r="ICM184" s="344"/>
      <c r="ICN184" s="344"/>
      <c r="ICO184" s="344"/>
      <c r="ICP184" s="347"/>
      <c r="ICQ184" s="348"/>
      <c r="ICR184" s="349"/>
      <c r="ICS184" s="350"/>
      <c r="ICT184" s="344"/>
      <c r="ICU184" s="344"/>
      <c r="ICV184" s="344"/>
      <c r="ICW184" s="344"/>
      <c r="ICX184" s="344"/>
      <c r="ICY184" s="347"/>
      <c r="ICZ184" s="348"/>
      <c r="IDA184" s="349"/>
      <c r="IDB184" s="350"/>
      <c r="IDC184" s="344"/>
      <c r="IDD184" s="344"/>
      <c r="IDE184" s="344"/>
      <c r="IDF184" s="344"/>
      <c r="IDG184" s="344"/>
      <c r="IDH184" s="347"/>
      <c r="IDI184" s="348"/>
      <c r="IDJ184" s="349"/>
      <c r="IDK184" s="350"/>
      <c r="IDL184" s="344"/>
      <c r="IDM184" s="344"/>
      <c r="IDN184" s="344"/>
      <c r="IDO184" s="344"/>
      <c r="IDP184" s="344"/>
      <c r="IDQ184" s="347"/>
      <c r="IDR184" s="348"/>
      <c r="IDS184" s="349"/>
      <c r="IDT184" s="350"/>
      <c r="IDU184" s="344"/>
      <c r="IDV184" s="344"/>
      <c r="IDW184" s="344"/>
      <c r="IDX184" s="344"/>
      <c r="IDY184" s="344"/>
      <c r="IDZ184" s="347"/>
      <c r="IEA184" s="348"/>
      <c r="IEB184" s="349"/>
      <c r="IEC184" s="350"/>
      <c r="IED184" s="344"/>
      <c r="IEE184" s="344"/>
      <c r="IEF184" s="344"/>
      <c r="IEG184" s="344"/>
      <c r="IEH184" s="344"/>
      <c r="IEI184" s="347"/>
      <c r="IEJ184" s="348"/>
      <c r="IEK184" s="349"/>
      <c r="IEL184" s="350"/>
      <c r="IEM184" s="344"/>
      <c r="IEN184" s="344"/>
      <c r="IEO184" s="344"/>
      <c r="IEP184" s="344"/>
      <c r="IEQ184" s="344"/>
      <c r="IER184" s="347"/>
      <c r="IES184" s="348"/>
      <c r="IET184" s="349"/>
      <c r="IEU184" s="350"/>
      <c r="IEV184" s="344"/>
      <c r="IEW184" s="344"/>
      <c r="IEX184" s="344"/>
      <c r="IEY184" s="344"/>
      <c r="IEZ184" s="344"/>
      <c r="IFA184" s="347"/>
      <c r="IFB184" s="348"/>
      <c r="IFC184" s="349"/>
      <c r="IFD184" s="350"/>
      <c r="IFE184" s="344"/>
      <c r="IFF184" s="344"/>
      <c r="IFG184" s="344"/>
      <c r="IFH184" s="344"/>
      <c r="IFI184" s="344"/>
      <c r="IFJ184" s="347"/>
      <c r="IFK184" s="348"/>
      <c r="IFL184" s="349"/>
      <c r="IFM184" s="350"/>
      <c r="IFN184" s="344"/>
      <c r="IFO184" s="344"/>
      <c r="IFP184" s="344"/>
      <c r="IFQ184" s="344"/>
      <c r="IFR184" s="344"/>
      <c r="IFS184" s="347"/>
      <c r="IFT184" s="348"/>
      <c r="IFU184" s="349"/>
      <c r="IFV184" s="350"/>
      <c r="IFW184" s="344"/>
      <c r="IFX184" s="344"/>
      <c r="IFY184" s="344"/>
      <c r="IFZ184" s="344"/>
      <c r="IGA184" s="344"/>
      <c r="IGB184" s="347"/>
      <c r="IGC184" s="348"/>
      <c r="IGD184" s="349"/>
      <c r="IGE184" s="350"/>
      <c r="IGF184" s="344"/>
      <c r="IGG184" s="344"/>
      <c r="IGH184" s="344"/>
      <c r="IGI184" s="344"/>
      <c r="IGJ184" s="344"/>
      <c r="IGK184" s="347"/>
      <c r="IGL184" s="348"/>
      <c r="IGM184" s="349"/>
      <c r="IGN184" s="350"/>
      <c r="IGO184" s="344"/>
      <c r="IGP184" s="344"/>
      <c r="IGQ184" s="344"/>
      <c r="IGR184" s="344"/>
      <c r="IGS184" s="344"/>
      <c r="IGT184" s="347"/>
      <c r="IGU184" s="348"/>
      <c r="IGV184" s="349"/>
      <c r="IGW184" s="350"/>
      <c r="IGX184" s="344"/>
      <c r="IGY184" s="344"/>
      <c r="IGZ184" s="344"/>
      <c r="IHA184" s="344"/>
      <c r="IHB184" s="344"/>
      <c r="IHC184" s="347"/>
      <c r="IHD184" s="348"/>
      <c r="IHE184" s="349"/>
      <c r="IHF184" s="350"/>
      <c r="IHG184" s="344"/>
      <c r="IHH184" s="344"/>
      <c r="IHI184" s="344"/>
      <c r="IHJ184" s="344"/>
      <c r="IHK184" s="344"/>
      <c r="IHL184" s="347"/>
      <c r="IHM184" s="348"/>
      <c r="IHN184" s="349"/>
      <c r="IHO184" s="350"/>
      <c r="IHP184" s="344"/>
      <c r="IHQ184" s="344"/>
      <c r="IHR184" s="344"/>
      <c r="IHS184" s="344"/>
      <c r="IHT184" s="344"/>
      <c r="IHU184" s="347"/>
      <c r="IHV184" s="348"/>
      <c r="IHW184" s="349"/>
      <c r="IHX184" s="350"/>
      <c r="IHY184" s="344"/>
      <c r="IHZ184" s="344"/>
      <c r="IIA184" s="344"/>
      <c r="IIB184" s="344"/>
      <c r="IIC184" s="344"/>
      <c r="IID184" s="347"/>
      <c r="IIE184" s="348"/>
      <c r="IIF184" s="349"/>
      <c r="IIG184" s="350"/>
      <c r="IIH184" s="344"/>
      <c r="III184" s="344"/>
      <c r="IIJ184" s="344"/>
      <c r="IIK184" s="344"/>
      <c r="IIL184" s="344"/>
      <c r="IIM184" s="347"/>
      <c r="IIN184" s="348"/>
      <c r="IIO184" s="349"/>
      <c r="IIP184" s="350"/>
      <c r="IIQ184" s="344"/>
      <c r="IIR184" s="344"/>
      <c r="IIS184" s="344"/>
      <c r="IIT184" s="344"/>
      <c r="IIU184" s="344"/>
      <c r="IIV184" s="347"/>
      <c r="IIW184" s="348"/>
      <c r="IIX184" s="349"/>
      <c r="IIY184" s="350"/>
      <c r="IIZ184" s="344"/>
      <c r="IJA184" s="344"/>
      <c r="IJB184" s="344"/>
      <c r="IJC184" s="344"/>
      <c r="IJD184" s="344"/>
      <c r="IJE184" s="347"/>
      <c r="IJF184" s="348"/>
      <c r="IJG184" s="349"/>
      <c r="IJH184" s="350"/>
      <c r="IJI184" s="344"/>
      <c r="IJJ184" s="344"/>
      <c r="IJK184" s="344"/>
      <c r="IJL184" s="344"/>
      <c r="IJM184" s="344"/>
      <c r="IJN184" s="347"/>
      <c r="IJO184" s="348"/>
      <c r="IJP184" s="349"/>
      <c r="IJQ184" s="350"/>
      <c r="IJR184" s="344"/>
      <c r="IJS184" s="344"/>
      <c r="IJT184" s="344"/>
      <c r="IJU184" s="344"/>
      <c r="IJV184" s="344"/>
      <c r="IJW184" s="347"/>
      <c r="IJX184" s="348"/>
      <c r="IJY184" s="349"/>
      <c r="IJZ184" s="350"/>
      <c r="IKA184" s="344"/>
      <c r="IKB184" s="344"/>
      <c r="IKC184" s="344"/>
      <c r="IKD184" s="344"/>
      <c r="IKE184" s="344"/>
      <c r="IKF184" s="347"/>
      <c r="IKG184" s="348"/>
      <c r="IKH184" s="349"/>
      <c r="IKI184" s="350"/>
      <c r="IKJ184" s="344"/>
      <c r="IKK184" s="344"/>
      <c r="IKL184" s="344"/>
      <c r="IKM184" s="344"/>
      <c r="IKN184" s="344"/>
      <c r="IKO184" s="347"/>
      <c r="IKP184" s="348"/>
      <c r="IKQ184" s="349"/>
      <c r="IKR184" s="350"/>
      <c r="IKS184" s="344"/>
      <c r="IKT184" s="344"/>
      <c r="IKU184" s="344"/>
      <c r="IKV184" s="344"/>
      <c r="IKW184" s="344"/>
      <c r="IKX184" s="347"/>
      <c r="IKY184" s="348"/>
      <c r="IKZ184" s="349"/>
      <c r="ILA184" s="350"/>
      <c r="ILB184" s="344"/>
      <c r="ILC184" s="344"/>
      <c r="ILD184" s="344"/>
      <c r="ILE184" s="344"/>
      <c r="ILF184" s="344"/>
      <c r="ILG184" s="347"/>
      <c r="ILH184" s="348"/>
      <c r="ILI184" s="349"/>
      <c r="ILJ184" s="350"/>
      <c r="ILK184" s="344"/>
      <c r="ILL184" s="344"/>
      <c r="ILM184" s="344"/>
      <c r="ILN184" s="344"/>
      <c r="ILO184" s="344"/>
      <c r="ILP184" s="347"/>
      <c r="ILQ184" s="348"/>
      <c r="ILR184" s="349"/>
      <c r="ILS184" s="350"/>
      <c r="ILT184" s="344"/>
      <c r="ILU184" s="344"/>
      <c r="ILV184" s="344"/>
      <c r="ILW184" s="344"/>
      <c r="ILX184" s="344"/>
      <c r="ILY184" s="347"/>
      <c r="ILZ184" s="348"/>
      <c r="IMA184" s="349"/>
      <c r="IMB184" s="350"/>
      <c r="IMC184" s="344"/>
      <c r="IMD184" s="344"/>
      <c r="IME184" s="344"/>
      <c r="IMF184" s="344"/>
      <c r="IMG184" s="344"/>
      <c r="IMH184" s="347"/>
      <c r="IMI184" s="348"/>
      <c r="IMJ184" s="349"/>
      <c r="IMK184" s="350"/>
      <c r="IML184" s="344"/>
      <c r="IMM184" s="344"/>
      <c r="IMN184" s="344"/>
      <c r="IMO184" s="344"/>
      <c r="IMP184" s="344"/>
      <c r="IMQ184" s="347"/>
      <c r="IMR184" s="348"/>
      <c r="IMS184" s="349"/>
      <c r="IMT184" s="350"/>
      <c r="IMU184" s="344"/>
      <c r="IMV184" s="344"/>
      <c r="IMW184" s="344"/>
      <c r="IMX184" s="344"/>
      <c r="IMY184" s="344"/>
      <c r="IMZ184" s="347"/>
      <c r="INA184" s="348"/>
      <c r="INB184" s="349"/>
      <c r="INC184" s="350"/>
      <c r="IND184" s="344"/>
      <c r="INE184" s="344"/>
      <c r="INF184" s="344"/>
      <c r="ING184" s="344"/>
      <c r="INH184" s="344"/>
      <c r="INI184" s="347"/>
      <c r="INJ184" s="348"/>
      <c r="INK184" s="349"/>
      <c r="INL184" s="350"/>
      <c r="INM184" s="344"/>
      <c r="INN184" s="344"/>
      <c r="INO184" s="344"/>
      <c r="INP184" s="344"/>
      <c r="INQ184" s="344"/>
      <c r="INR184" s="347"/>
      <c r="INS184" s="348"/>
      <c r="INT184" s="349"/>
      <c r="INU184" s="350"/>
      <c r="INV184" s="344"/>
      <c r="INW184" s="344"/>
      <c r="INX184" s="344"/>
      <c r="INY184" s="344"/>
      <c r="INZ184" s="344"/>
      <c r="IOA184" s="347"/>
      <c r="IOB184" s="348"/>
      <c r="IOC184" s="349"/>
      <c r="IOD184" s="350"/>
      <c r="IOE184" s="344"/>
      <c r="IOF184" s="344"/>
      <c r="IOG184" s="344"/>
      <c r="IOH184" s="344"/>
      <c r="IOI184" s="344"/>
      <c r="IOJ184" s="347"/>
      <c r="IOK184" s="348"/>
      <c r="IOL184" s="349"/>
      <c r="IOM184" s="350"/>
      <c r="ION184" s="344"/>
      <c r="IOO184" s="344"/>
      <c r="IOP184" s="344"/>
      <c r="IOQ184" s="344"/>
      <c r="IOR184" s="344"/>
      <c r="IOS184" s="347"/>
      <c r="IOT184" s="348"/>
      <c r="IOU184" s="349"/>
      <c r="IOV184" s="350"/>
      <c r="IOW184" s="344"/>
      <c r="IOX184" s="344"/>
      <c r="IOY184" s="344"/>
      <c r="IOZ184" s="344"/>
      <c r="IPA184" s="344"/>
      <c r="IPB184" s="347"/>
      <c r="IPC184" s="348"/>
      <c r="IPD184" s="349"/>
      <c r="IPE184" s="350"/>
      <c r="IPF184" s="344"/>
      <c r="IPG184" s="344"/>
      <c r="IPH184" s="344"/>
      <c r="IPI184" s="344"/>
      <c r="IPJ184" s="344"/>
      <c r="IPK184" s="347"/>
      <c r="IPL184" s="348"/>
      <c r="IPM184" s="349"/>
      <c r="IPN184" s="350"/>
      <c r="IPO184" s="344"/>
      <c r="IPP184" s="344"/>
      <c r="IPQ184" s="344"/>
      <c r="IPR184" s="344"/>
      <c r="IPS184" s="344"/>
      <c r="IPT184" s="347"/>
      <c r="IPU184" s="348"/>
      <c r="IPV184" s="349"/>
      <c r="IPW184" s="350"/>
      <c r="IPX184" s="344"/>
      <c r="IPY184" s="344"/>
      <c r="IPZ184" s="344"/>
      <c r="IQA184" s="344"/>
      <c r="IQB184" s="344"/>
      <c r="IQC184" s="347"/>
      <c r="IQD184" s="348"/>
      <c r="IQE184" s="349"/>
      <c r="IQF184" s="350"/>
      <c r="IQG184" s="344"/>
      <c r="IQH184" s="344"/>
      <c r="IQI184" s="344"/>
      <c r="IQJ184" s="344"/>
      <c r="IQK184" s="344"/>
      <c r="IQL184" s="347"/>
      <c r="IQM184" s="348"/>
      <c r="IQN184" s="349"/>
      <c r="IQO184" s="350"/>
      <c r="IQP184" s="344"/>
      <c r="IQQ184" s="344"/>
      <c r="IQR184" s="344"/>
      <c r="IQS184" s="344"/>
      <c r="IQT184" s="344"/>
      <c r="IQU184" s="347"/>
      <c r="IQV184" s="348"/>
      <c r="IQW184" s="349"/>
      <c r="IQX184" s="350"/>
      <c r="IQY184" s="344"/>
      <c r="IQZ184" s="344"/>
      <c r="IRA184" s="344"/>
      <c r="IRB184" s="344"/>
      <c r="IRC184" s="344"/>
      <c r="IRD184" s="347"/>
      <c r="IRE184" s="348"/>
      <c r="IRF184" s="349"/>
      <c r="IRG184" s="350"/>
      <c r="IRH184" s="344"/>
      <c r="IRI184" s="344"/>
      <c r="IRJ184" s="344"/>
      <c r="IRK184" s="344"/>
      <c r="IRL184" s="344"/>
      <c r="IRM184" s="347"/>
      <c r="IRN184" s="348"/>
      <c r="IRO184" s="349"/>
      <c r="IRP184" s="350"/>
      <c r="IRQ184" s="344"/>
      <c r="IRR184" s="344"/>
      <c r="IRS184" s="344"/>
      <c r="IRT184" s="344"/>
      <c r="IRU184" s="344"/>
      <c r="IRV184" s="347"/>
      <c r="IRW184" s="348"/>
      <c r="IRX184" s="349"/>
      <c r="IRY184" s="350"/>
      <c r="IRZ184" s="344"/>
      <c r="ISA184" s="344"/>
      <c r="ISB184" s="344"/>
      <c r="ISC184" s="344"/>
      <c r="ISD184" s="344"/>
      <c r="ISE184" s="347"/>
      <c r="ISF184" s="348"/>
      <c r="ISG184" s="349"/>
      <c r="ISH184" s="350"/>
      <c r="ISI184" s="344"/>
      <c r="ISJ184" s="344"/>
      <c r="ISK184" s="344"/>
      <c r="ISL184" s="344"/>
      <c r="ISM184" s="344"/>
      <c r="ISN184" s="347"/>
      <c r="ISO184" s="348"/>
      <c r="ISP184" s="349"/>
      <c r="ISQ184" s="350"/>
      <c r="ISR184" s="344"/>
      <c r="ISS184" s="344"/>
      <c r="IST184" s="344"/>
      <c r="ISU184" s="344"/>
      <c r="ISV184" s="344"/>
      <c r="ISW184" s="347"/>
      <c r="ISX184" s="348"/>
      <c r="ISY184" s="349"/>
      <c r="ISZ184" s="350"/>
      <c r="ITA184" s="344"/>
      <c r="ITB184" s="344"/>
      <c r="ITC184" s="344"/>
      <c r="ITD184" s="344"/>
      <c r="ITE184" s="344"/>
      <c r="ITF184" s="347"/>
      <c r="ITG184" s="348"/>
      <c r="ITH184" s="349"/>
      <c r="ITI184" s="350"/>
      <c r="ITJ184" s="344"/>
      <c r="ITK184" s="344"/>
      <c r="ITL184" s="344"/>
      <c r="ITM184" s="344"/>
      <c r="ITN184" s="344"/>
      <c r="ITO184" s="347"/>
      <c r="ITP184" s="348"/>
      <c r="ITQ184" s="349"/>
      <c r="ITR184" s="350"/>
      <c r="ITS184" s="344"/>
      <c r="ITT184" s="344"/>
      <c r="ITU184" s="344"/>
      <c r="ITV184" s="344"/>
      <c r="ITW184" s="344"/>
      <c r="ITX184" s="347"/>
      <c r="ITY184" s="348"/>
      <c r="ITZ184" s="349"/>
      <c r="IUA184" s="350"/>
      <c r="IUB184" s="344"/>
      <c r="IUC184" s="344"/>
      <c r="IUD184" s="344"/>
      <c r="IUE184" s="344"/>
      <c r="IUF184" s="344"/>
      <c r="IUG184" s="347"/>
      <c r="IUH184" s="348"/>
      <c r="IUI184" s="349"/>
      <c r="IUJ184" s="350"/>
      <c r="IUK184" s="344"/>
      <c r="IUL184" s="344"/>
      <c r="IUM184" s="344"/>
      <c r="IUN184" s="344"/>
      <c r="IUO184" s="344"/>
      <c r="IUP184" s="347"/>
      <c r="IUQ184" s="348"/>
      <c r="IUR184" s="349"/>
      <c r="IUS184" s="350"/>
      <c r="IUT184" s="344"/>
      <c r="IUU184" s="344"/>
      <c r="IUV184" s="344"/>
      <c r="IUW184" s="344"/>
      <c r="IUX184" s="344"/>
      <c r="IUY184" s="347"/>
      <c r="IUZ184" s="348"/>
      <c r="IVA184" s="349"/>
      <c r="IVB184" s="350"/>
      <c r="IVC184" s="344"/>
      <c r="IVD184" s="344"/>
      <c r="IVE184" s="344"/>
      <c r="IVF184" s="344"/>
      <c r="IVG184" s="344"/>
      <c r="IVH184" s="347"/>
      <c r="IVI184" s="348"/>
      <c r="IVJ184" s="349"/>
      <c r="IVK184" s="350"/>
      <c r="IVL184" s="344"/>
      <c r="IVM184" s="344"/>
      <c r="IVN184" s="344"/>
      <c r="IVO184" s="344"/>
      <c r="IVP184" s="344"/>
      <c r="IVQ184" s="347"/>
      <c r="IVR184" s="348"/>
      <c r="IVS184" s="349"/>
      <c r="IVT184" s="350"/>
      <c r="IVU184" s="344"/>
      <c r="IVV184" s="344"/>
      <c r="IVW184" s="344"/>
      <c r="IVX184" s="344"/>
      <c r="IVY184" s="344"/>
      <c r="IVZ184" s="347"/>
      <c r="IWA184" s="348"/>
      <c r="IWB184" s="349"/>
      <c r="IWC184" s="350"/>
      <c r="IWD184" s="344"/>
      <c r="IWE184" s="344"/>
      <c r="IWF184" s="344"/>
      <c r="IWG184" s="344"/>
      <c r="IWH184" s="344"/>
      <c r="IWI184" s="347"/>
      <c r="IWJ184" s="348"/>
      <c r="IWK184" s="349"/>
      <c r="IWL184" s="350"/>
      <c r="IWM184" s="344"/>
      <c r="IWN184" s="344"/>
      <c r="IWO184" s="344"/>
      <c r="IWP184" s="344"/>
      <c r="IWQ184" s="344"/>
      <c r="IWR184" s="347"/>
      <c r="IWS184" s="348"/>
      <c r="IWT184" s="349"/>
      <c r="IWU184" s="350"/>
      <c r="IWV184" s="344"/>
      <c r="IWW184" s="344"/>
      <c r="IWX184" s="344"/>
      <c r="IWY184" s="344"/>
      <c r="IWZ184" s="344"/>
      <c r="IXA184" s="347"/>
      <c r="IXB184" s="348"/>
      <c r="IXC184" s="349"/>
      <c r="IXD184" s="350"/>
      <c r="IXE184" s="344"/>
      <c r="IXF184" s="344"/>
      <c r="IXG184" s="344"/>
      <c r="IXH184" s="344"/>
      <c r="IXI184" s="344"/>
      <c r="IXJ184" s="347"/>
      <c r="IXK184" s="348"/>
      <c r="IXL184" s="349"/>
      <c r="IXM184" s="350"/>
      <c r="IXN184" s="344"/>
      <c r="IXO184" s="344"/>
      <c r="IXP184" s="344"/>
      <c r="IXQ184" s="344"/>
      <c r="IXR184" s="344"/>
      <c r="IXS184" s="347"/>
      <c r="IXT184" s="348"/>
      <c r="IXU184" s="349"/>
      <c r="IXV184" s="350"/>
      <c r="IXW184" s="344"/>
      <c r="IXX184" s="344"/>
      <c r="IXY184" s="344"/>
      <c r="IXZ184" s="344"/>
      <c r="IYA184" s="344"/>
      <c r="IYB184" s="347"/>
      <c r="IYC184" s="348"/>
      <c r="IYD184" s="349"/>
      <c r="IYE184" s="350"/>
      <c r="IYF184" s="344"/>
      <c r="IYG184" s="344"/>
      <c r="IYH184" s="344"/>
      <c r="IYI184" s="344"/>
      <c r="IYJ184" s="344"/>
      <c r="IYK184" s="347"/>
      <c r="IYL184" s="348"/>
      <c r="IYM184" s="349"/>
      <c r="IYN184" s="350"/>
      <c r="IYO184" s="344"/>
      <c r="IYP184" s="344"/>
      <c r="IYQ184" s="344"/>
      <c r="IYR184" s="344"/>
      <c r="IYS184" s="344"/>
      <c r="IYT184" s="347"/>
      <c r="IYU184" s="348"/>
      <c r="IYV184" s="349"/>
      <c r="IYW184" s="350"/>
      <c r="IYX184" s="344"/>
      <c r="IYY184" s="344"/>
      <c r="IYZ184" s="344"/>
      <c r="IZA184" s="344"/>
      <c r="IZB184" s="344"/>
      <c r="IZC184" s="347"/>
      <c r="IZD184" s="348"/>
      <c r="IZE184" s="349"/>
      <c r="IZF184" s="350"/>
      <c r="IZG184" s="344"/>
      <c r="IZH184" s="344"/>
      <c r="IZI184" s="344"/>
      <c r="IZJ184" s="344"/>
      <c r="IZK184" s="344"/>
      <c r="IZL184" s="347"/>
      <c r="IZM184" s="348"/>
      <c r="IZN184" s="349"/>
      <c r="IZO184" s="350"/>
      <c r="IZP184" s="344"/>
      <c r="IZQ184" s="344"/>
      <c r="IZR184" s="344"/>
      <c r="IZS184" s="344"/>
      <c r="IZT184" s="344"/>
      <c r="IZU184" s="347"/>
      <c r="IZV184" s="348"/>
      <c r="IZW184" s="349"/>
      <c r="IZX184" s="350"/>
      <c r="IZY184" s="344"/>
      <c r="IZZ184" s="344"/>
      <c r="JAA184" s="344"/>
      <c r="JAB184" s="344"/>
      <c r="JAC184" s="344"/>
      <c r="JAD184" s="347"/>
      <c r="JAE184" s="348"/>
      <c r="JAF184" s="349"/>
      <c r="JAG184" s="350"/>
      <c r="JAH184" s="344"/>
      <c r="JAI184" s="344"/>
      <c r="JAJ184" s="344"/>
      <c r="JAK184" s="344"/>
      <c r="JAL184" s="344"/>
      <c r="JAM184" s="347"/>
      <c r="JAN184" s="348"/>
      <c r="JAO184" s="349"/>
      <c r="JAP184" s="350"/>
      <c r="JAQ184" s="344"/>
      <c r="JAR184" s="344"/>
      <c r="JAS184" s="344"/>
      <c r="JAT184" s="344"/>
      <c r="JAU184" s="344"/>
      <c r="JAV184" s="347"/>
      <c r="JAW184" s="348"/>
      <c r="JAX184" s="349"/>
      <c r="JAY184" s="350"/>
      <c r="JAZ184" s="344"/>
      <c r="JBA184" s="344"/>
      <c r="JBB184" s="344"/>
      <c r="JBC184" s="344"/>
      <c r="JBD184" s="344"/>
      <c r="JBE184" s="347"/>
      <c r="JBF184" s="348"/>
      <c r="JBG184" s="349"/>
      <c r="JBH184" s="350"/>
      <c r="JBI184" s="344"/>
      <c r="JBJ184" s="344"/>
      <c r="JBK184" s="344"/>
      <c r="JBL184" s="344"/>
      <c r="JBM184" s="344"/>
      <c r="JBN184" s="347"/>
      <c r="JBO184" s="348"/>
      <c r="JBP184" s="349"/>
      <c r="JBQ184" s="350"/>
      <c r="JBR184" s="344"/>
      <c r="JBS184" s="344"/>
      <c r="JBT184" s="344"/>
      <c r="JBU184" s="344"/>
      <c r="JBV184" s="344"/>
      <c r="JBW184" s="347"/>
      <c r="JBX184" s="348"/>
      <c r="JBY184" s="349"/>
      <c r="JBZ184" s="350"/>
      <c r="JCA184" s="344"/>
      <c r="JCB184" s="344"/>
      <c r="JCC184" s="344"/>
      <c r="JCD184" s="344"/>
      <c r="JCE184" s="344"/>
      <c r="JCF184" s="347"/>
      <c r="JCG184" s="348"/>
      <c r="JCH184" s="349"/>
      <c r="JCI184" s="350"/>
      <c r="JCJ184" s="344"/>
      <c r="JCK184" s="344"/>
      <c r="JCL184" s="344"/>
      <c r="JCM184" s="344"/>
      <c r="JCN184" s="344"/>
      <c r="JCO184" s="347"/>
      <c r="JCP184" s="348"/>
      <c r="JCQ184" s="349"/>
      <c r="JCR184" s="350"/>
      <c r="JCS184" s="344"/>
      <c r="JCT184" s="344"/>
      <c r="JCU184" s="344"/>
      <c r="JCV184" s="344"/>
      <c r="JCW184" s="344"/>
      <c r="JCX184" s="347"/>
      <c r="JCY184" s="348"/>
      <c r="JCZ184" s="349"/>
      <c r="JDA184" s="350"/>
      <c r="JDB184" s="344"/>
      <c r="JDC184" s="344"/>
      <c r="JDD184" s="344"/>
      <c r="JDE184" s="344"/>
      <c r="JDF184" s="344"/>
      <c r="JDG184" s="347"/>
      <c r="JDH184" s="348"/>
      <c r="JDI184" s="349"/>
      <c r="JDJ184" s="350"/>
      <c r="JDK184" s="344"/>
      <c r="JDL184" s="344"/>
      <c r="JDM184" s="344"/>
      <c r="JDN184" s="344"/>
      <c r="JDO184" s="344"/>
      <c r="JDP184" s="347"/>
      <c r="JDQ184" s="348"/>
      <c r="JDR184" s="349"/>
      <c r="JDS184" s="350"/>
      <c r="JDT184" s="344"/>
      <c r="JDU184" s="344"/>
      <c r="JDV184" s="344"/>
      <c r="JDW184" s="344"/>
      <c r="JDX184" s="344"/>
      <c r="JDY184" s="347"/>
      <c r="JDZ184" s="348"/>
      <c r="JEA184" s="349"/>
      <c r="JEB184" s="350"/>
      <c r="JEC184" s="344"/>
      <c r="JED184" s="344"/>
      <c r="JEE184" s="344"/>
      <c r="JEF184" s="344"/>
      <c r="JEG184" s="344"/>
      <c r="JEH184" s="347"/>
      <c r="JEI184" s="348"/>
      <c r="JEJ184" s="349"/>
      <c r="JEK184" s="350"/>
      <c r="JEL184" s="344"/>
      <c r="JEM184" s="344"/>
      <c r="JEN184" s="344"/>
      <c r="JEO184" s="344"/>
      <c r="JEP184" s="344"/>
      <c r="JEQ184" s="347"/>
      <c r="JER184" s="348"/>
      <c r="JES184" s="349"/>
      <c r="JET184" s="350"/>
      <c r="JEU184" s="344"/>
      <c r="JEV184" s="344"/>
      <c r="JEW184" s="344"/>
      <c r="JEX184" s="344"/>
      <c r="JEY184" s="344"/>
      <c r="JEZ184" s="347"/>
      <c r="JFA184" s="348"/>
      <c r="JFB184" s="349"/>
      <c r="JFC184" s="350"/>
      <c r="JFD184" s="344"/>
      <c r="JFE184" s="344"/>
      <c r="JFF184" s="344"/>
      <c r="JFG184" s="344"/>
      <c r="JFH184" s="344"/>
      <c r="JFI184" s="347"/>
      <c r="JFJ184" s="348"/>
      <c r="JFK184" s="349"/>
      <c r="JFL184" s="350"/>
      <c r="JFM184" s="344"/>
      <c r="JFN184" s="344"/>
      <c r="JFO184" s="344"/>
      <c r="JFP184" s="344"/>
      <c r="JFQ184" s="344"/>
      <c r="JFR184" s="347"/>
      <c r="JFS184" s="348"/>
      <c r="JFT184" s="349"/>
      <c r="JFU184" s="350"/>
      <c r="JFV184" s="344"/>
      <c r="JFW184" s="344"/>
      <c r="JFX184" s="344"/>
      <c r="JFY184" s="344"/>
      <c r="JFZ184" s="344"/>
      <c r="JGA184" s="347"/>
      <c r="JGB184" s="348"/>
      <c r="JGC184" s="349"/>
      <c r="JGD184" s="350"/>
      <c r="JGE184" s="344"/>
      <c r="JGF184" s="344"/>
      <c r="JGG184" s="344"/>
      <c r="JGH184" s="344"/>
      <c r="JGI184" s="344"/>
      <c r="JGJ184" s="347"/>
      <c r="JGK184" s="348"/>
      <c r="JGL184" s="349"/>
      <c r="JGM184" s="350"/>
      <c r="JGN184" s="344"/>
      <c r="JGO184" s="344"/>
      <c r="JGP184" s="344"/>
      <c r="JGQ184" s="344"/>
      <c r="JGR184" s="344"/>
      <c r="JGS184" s="347"/>
      <c r="JGT184" s="348"/>
      <c r="JGU184" s="349"/>
      <c r="JGV184" s="350"/>
      <c r="JGW184" s="344"/>
      <c r="JGX184" s="344"/>
      <c r="JGY184" s="344"/>
      <c r="JGZ184" s="344"/>
      <c r="JHA184" s="344"/>
      <c r="JHB184" s="347"/>
      <c r="JHC184" s="348"/>
      <c r="JHD184" s="349"/>
      <c r="JHE184" s="350"/>
      <c r="JHF184" s="344"/>
      <c r="JHG184" s="344"/>
      <c r="JHH184" s="344"/>
      <c r="JHI184" s="344"/>
      <c r="JHJ184" s="344"/>
      <c r="JHK184" s="347"/>
      <c r="JHL184" s="348"/>
      <c r="JHM184" s="349"/>
      <c r="JHN184" s="350"/>
      <c r="JHO184" s="344"/>
      <c r="JHP184" s="344"/>
      <c r="JHQ184" s="344"/>
      <c r="JHR184" s="344"/>
      <c r="JHS184" s="344"/>
      <c r="JHT184" s="347"/>
      <c r="JHU184" s="348"/>
      <c r="JHV184" s="349"/>
      <c r="JHW184" s="350"/>
      <c r="JHX184" s="344"/>
      <c r="JHY184" s="344"/>
      <c r="JHZ184" s="344"/>
      <c r="JIA184" s="344"/>
      <c r="JIB184" s="344"/>
      <c r="JIC184" s="347"/>
      <c r="JID184" s="348"/>
      <c r="JIE184" s="349"/>
      <c r="JIF184" s="350"/>
      <c r="JIG184" s="344"/>
      <c r="JIH184" s="344"/>
      <c r="JII184" s="344"/>
      <c r="JIJ184" s="344"/>
      <c r="JIK184" s="344"/>
      <c r="JIL184" s="347"/>
      <c r="JIM184" s="348"/>
      <c r="JIN184" s="349"/>
      <c r="JIO184" s="350"/>
      <c r="JIP184" s="344"/>
      <c r="JIQ184" s="344"/>
      <c r="JIR184" s="344"/>
      <c r="JIS184" s="344"/>
      <c r="JIT184" s="344"/>
      <c r="JIU184" s="347"/>
      <c r="JIV184" s="348"/>
      <c r="JIW184" s="349"/>
      <c r="JIX184" s="350"/>
      <c r="JIY184" s="344"/>
      <c r="JIZ184" s="344"/>
      <c r="JJA184" s="344"/>
      <c r="JJB184" s="344"/>
      <c r="JJC184" s="344"/>
      <c r="JJD184" s="347"/>
      <c r="JJE184" s="348"/>
      <c r="JJF184" s="349"/>
      <c r="JJG184" s="350"/>
      <c r="JJH184" s="344"/>
      <c r="JJI184" s="344"/>
      <c r="JJJ184" s="344"/>
      <c r="JJK184" s="344"/>
      <c r="JJL184" s="344"/>
      <c r="JJM184" s="347"/>
      <c r="JJN184" s="348"/>
      <c r="JJO184" s="349"/>
      <c r="JJP184" s="350"/>
      <c r="JJQ184" s="344"/>
      <c r="JJR184" s="344"/>
      <c r="JJS184" s="344"/>
      <c r="JJT184" s="344"/>
      <c r="JJU184" s="344"/>
      <c r="JJV184" s="347"/>
      <c r="JJW184" s="348"/>
      <c r="JJX184" s="349"/>
      <c r="JJY184" s="350"/>
      <c r="JJZ184" s="344"/>
      <c r="JKA184" s="344"/>
      <c r="JKB184" s="344"/>
      <c r="JKC184" s="344"/>
      <c r="JKD184" s="344"/>
      <c r="JKE184" s="347"/>
      <c r="JKF184" s="348"/>
      <c r="JKG184" s="349"/>
      <c r="JKH184" s="350"/>
      <c r="JKI184" s="344"/>
      <c r="JKJ184" s="344"/>
      <c r="JKK184" s="344"/>
      <c r="JKL184" s="344"/>
      <c r="JKM184" s="344"/>
      <c r="JKN184" s="347"/>
      <c r="JKO184" s="348"/>
      <c r="JKP184" s="349"/>
      <c r="JKQ184" s="350"/>
      <c r="JKR184" s="344"/>
      <c r="JKS184" s="344"/>
      <c r="JKT184" s="344"/>
      <c r="JKU184" s="344"/>
      <c r="JKV184" s="344"/>
      <c r="JKW184" s="347"/>
      <c r="JKX184" s="348"/>
      <c r="JKY184" s="349"/>
      <c r="JKZ184" s="350"/>
      <c r="JLA184" s="344"/>
      <c r="JLB184" s="344"/>
      <c r="JLC184" s="344"/>
      <c r="JLD184" s="344"/>
      <c r="JLE184" s="344"/>
      <c r="JLF184" s="347"/>
      <c r="JLG184" s="348"/>
      <c r="JLH184" s="349"/>
      <c r="JLI184" s="350"/>
      <c r="JLJ184" s="344"/>
      <c r="JLK184" s="344"/>
      <c r="JLL184" s="344"/>
      <c r="JLM184" s="344"/>
      <c r="JLN184" s="344"/>
      <c r="JLO184" s="347"/>
      <c r="JLP184" s="348"/>
      <c r="JLQ184" s="349"/>
      <c r="JLR184" s="350"/>
      <c r="JLS184" s="344"/>
      <c r="JLT184" s="344"/>
      <c r="JLU184" s="344"/>
      <c r="JLV184" s="344"/>
      <c r="JLW184" s="344"/>
      <c r="JLX184" s="347"/>
      <c r="JLY184" s="348"/>
      <c r="JLZ184" s="349"/>
      <c r="JMA184" s="350"/>
      <c r="JMB184" s="344"/>
      <c r="JMC184" s="344"/>
      <c r="JMD184" s="344"/>
      <c r="JME184" s="344"/>
      <c r="JMF184" s="344"/>
      <c r="JMG184" s="347"/>
      <c r="JMH184" s="348"/>
      <c r="JMI184" s="349"/>
      <c r="JMJ184" s="350"/>
      <c r="JMK184" s="344"/>
      <c r="JML184" s="344"/>
      <c r="JMM184" s="344"/>
      <c r="JMN184" s="344"/>
      <c r="JMO184" s="344"/>
      <c r="JMP184" s="347"/>
      <c r="JMQ184" s="348"/>
      <c r="JMR184" s="349"/>
      <c r="JMS184" s="350"/>
      <c r="JMT184" s="344"/>
      <c r="JMU184" s="344"/>
      <c r="JMV184" s="344"/>
      <c r="JMW184" s="344"/>
      <c r="JMX184" s="344"/>
      <c r="JMY184" s="347"/>
      <c r="JMZ184" s="348"/>
      <c r="JNA184" s="349"/>
      <c r="JNB184" s="350"/>
      <c r="JNC184" s="344"/>
      <c r="JND184" s="344"/>
      <c r="JNE184" s="344"/>
      <c r="JNF184" s="344"/>
      <c r="JNG184" s="344"/>
      <c r="JNH184" s="347"/>
      <c r="JNI184" s="348"/>
      <c r="JNJ184" s="349"/>
      <c r="JNK184" s="350"/>
      <c r="JNL184" s="344"/>
      <c r="JNM184" s="344"/>
      <c r="JNN184" s="344"/>
      <c r="JNO184" s="344"/>
      <c r="JNP184" s="344"/>
      <c r="JNQ184" s="347"/>
      <c r="JNR184" s="348"/>
      <c r="JNS184" s="349"/>
      <c r="JNT184" s="350"/>
      <c r="JNU184" s="344"/>
      <c r="JNV184" s="344"/>
      <c r="JNW184" s="344"/>
      <c r="JNX184" s="344"/>
      <c r="JNY184" s="344"/>
      <c r="JNZ184" s="347"/>
      <c r="JOA184" s="348"/>
      <c r="JOB184" s="349"/>
      <c r="JOC184" s="350"/>
      <c r="JOD184" s="344"/>
      <c r="JOE184" s="344"/>
      <c r="JOF184" s="344"/>
      <c r="JOG184" s="344"/>
      <c r="JOH184" s="344"/>
      <c r="JOI184" s="347"/>
      <c r="JOJ184" s="348"/>
      <c r="JOK184" s="349"/>
      <c r="JOL184" s="350"/>
      <c r="JOM184" s="344"/>
      <c r="JON184" s="344"/>
      <c r="JOO184" s="344"/>
      <c r="JOP184" s="344"/>
      <c r="JOQ184" s="344"/>
      <c r="JOR184" s="347"/>
      <c r="JOS184" s="348"/>
      <c r="JOT184" s="349"/>
      <c r="JOU184" s="350"/>
      <c r="JOV184" s="344"/>
      <c r="JOW184" s="344"/>
      <c r="JOX184" s="344"/>
      <c r="JOY184" s="344"/>
      <c r="JOZ184" s="344"/>
      <c r="JPA184" s="347"/>
      <c r="JPB184" s="348"/>
      <c r="JPC184" s="349"/>
      <c r="JPD184" s="350"/>
      <c r="JPE184" s="344"/>
      <c r="JPF184" s="344"/>
      <c r="JPG184" s="344"/>
      <c r="JPH184" s="344"/>
      <c r="JPI184" s="344"/>
      <c r="JPJ184" s="347"/>
      <c r="JPK184" s="348"/>
      <c r="JPL184" s="349"/>
      <c r="JPM184" s="350"/>
      <c r="JPN184" s="344"/>
      <c r="JPO184" s="344"/>
      <c r="JPP184" s="344"/>
      <c r="JPQ184" s="344"/>
      <c r="JPR184" s="344"/>
      <c r="JPS184" s="347"/>
      <c r="JPT184" s="348"/>
      <c r="JPU184" s="349"/>
      <c r="JPV184" s="350"/>
      <c r="JPW184" s="344"/>
      <c r="JPX184" s="344"/>
      <c r="JPY184" s="344"/>
      <c r="JPZ184" s="344"/>
      <c r="JQA184" s="344"/>
      <c r="JQB184" s="347"/>
      <c r="JQC184" s="348"/>
      <c r="JQD184" s="349"/>
      <c r="JQE184" s="350"/>
      <c r="JQF184" s="344"/>
      <c r="JQG184" s="344"/>
      <c r="JQH184" s="344"/>
      <c r="JQI184" s="344"/>
      <c r="JQJ184" s="344"/>
      <c r="JQK184" s="347"/>
      <c r="JQL184" s="348"/>
      <c r="JQM184" s="349"/>
      <c r="JQN184" s="350"/>
      <c r="JQO184" s="344"/>
      <c r="JQP184" s="344"/>
      <c r="JQQ184" s="344"/>
      <c r="JQR184" s="344"/>
      <c r="JQS184" s="344"/>
      <c r="JQT184" s="347"/>
      <c r="JQU184" s="348"/>
      <c r="JQV184" s="349"/>
      <c r="JQW184" s="350"/>
      <c r="JQX184" s="344"/>
      <c r="JQY184" s="344"/>
      <c r="JQZ184" s="344"/>
      <c r="JRA184" s="344"/>
      <c r="JRB184" s="344"/>
      <c r="JRC184" s="347"/>
      <c r="JRD184" s="348"/>
      <c r="JRE184" s="349"/>
      <c r="JRF184" s="350"/>
      <c r="JRG184" s="344"/>
      <c r="JRH184" s="344"/>
      <c r="JRI184" s="344"/>
      <c r="JRJ184" s="344"/>
      <c r="JRK184" s="344"/>
      <c r="JRL184" s="347"/>
      <c r="JRM184" s="348"/>
      <c r="JRN184" s="349"/>
      <c r="JRO184" s="350"/>
      <c r="JRP184" s="344"/>
      <c r="JRQ184" s="344"/>
      <c r="JRR184" s="344"/>
      <c r="JRS184" s="344"/>
      <c r="JRT184" s="344"/>
      <c r="JRU184" s="347"/>
      <c r="JRV184" s="348"/>
      <c r="JRW184" s="349"/>
      <c r="JRX184" s="350"/>
      <c r="JRY184" s="344"/>
      <c r="JRZ184" s="344"/>
      <c r="JSA184" s="344"/>
      <c r="JSB184" s="344"/>
      <c r="JSC184" s="344"/>
      <c r="JSD184" s="347"/>
      <c r="JSE184" s="348"/>
      <c r="JSF184" s="349"/>
      <c r="JSG184" s="350"/>
      <c r="JSH184" s="344"/>
      <c r="JSI184" s="344"/>
      <c r="JSJ184" s="344"/>
      <c r="JSK184" s="344"/>
      <c r="JSL184" s="344"/>
      <c r="JSM184" s="347"/>
      <c r="JSN184" s="348"/>
      <c r="JSO184" s="349"/>
      <c r="JSP184" s="350"/>
      <c r="JSQ184" s="344"/>
      <c r="JSR184" s="344"/>
      <c r="JSS184" s="344"/>
      <c r="JST184" s="344"/>
      <c r="JSU184" s="344"/>
      <c r="JSV184" s="347"/>
      <c r="JSW184" s="348"/>
      <c r="JSX184" s="349"/>
      <c r="JSY184" s="350"/>
      <c r="JSZ184" s="344"/>
      <c r="JTA184" s="344"/>
      <c r="JTB184" s="344"/>
      <c r="JTC184" s="344"/>
      <c r="JTD184" s="344"/>
      <c r="JTE184" s="347"/>
      <c r="JTF184" s="348"/>
      <c r="JTG184" s="349"/>
      <c r="JTH184" s="350"/>
      <c r="JTI184" s="344"/>
      <c r="JTJ184" s="344"/>
      <c r="JTK184" s="344"/>
      <c r="JTL184" s="344"/>
      <c r="JTM184" s="344"/>
      <c r="JTN184" s="347"/>
      <c r="JTO184" s="348"/>
      <c r="JTP184" s="349"/>
      <c r="JTQ184" s="350"/>
      <c r="JTR184" s="344"/>
      <c r="JTS184" s="344"/>
      <c r="JTT184" s="344"/>
      <c r="JTU184" s="344"/>
      <c r="JTV184" s="344"/>
      <c r="JTW184" s="347"/>
      <c r="JTX184" s="348"/>
      <c r="JTY184" s="349"/>
      <c r="JTZ184" s="350"/>
      <c r="JUA184" s="344"/>
      <c r="JUB184" s="344"/>
      <c r="JUC184" s="344"/>
      <c r="JUD184" s="344"/>
      <c r="JUE184" s="344"/>
      <c r="JUF184" s="347"/>
      <c r="JUG184" s="348"/>
      <c r="JUH184" s="349"/>
      <c r="JUI184" s="350"/>
      <c r="JUJ184" s="344"/>
      <c r="JUK184" s="344"/>
      <c r="JUL184" s="344"/>
      <c r="JUM184" s="344"/>
      <c r="JUN184" s="344"/>
      <c r="JUO184" s="347"/>
      <c r="JUP184" s="348"/>
      <c r="JUQ184" s="349"/>
      <c r="JUR184" s="350"/>
      <c r="JUS184" s="344"/>
      <c r="JUT184" s="344"/>
      <c r="JUU184" s="344"/>
      <c r="JUV184" s="344"/>
      <c r="JUW184" s="344"/>
      <c r="JUX184" s="347"/>
      <c r="JUY184" s="348"/>
      <c r="JUZ184" s="349"/>
      <c r="JVA184" s="350"/>
      <c r="JVB184" s="344"/>
      <c r="JVC184" s="344"/>
      <c r="JVD184" s="344"/>
      <c r="JVE184" s="344"/>
      <c r="JVF184" s="344"/>
      <c r="JVG184" s="347"/>
      <c r="JVH184" s="348"/>
      <c r="JVI184" s="349"/>
      <c r="JVJ184" s="350"/>
      <c r="JVK184" s="344"/>
      <c r="JVL184" s="344"/>
      <c r="JVM184" s="344"/>
      <c r="JVN184" s="344"/>
      <c r="JVO184" s="344"/>
      <c r="JVP184" s="347"/>
      <c r="JVQ184" s="348"/>
      <c r="JVR184" s="349"/>
      <c r="JVS184" s="350"/>
      <c r="JVT184" s="344"/>
      <c r="JVU184" s="344"/>
      <c r="JVV184" s="344"/>
      <c r="JVW184" s="344"/>
      <c r="JVX184" s="344"/>
      <c r="JVY184" s="347"/>
      <c r="JVZ184" s="348"/>
      <c r="JWA184" s="349"/>
      <c r="JWB184" s="350"/>
      <c r="JWC184" s="344"/>
      <c r="JWD184" s="344"/>
      <c r="JWE184" s="344"/>
      <c r="JWF184" s="344"/>
      <c r="JWG184" s="344"/>
      <c r="JWH184" s="347"/>
      <c r="JWI184" s="348"/>
      <c r="JWJ184" s="349"/>
      <c r="JWK184" s="350"/>
      <c r="JWL184" s="344"/>
      <c r="JWM184" s="344"/>
      <c r="JWN184" s="344"/>
      <c r="JWO184" s="344"/>
      <c r="JWP184" s="344"/>
      <c r="JWQ184" s="347"/>
      <c r="JWR184" s="348"/>
      <c r="JWS184" s="349"/>
      <c r="JWT184" s="350"/>
      <c r="JWU184" s="344"/>
      <c r="JWV184" s="344"/>
      <c r="JWW184" s="344"/>
      <c r="JWX184" s="344"/>
      <c r="JWY184" s="344"/>
      <c r="JWZ184" s="347"/>
      <c r="JXA184" s="348"/>
      <c r="JXB184" s="349"/>
      <c r="JXC184" s="350"/>
      <c r="JXD184" s="344"/>
      <c r="JXE184" s="344"/>
      <c r="JXF184" s="344"/>
      <c r="JXG184" s="344"/>
      <c r="JXH184" s="344"/>
      <c r="JXI184" s="347"/>
      <c r="JXJ184" s="348"/>
      <c r="JXK184" s="349"/>
      <c r="JXL184" s="350"/>
      <c r="JXM184" s="344"/>
      <c r="JXN184" s="344"/>
      <c r="JXO184" s="344"/>
      <c r="JXP184" s="344"/>
      <c r="JXQ184" s="344"/>
      <c r="JXR184" s="347"/>
      <c r="JXS184" s="348"/>
      <c r="JXT184" s="349"/>
      <c r="JXU184" s="350"/>
      <c r="JXV184" s="344"/>
      <c r="JXW184" s="344"/>
      <c r="JXX184" s="344"/>
      <c r="JXY184" s="344"/>
      <c r="JXZ184" s="344"/>
      <c r="JYA184" s="347"/>
      <c r="JYB184" s="348"/>
      <c r="JYC184" s="349"/>
      <c r="JYD184" s="350"/>
      <c r="JYE184" s="344"/>
      <c r="JYF184" s="344"/>
      <c r="JYG184" s="344"/>
      <c r="JYH184" s="344"/>
      <c r="JYI184" s="344"/>
      <c r="JYJ184" s="347"/>
      <c r="JYK184" s="348"/>
      <c r="JYL184" s="349"/>
      <c r="JYM184" s="350"/>
      <c r="JYN184" s="344"/>
      <c r="JYO184" s="344"/>
      <c r="JYP184" s="344"/>
      <c r="JYQ184" s="344"/>
      <c r="JYR184" s="344"/>
      <c r="JYS184" s="347"/>
      <c r="JYT184" s="348"/>
      <c r="JYU184" s="349"/>
      <c r="JYV184" s="350"/>
      <c r="JYW184" s="344"/>
      <c r="JYX184" s="344"/>
      <c r="JYY184" s="344"/>
      <c r="JYZ184" s="344"/>
      <c r="JZA184" s="344"/>
      <c r="JZB184" s="347"/>
      <c r="JZC184" s="348"/>
      <c r="JZD184" s="349"/>
      <c r="JZE184" s="350"/>
      <c r="JZF184" s="344"/>
      <c r="JZG184" s="344"/>
      <c r="JZH184" s="344"/>
      <c r="JZI184" s="344"/>
      <c r="JZJ184" s="344"/>
      <c r="JZK184" s="347"/>
      <c r="JZL184" s="348"/>
      <c r="JZM184" s="349"/>
      <c r="JZN184" s="350"/>
      <c r="JZO184" s="344"/>
      <c r="JZP184" s="344"/>
      <c r="JZQ184" s="344"/>
      <c r="JZR184" s="344"/>
      <c r="JZS184" s="344"/>
      <c r="JZT184" s="347"/>
      <c r="JZU184" s="348"/>
      <c r="JZV184" s="349"/>
      <c r="JZW184" s="350"/>
      <c r="JZX184" s="344"/>
      <c r="JZY184" s="344"/>
      <c r="JZZ184" s="344"/>
      <c r="KAA184" s="344"/>
      <c r="KAB184" s="344"/>
      <c r="KAC184" s="347"/>
      <c r="KAD184" s="348"/>
      <c r="KAE184" s="349"/>
      <c r="KAF184" s="350"/>
      <c r="KAG184" s="344"/>
      <c r="KAH184" s="344"/>
      <c r="KAI184" s="344"/>
      <c r="KAJ184" s="344"/>
      <c r="KAK184" s="344"/>
      <c r="KAL184" s="347"/>
      <c r="KAM184" s="348"/>
      <c r="KAN184" s="349"/>
      <c r="KAO184" s="350"/>
      <c r="KAP184" s="344"/>
      <c r="KAQ184" s="344"/>
      <c r="KAR184" s="344"/>
      <c r="KAS184" s="344"/>
      <c r="KAT184" s="344"/>
      <c r="KAU184" s="347"/>
      <c r="KAV184" s="348"/>
      <c r="KAW184" s="349"/>
      <c r="KAX184" s="350"/>
      <c r="KAY184" s="344"/>
      <c r="KAZ184" s="344"/>
      <c r="KBA184" s="344"/>
      <c r="KBB184" s="344"/>
      <c r="KBC184" s="344"/>
      <c r="KBD184" s="347"/>
      <c r="KBE184" s="348"/>
      <c r="KBF184" s="349"/>
      <c r="KBG184" s="350"/>
      <c r="KBH184" s="344"/>
      <c r="KBI184" s="344"/>
      <c r="KBJ184" s="344"/>
      <c r="KBK184" s="344"/>
      <c r="KBL184" s="344"/>
      <c r="KBM184" s="347"/>
      <c r="KBN184" s="348"/>
      <c r="KBO184" s="349"/>
      <c r="KBP184" s="350"/>
      <c r="KBQ184" s="344"/>
      <c r="KBR184" s="344"/>
      <c r="KBS184" s="344"/>
      <c r="KBT184" s="344"/>
      <c r="KBU184" s="344"/>
      <c r="KBV184" s="347"/>
      <c r="KBW184" s="348"/>
      <c r="KBX184" s="349"/>
      <c r="KBY184" s="350"/>
      <c r="KBZ184" s="344"/>
      <c r="KCA184" s="344"/>
      <c r="KCB184" s="344"/>
      <c r="KCC184" s="344"/>
      <c r="KCD184" s="344"/>
      <c r="KCE184" s="347"/>
      <c r="KCF184" s="348"/>
      <c r="KCG184" s="349"/>
      <c r="KCH184" s="350"/>
      <c r="KCI184" s="344"/>
      <c r="KCJ184" s="344"/>
      <c r="KCK184" s="344"/>
      <c r="KCL184" s="344"/>
      <c r="KCM184" s="344"/>
      <c r="KCN184" s="347"/>
      <c r="KCO184" s="348"/>
      <c r="KCP184" s="349"/>
      <c r="KCQ184" s="350"/>
      <c r="KCR184" s="344"/>
      <c r="KCS184" s="344"/>
      <c r="KCT184" s="344"/>
      <c r="KCU184" s="344"/>
      <c r="KCV184" s="344"/>
      <c r="KCW184" s="347"/>
      <c r="KCX184" s="348"/>
      <c r="KCY184" s="349"/>
      <c r="KCZ184" s="350"/>
      <c r="KDA184" s="344"/>
      <c r="KDB184" s="344"/>
      <c r="KDC184" s="344"/>
      <c r="KDD184" s="344"/>
      <c r="KDE184" s="344"/>
      <c r="KDF184" s="347"/>
      <c r="KDG184" s="348"/>
      <c r="KDH184" s="349"/>
      <c r="KDI184" s="350"/>
      <c r="KDJ184" s="344"/>
      <c r="KDK184" s="344"/>
      <c r="KDL184" s="344"/>
      <c r="KDM184" s="344"/>
      <c r="KDN184" s="344"/>
      <c r="KDO184" s="347"/>
      <c r="KDP184" s="348"/>
      <c r="KDQ184" s="349"/>
      <c r="KDR184" s="350"/>
      <c r="KDS184" s="344"/>
      <c r="KDT184" s="344"/>
      <c r="KDU184" s="344"/>
      <c r="KDV184" s="344"/>
      <c r="KDW184" s="344"/>
      <c r="KDX184" s="347"/>
      <c r="KDY184" s="348"/>
      <c r="KDZ184" s="349"/>
      <c r="KEA184" s="350"/>
      <c r="KEB184" s="344"/>
      <c r="KEC184" s="344"/>
      <c r="KED184" s="344"/>
      <c r="KEE184" s="344"/>
      <c r="KEF184" s="344"/>
      <c r="KEG184" s="347"/>
      <c r="KEH184" s="348"/>
      <c r="KEI184" s="349"/>
      <c r="KEJ184" s="350"/>
      <c r="KEK184" s="344"/>
      <c r="KEL184" s="344"/>
      <c r="KEM184" s="344"/>
      <c r="KEN184" s="344"/>
      <c r="KEO184" s="344"/>
      <c r="KEP184" s="347"/>
      <c r="KEQ184" s="348"/>
      <c r="KER184" s="349"/>
      <c r="KES184" s="350"/>
      <c r="KET184" s="344"/>
      <c r="KEU184" s="344"/>
      <c r="KEV184" s="344"/>
      <c r="KEW184" s="344"/>
      <c r="KEX184" s="344"/>
      <c r="KEY184" s="347"/>
      <c r="KEZ184" s="348"/>
      <c r="KFA184" s="349"/>
      <c r="KFB184" s="350"/>
      <c r="KFC184" s="344"/>
      <c r="KFD184" s="344"/>
      <c r="KFE184" s="344"/>
      <c r="KFF184" s="344"/>
      <c r="KFG184" s="344"/>
      <c r="KFH184" s="347"/>
      <c r="KFI184" s="348"/>
      <c r="KFJ184" s="349"/>
      <c r="KFK184" s="350"/>
      <c r="KFL184" s="344"/>
      <c r="KFM184" s="344"/>
      <c r="KFN184" s="344"/>
      <c r="KFO184" s="344"/>
      <c r="KFP184" s="344"/>
      <c r="KFQ184" s="347"/>
      <c r="KFR184" s="348"/>
      <c r="KFS184" s="349"/>
      <c r="KFT184" s="350"/>
      <c r="KFU184" s="344"/>
      <c r="KFV184" s="344"/>
      <c r="KFW184" s="344"/>
      <c r="KFX184" s="344"/>
      <c r="KFY184" s="344"/>
      <c r="KFZ184" s="347"/>
      <c r="KGA184" s="348"/>
      <c r="KGB184" s="349"/>
      <c r="KGC184" s="350"/>
      <c r="KGD184" s="344"/>
      <c r="KGE184" s="344"/>
      <c r="KGF184" s="344"/>
      <c r="KGG184" s="344"/>
      <c r="KGH184" s="344"/>
      <c r="KGI184" s="347"/>
      <c r="KGJ184" s="348"/>
      <c r="KGK184" s="349"/>
      <c r="KGL184" s="350"/>
      <c r="KGM184" s="344"/>
      <c r="KGN184" s="344"/>
      <c r="KGO184" s="344"/>
      <c r="KGP184" s="344"/>
      <c r="KGQ184" s="344"/>
      <c r="KGR184" s="347"/>
      <c r="KGS184" s="348"/>
      <c r="KGT184" s="349"/>
      <c r="KGU184" s="350"/>
      <c r="KGV184" s="344"/>
      <c r="KGW184" s="344"/>
      <c r="KGX184" s="344"/>
      <c r="KGY184" s="344"/>
      <c r="KGZ184" s="344"/>
      <c r="KHA184" s="347"/>
      <c r="KHB184" s="348"/>
      <c r="KHC184" s="349"/>
      <c r="KHD184" s="350"/>
      <c r="KHE184" s="344"/>
      <c r="KHF184" s="344"/>
      <c r="KHG184" s="344"/>
      <c r="KHH184" s="344"/>
      <c r="KHI184" s="344"/>
      <c r="KHJ184" s="347"/>
      <c r="KHK184" s="348"/>
      <c r="KHL184" s="349"/>
      <c r="KHM184" s="350"/>
      <c r="KHN184" s="344"/>
      <c r="KHO184" s="344"/>
      <c r="KHP184" s="344"/>
      <c r="KHQ184" s="344"/>
      <c r="KHR184" s="344"/>
      <c r="KHS184" s="347"/>
      <c r="KHT184" s="348"/>
      <c r="KHU184" s="349"/>
      <c r="KHV184" s="350"/>
      <c r="KHW184" s="344"/>
      <c r="KHX184" s="344"/>
      <c r="KHY184" s="344"/>
      <c r="KHZ184" s="344"/>
      <c r="KIA184" s="344"/>
      <c r="KIB184" s="347"/>
      <c r="KIC184" s="348"/>
      <c r="KID184" s="349"/>
      <c r="KIE184" s="350"/>
      <c r="KIF184" s="344"/>
      <c r="KIG184" s="344"/>
      <c r="KIH184" s="344"/>
      <c r="KII184" s="344"/>
      <c r="KIJ184" s="344"/>
      <c r="KIK184" s="347"/>
      <c r="KIL184" s="348"/>
      <c r="KIM184" s="349"/>
      <c r="KIN184" s="350"/>
      <c r="KIO184" s="344"/>
      <c r="KIP184" s="344"/>
      <c r="KIQ184" s="344"/>
      <c r="KIR184" s="344"/>
      <c r="KIS184" s="344"/>
      <c r="KIT184" s="347"/>
      <c r="KIU184" s="348"/>
      <c r="KIV184" s="349"/>
      <c r="KIW184" s="350"/>
      <c r="KIX184" s="344"/>
      <c r="KIY184" s="344"/>
      <c r="KIZ184" s="344"/>
      <c r="KJA184" s="344"/>
      <c r="KJB184" s="344"/>
      <c r="KJC184" s="347"/>
      <c r="KJD184" s="348"/>
      <c r="KJE184" s="349"/>
      <c r="KJF184" s="350"/>
      <c r="KJG184" s="344"/>
      <c r="KJH184" s="344"/>
      <c r="KJI184" s="344"/>
      <c r="KJJ184" s="344"/>
      <c r="KJK184" s="344"/>
      <c r="KJL184" s="347"/>
      <c r="KJM184" s="348"/>
      <c r="KJN184" s="349"/>
      <c r="KJO184" s="350"/>
      <c r="KJP184" s="344"/>
      <c r="KJQ184" s="344"/>
      <c r="KJR184" s="344"/>
      <c r="KJS184" s="344"/>
      <c r="KJT184" s="344"/>
      <c r="KJU184" s="347"/>
      <c r="KJV184" s="348"/>
      <c r="KJW184" s="349"/>
      <c r="KJX184" s="350"/>
      <c r="KJY184" s="344"/>
      <c r="KJZ184" s="344"/>
      <c r="KKA184" s="344"/>
      <c r="KKB184" s="344"/>
      <c r="KKC184" s="344"/>
      <c r="KKD184" s="347"/>
      <c r="KKE184" s="348"/>
      <c r="KKF184" s="349"/>
      <c r="KKG184" s="350"/>
      <c r="KKH184" s="344"/>
      <c r="KKI184" s="344"/>
      <c r="KKJ184" s="344"/>
      <c r="KKK184" s="344"/>
      <c r="KKL184" s="344"/>
      <c r="KKM184" s="347"/>
      <c r="KKN184" s="348"/>
      <c r="KKO184" s="349"/>
      <c r="KKP184" s="350"/>
      <c r="KKQ184" s="344"/>
      <c r="KKR184" s="344"/>
      <c r="KKS184" s="344"/>
      <c r="KKT184" s="344"/>
      <c r="KKU184" s="344"/>
      <c r="KKV184" s="347"/>
      <c r="KKW184" s="348"/>
      <c r="KKX184" s="349"/>
      <c r="KKY184" s="350"/>
      <c r="KKZ184" s="344"/>
      <c r="KLA184" s="344"/>
      <c r="KLB184" s="344"/>
      <c r="KLC184" s="344"/>
      <c r="KLD184" s="344"/>
      <c r="KLE184" s="347"/>
      <c r="KLF184" s="348"/>
      <c r="KLG184" s="349"/>
      <c r="KLH184" s="350"/>
      <c r="KLI184" s="344"/>
      <c r="KLJ184" s="344"/>
      <c r="KLK184" s="344"/>
      <c r="KLL184" s="344"/>
      <c r="KLM184" s="344"/>
      <c r="KLN184" s="347"/>
      <c r="KLO184" s="348"/>
      <c r="KLP184" s="349"/>
      <c r="KLQ184" s="350"/>
      <c r="KLR184" s="344"/>
      <c r="KLS184" s="344"/>
      <c r="KLT184" s="344"/>
      <c r="KLU184" s="344"/>
      <c r="KLV184" s="344"/>
      <c r="KLW184" s="347"/>
      <c r="KLX184" s="348"/>
      <c r="KLY184" s="349"/>
      <c r="KLZ184" s="350"/>
      <c r="KMA184" s="344"/>
      <c r="KMB184" s="344"/>
      <c r="KMC184" s="344"/>
      <c r="KMD184" s="344"/>
      <c r="KME184" s="344"/>
      <c r="KMF184" s="347"/>
      <c r="KMG184" s="348"/>
      <c r="KMH184" s="349"/>
      <c r="KMI184" s="350"/>
      <c r="KMJ184" s="344"/>
      <c r="KMK184" s="344"/>
      <c r="KML184" s="344"/>
      <c r="KMM184" s="344"/>
      <c r="KMN184" s="344"/>
      <c r="KMO184" s="347"/>
      <c r="KMP184" s="348"/>
      <c r="KMQ184" s="349"/>
      <c r="KMR184" s="350"/>
      <c r="KMS184" s="344"/>
      <c r="KMT184" s="344"/>
      <c r="KMU184" s="344"/>
      <c r="KMV184" s="344"/>
      <c r="KMW184" s="344"/>
      <c r="KMX184" s="347"/>
      <c r="KMY184" s="348"/>
      <c r="KMZ184" s="349"/>
      <c r="KNA184" s="350"/>
      <c r="KNB184" s="344"/>
      <c r="KNC184" s="344"/>
      <c r="KND184" s="344"/>
      <c r="KNE184" s="344"/>
      <c r="KNF184" s="344"/>
      <c r="KNG184" s="347"/>
      <c r="KNH184" s="348"/>
      <c r="KNI184" s="349"/>
      <c r="KNJ184" s="350"/>
      <c r="KNK184" s="344"/>
      <c r="KNL184" s="344"/>
      <c r="KNM184" s="344"/>
      <c r="KNN184" s="344"/>
      <c r="KNO184" s="344"/>
      <c r="KNP184" s="347"/>
      <c r="KNQ184" s="348"/>
      <c r="KNR184" s="349"/>
      <c r="KNS184" s="350"/>
      <c r="KNT184" s="344"/>
      <c r="KNU184" s="344"/>
      <c r="KNV184" s="344"/>
      <c r="KNW184" s="344"/>
      <c r="KNX184" s="344"/>
      <c r="KNY184" s="347"/>
      <c r="KNZ184" s="348"/>
      <c r="KOA184" s="349"/>
      <c r="KOB184" s="350"/>
      <c r="KOC184" s="344"/>
      <c r="KOD184" s="344"/>
      <c r="KOE184" s="344"/>
      <c r="KOF184" s="344"/>
      <c r="KOG184" s="344"/>
      <c r="KOH184" s="347"/>
      <c r="KOI184" s="348"/>
      <c r="KOJ184" s="349"/>
      <c r="KOK184" s="350"/>
      <c r="KOL184" s="344"/>
      <c r="KOM184" s="344"/>
      <c r="KON184" s="344"/>
      <c r="KOO184" s="344"/>
      <c r="KOP184" s="344"/>
      <c r="KOQ184" s="347"/>
      <c r="KOR184" s="348"/>
      <c r="KOS184" s="349"/>
      <c r="KOT184" s="350"/>
      <c r="KOU184" s="344"/>
      <c r="KOV184" s="344"/>
      <c r="KOW184" s="344"/>
      <c r="KOX184" s="344"/>
      <c r="KOY184" s="344"/>
      <c r="KOZ184" s="347"/>
      <c r="KPA184" s="348"/>
      <c r="KPB184" s="349"/>
      <c r="KPC184" s="350"/>
      <c r="KPD184" s="344"/>
      <c r="KPE184" s="344"/>
      <c r="KPF184" s="344"/>
      <c r="KPG184" s="344"/>
      <c r="KPH184" s="344"/>
      <c r="KPI184" s="347"/>
      <c r="KPJ184" s="348"/>
      <c r="KPK184" s="349"/>
      <c r="KPL184" s="350"/>
      <c r="KPM184" s="344"/>
      <c r="KPN184" s="344"/>
      <c r="KPO184" s="344"/>
      <c r="KPP184" s="344"/>
      <c r="KPQ184" s="344"/>
      <c r="KPR184" s="347"/>
      <c r="KPS184" s="348"/>
      <c r="KPT184" s="349"/>
      <c r="KPU184" s="350"/>
      <c r="KPV184" s="344"/>
      <c r="KPW184" s="344"/>
      <c r="KPX184" s="344"/>
      <c r="KPY184" s="344"/>
      <c r="KPZ184" s="344"/>
      <c r="KQA184" s="347"/>
      <c r="KQB184" s="348"/>
      <c r="KQC184" s="349"/>
      <c r="KQD184" s="350"/>
      <c r="KQE184" s="344"/>
      <c r="KQF184" s="344"/>
      <c r="KQG184" s="344"/>
      <c r="KQH184" s="344"/>
      <c r="KQI184" s="344"/>
      <c r="KQJ184" s="347"/>
      <c r="KQK184" s="348"/>
      <c r="KQL184" s="349"/>
      <c r="KQM184" s="350"/>
      <c r="KQN184" s="344"/>
      <c r="KQO184" s="344"/>
      <c r="KQP184" s="344"/>
      <c r="KQQ184" s="344"/>
      <c r="KQR184" s="344"/>
      <c r="KQS184" s="347"/>
      <c r="KQT184" s="348"/>
      <c r="KQU184" s="349"/>
      <c r="KQV184" s="350"/>
      <c r="KQW184" s="344"/>
      <c r="KQX184" s="344"/>
      <c r="KQY184" s="344"/>
      <c r="KQZ184" s="344"/>
      <c r="KRA184" s="344"/>
      <c r="KRB184" s="347"/>
      <c r="KRC184" s="348"/>
      <c r="KRD184" s="349"/>
      <c r="KRE184" s="350"/>
      <c r="KRF184" s="344"/>
      <c r="KRG184" s="344"/>
      <c r="KRH184" s="344"/>
      <c r="KRI184" s="344"/>
      <c r="KRJ184" s="344"/>
      <c r="KRK184" s="347"/>
      <c r="KRL184" s="348"/>
      <c r="KRM184" s="349"/>
      <c r="KRN184" s="350"/>
      <c r="KRO184" s="344"/>
      <c r="KRP184" s="344"/>
      <c r="KRQ184" s="344"/>
      <c r="KRR184" s="344"/>
      <c r="KRS184" s="344"/>
      <c r="KRT184" s="347"/>
      <c r="KRU184" s="348"/>
      <c r="KRV184" s="349"/>
      <c r="KRW184" s="350"/>
      <c r="KRX184" s="344"/>
      <c r="KRY184" s="344"/>
      <c r="KRZ184" s="344"/>
      <c r="KSA184" s="344"/>
      <c r="KSB184" s="344"/>
      <c r="KSC184" s="347"/>
      <c r="KSD184" s="348"/>
      <c r="KSE184" s="349"/>
      <c r="KSF184" s="350"/>
      <c r="KSG184" s="344"/>
      <c r="KSH184" s="344"/>
      <c r="KSI184" s="344"/>
      <c r="KSJ184" s="344"/>
      <c r="KSK184" s="344"/>
      <c r="KSL184" s="347"/>
      <c r="KSM184" s="348"/>
      <c r="KSN184" s="349"/>
      <c r="KSO184" s="350"/>
      <c r="KSP184" s="344"/>
      <c r="KSQ184" s="344"/>
      <c r="KSR184" s="344"/>
      <c r="KSS184" s="344"/>
      <c r="KST184" s="344"/>
      <c r="KSU184" s="347"/>
      <c r="KSV184" s="348"/>
      <c r="KSW184" s="349"/>
      <c r="KSX184" s="350"/>
      <c r="KSY184" s="344"/>
      <c r="KSZ184" s="344"/>
      <c r="KTA184" s="344"/>
      <c r="KTB184" s="344"/>
      <c r="KTC184" s="344"/>
      <c r="KTD184" s="347"/>
      <c r="KTE184" s="348"/>
      <c r="KTF184" s="349"/>
      <c r="KTG184" s="350"/>
      <c r="KTH184" s="344"/>
      <c r="KTI184" s="344"/>
      <c r="KTJ184" s="344"/>
      <c r="KTK184" s="344"/>
      <c r="KTL184" s="344"/>
      <c r="KTM184" s="347"/>
      <c r="KTN184" s="348"/>
      <c r="KTO184" s="349"/>
      <c r="KTP184" s="350"/>
      <c r="KTQ184" s="344"/>
      <c r="KTR184" s="344"/>
      <c r="KTS184" s="344"/>
      <c r="KTT184" s="344"/>
      <c r="KTU184" s="344"/>
      <c r="KTV184" s="347"/>
      <c r="KTW184" s="348"/>
      <c r="KTX184" s="349"/>
      <c r="KTY184" s="350"/>
      <c r="KTZ184" s="344"/>
      <c r="KUA184" s="344"/>
      <c r="KUB184" s="344"/>
      <c r="KUC184" s="344"/>
      <c r="KUD184" s="344"/>
      <c r="KUE184" s="347"/>
      <c r="KUF184" s="348"/>
      <c r="KUG184" s="349"/>
      <c r="KUH184" s="350"/>
      <c r="KUI184" s="344"/>
      <c r="KUJ184" s="344"/>
      <c r="KUK184" s="344"/>
      <c r="KUL184" s="344"/>
      <c r="KUM184" s="344"/>
      <c r="KUN184" s="347"/>
      <c r="KUO184" s="348"/>
      <c r="KUP184" s="349"/>
      <c r="KUQ184" s="350"/>
      <c r="KUR184" s="344"/>
      <c r="KUS184" s="344"/>
      <c r="KUT184" s="344"/>
      <c r="KUU184" s="344"/>
      <c r="KUV184" s="344"/>
      <c r="KUW184" s="347"/>
      <c r="KUX184" s="348"/>
      <c r="KUY184" s="349"/>
      <c r="KUZ184" s="350"/>
      <c r="KVA184" s="344"/>
      <c r="KVB184" s="344"/>
      <c r="KVC184" s="344"/>
      <c r="KVD184" s="344"/>
      <c r="KVE184" s="344"/>
      <c r="KVF184" s="347"/>
      <c r="KVG184" s="348"/>
      <c r="KVH184" s="349"/>
      <c r="KVI184" s="350"/>
      <c r="KVJ184" s="344"/>
      <c r="KVK184" s="344"/>
      <c r="KVL184" s="344"/>
      <c r="KVM184" s="344"/>
      <c r="KVN184" s="344"/>
      <c r="KVO184" s="347"/>
      <c r="KVP184" s="348"/>
      <c r="KVQ184" s="349"/>
      <c r="KVR184" s="350"/>
      <c r="KVS184" s="344"/>
      <c r="KVT184" s="344"/>
      <c r="KVU184" s="344"/>
      <c r="KVV184" s="344"/>
      <c r="KVW184" s="344"/>
      <c r="KVX184" s="347"/>
      <c r="KVY184" s="348"/>
      <c r="KVZ184" s="349"/>
      <c r="KWA184" s="350"/>
      <c r="KWB184" s="344"/>
      <c r="KWC184" s="344"/>
      <c r="KWD184" s="344"/>
      <c r="KWE184" s="344"/>
      <c r="KWF184" s="344"/>
      <c r="KWG184" s="347"/>
      <c r="KWH184" s="348"/>
      <c r="KWI184" s="349"/>
      <c r="KWJ184" s="350"/>
      <c r="KWK184" s="344"/>
      <c r="KWL184" s="344"/>
      <c r="KWM184" s="344"/>
      <c r="KWN184" s="344"/>
      <c r="KWO184" s="344"/>
      <c r="KWP184" s="347"/>
      <c r="KWQ184" s="348"/>
      <c r="KWR184" s="349"/>
      <c r="KWS184" s="350"/>
      <c r="KWT184" s="344"/>
      <c r="KWU184" s="344"/>
      <c r="KWV184" s="344"/>
      <c r="KWW184" s="344"/>
      <c r="KWX184" s="344"/>
      <c r="KWY184" s="347"/>
      <c r="KWZ184" s="348"/>
      <c r="KXA184" s="349"/>
      <c r="KXB184" s="350"/>
      <c r="KXC184" s="344"/>
      <c r="KXD184" s="344"/>
      <c r="KXE184" s="344"/>
      <c r="KXF184" s="344"/>
      <c r="KXG184" s="344"/>
      <c r="KXH184" s="347"/>
      <c r="KXI184" s="348"/>
      <c r="KXJ184" s="349"/>
      <c r="KXK184" s="350"/>
      <c r="KXL184" s="344"/>
      <c r="KXM184" s="344"/>
      <c r="KXN184" s="344"/>
      <c r="KXO184" s="344"/>
      <c r="KXP184" s="344"/>
      <c r="KXQ184" s="347"/>
      <c r="KXR184" s="348"/>
      <c r="KXS184" s="349"/>
      <c r="KXT184" s="350"/>
      <c r="KXU184" s="344"/>
      <c r="KXV184" s="344"/>
      <c r="KXW184" s="344"/>
      <c r="KXX184" s="344"/>
      <c r="KXY184" s="344"/>
      <c r="KXZ184" s="347"/>
      <c r="KYA184" s="348"/>
      <c r="KYB184" s="349"/>
      <c r="KYC184" s="350"/>
      <c r="KYD184" s="344"/>
      <c r="KYE184" s="344"/>
      <c r="KYF184" s="344"/>
      <c r="KYG184" s="344"/>
      <c r="KYH184" s="344"/>
      <c r="KYI184" s="347"/>
      <c r="KYJ184" s="348"/>
      <c r="KYK184" s="349"/>
      <c r="KYL184" s="350"/>
      <c r="KYM184" s="344"/>
      <c r="KYN184" s="344"/>
      <c r="KYO184" s="344"/>
      <c r="KYP184" s="344"/>
      <c r="KYQ184" s="344"/>
      <c r="KYR184" s="347"/>
      <c r="KYS184" s="348"/>
      <c r="KYT184" s="349"/>
      <c r="KYU184" s="350"/>
      <c r="KYV184" s="344"/>
      <c r="KYW184" s="344"/>
      <c r="KYX184" s="344"/>
      <c r="KYY184" s="344"/>
      <c r="KYZ184" s="344"/>
      <c r="KZA184" s="347"/>
      <c r="KZB184" s="348"/>
      <c r="KZC184" s="349"/>
      <c r="KZD184" s="350"/>
      <c r="KZE184" s="344"/>
      <c r="KZF184" s="344"/>
      <c r="KZG184" s="344"/>
      <c r="KZH184" s="344"/>
      <c r="KZI184" s="344"/>
      <c r="KZJ184" s="347"/>
      <c r="KZK184" s="348"/>
      <c r="KZL184" s="349"/>
      <c r="KZM184" s="350"/>
      <c r="KZN184" s="344"/>
      <c r="KZO184" s="344"/>
      <c r="KZP184" s="344"/>
      <c r="KZQ184" s="344"/>
      <c r="KZR184" s="344"/>
      <c r="KZS184" s="347"/>
      <c r="KZT184" s="348"/>
      <c r="KZU184" s="349"/>
      <c r="KZV184" s="350"/>
      <c r="KZW184" s="344"/>
      <c r="KZX184" s="344"/>
      <c r="KZY184" s="344"/>
      <c r="KZZ184" s="344"/>
      <c r="LAA184" s="344"/>
      <c r="LAB184" s="347"/>
      <c r="LAC184" s="348"/>
      <c r="LAD184" s="349"/>
      <c r="LAE184" s="350"/>
      <c r="LAF184" s="344"/>
      <c r="LAG184" s="344"/>
      <c r="LAH184" s="344"/>
      <c r="LAI184" s="344"/>
      <c r="LAJ184" s="344"/>
      <c r="LAK184" s="347"/>
      <c r="LAL184" s="348"/>
      <c r="LAM184" s="349"/>
      <c r="LAN184" s="350"/>
      <c r="LAO184" s="344"/>
      <c r="LAP184" s="344"/>
      <c r="LAQ184" s="344"/>
      <c r="LAR184" s="344"/>
      <c r="LAS184" s="344"/>
      <c r="LAT184" s="347"/>
      <c r="LAU184" s="348"/>
      <c r="LAV184" s="349"/>
      <c r="LAW184" s="350"/>
      <c r="LAX184" s="344"/>
      <c r="LAY184" s="344"/>
      <c r="LAZ184" s="344"/>
      <c r="LBA184" s="344"/>
      <c r="LBB184" s="344"/>
      <c r="LBC184" s="347"/>
      <c r="LBD184" s="348"/>
      <c r="LBE184" s="349"/>
      <c r="LBF184" s="350"/>
      <c r="LBG184" s="344"/>
      <c r="LBH184" s="344"/>
      <c r="LBI184" s="344"/>
      <c r="LBJ184" s="344"/>
      <c r="LBK184" s="344"/>
      <c r="LBL184" s="347"/>
      <c r="LBM184" s="348"/>
      <c r="LBN184" s="349"/>
      <c r="LBO184" s="350"/>
      <c r="LBP184" s="344"/>
      <c r="LBQ184" s="344"/>
      <c r="LBR184" s="344"/>
      <c r="LBS184" s="344"/>
      <c r="LBT184" s="344"/>
      <c r="LBU184" s="347"/>
      <c r="LBV184" s="348"/>
      <c r="LBW184" s="349"/>
      <c r="LBX184" s="350"/>
      <c r="LBY184" s="344"/>
      <c r="LBZ184" s="344"/>
      <c r="LCA184" s="344"/>
      <c r="LCB184" s="344"/>
      <c r="LCC184" s="344"/>
      <c r="LCD184" s="347"/>
      <c r="LCE184" s="348"/>
      <c r="LCF184" s="349"/>
      <c r="LCG184" s="350"/>
      <c r="LCH184" s="344"/>
      <c r="LCI184" s="344"/>
      <c r="LCJ184" s="344"/>
      <c r="LCK184" s="344"/>
      <c r="LCL184" s="344"/>
      <c r="LCM184" s="347"/>
      <c r="LCN184" s="348"/>
      <c r="LCO184" s="349"/>
      <c r="LCP184" s="350"/>
      <c r="LCQ184" s="344"/>
      <c r="LCR184" s="344"/>
      <c r="LCS184" s="344"/>
      <c r="LCT184" s="344"/>
      <c r="LCU184" s="344"/>
      <c r="LCV184" s="347"/>
      <c r="LCW184" s="348"/>
      <c r="LCX184" s="349"/>
      <c r="LCY184" s="350"/>
      <c r="LCZ184" s="344"/>
      <c r="LDA184" s="344"/>
      <c r="LDB184" s="344"/>
      <c r="LDC184" s="344"/>
      <c r="LDD184" s="344"/>
      <c r="LDE184" s="347"/>
      <c r="LDF184" s="348"/>
      <c r="LDG184" s="349"/>
      <c r="LDH184" s="350"/>
      <c r="LDI184" s="344"/>
      <c r="LDJ184" s="344"/>
      <c r="LDK184" s="344"/>
      <c r="LDL184" s="344"/>
      <c r="LDM184" s="344"/>
      <c r="LDN184" s="347"/>
      <c r="LDO184" s="348"/>
      <c r="LDP184" s="349"/>
      <c r="LDQ184" s="350"/>
      <c r="LDR184" s="344"/>
      <c r="LDS184" s="344"/>
      <c r="LDT184" s="344"/>
      <c r="LDU184" s="344"/>
      <c r="LDV184" s="344"/>
      <c r="LDW184" s="347"/>
      <c r="LDX184" s="348"/>
      <c r="LDY184" s="349"/>
      <c r="LDZ184" s="350"/>
      <c r="LEA184" s="344"/>
      <c r="LEB184" s="344"/>
      <c r="LEC184" s="344"/>
      <c r="LED184" s="344"/>
      <c r="LEE184" s="344"/>
      <c r="LEF184" s="347"/>
      <c r="LEG184" s="348"/>
      <c r="LEH184" s="349"/>
      <c r="LEI184" s="350"/>
      <c r="LEJ184" s="344"/>
      <c r="LEK184" s="344"/>
      <c r="LEL184" s="344"/>
      <c r="LEM184" s="344"/>
      <c r="LEN184" s="344"/>
      <c r="LEO184" s="347"/>
      <c r="LEP184" s="348"/>
      <c r="LEQ184" s="349"/>
      <c r="LER184" s="350"/>
      <c r="LES184" s="344"/>
      <c r="LET184" s="344"/>
      <c r="LEU184" s="344"/>
      <c r="LEV184" s="344"/>
      <c r="LEW184" s="344"/>
      <c r="LEX184" s="347"/>
      <c r="LEY184" s="348"/>
      <c r="LEZ184" s="349"/>
      <c r="LFA184" s="350"/>
      <c r="LFB184" s="344"/>
      <c r="LFC184" s="344"/>
      <c r="LFD184" s="344"/>
      <c r="LFE184" s="344"/>
      <c r="LFF184" s="344"/>
      <c r="LFG184" s="347"/>
      <c r="LFH184" s="348"/>
      <c r="LFI184" s="349"/>
      <c r="LFJ184" s="350"/>
      <c r="LFK184" s="344"/>
      <c r="LFL184" s="344"/>
      <c r="LFM184" s="344"/>
      <c r="LFN184" s="344"/>
      <c r="LFO184" s="344"/>
      <c r="LFP184" s="347"/>
      <c r="LFQ184" s="348"/>
      <c r="LFR184" s="349"/>
      <c r="LFS184" s="350"/>
      <c r="LFT184" s="344"/>
      <c r="LFU184" s="344"/>
      <c r="LFV184" s="344"/>
      <c r="LFW184" s="344"/>
      <c r="LFX184" s="344"/>
      <c r="LFY184" s="347"/>
      <c r="LFZ184" s="348"/>
      <c r="LGA184" s="349"/>
      <c r="LGB184" s="350"/>
      <c r="LGC184" s="344"/>
      <c r="LGD184" s="344"/>
      <c r="LGE184" s="344"/>
      <c r="LGF184" s="344"/>
      <c r="LGG184" s="344"/>
      <c r="LGH184" s="347"/>
      <c r="LGI184" s="348"/>
      <c r="LGJ184" s="349"/>
      <c r="LGK184" s="350"/>
      <c r="LGL184" s="344"/>
      <c r="LGM184" s="344"/>
      <c r="LGN184" s="344"/>
      <c r="LGO184" s="344"/>
      <c r="LGP184" s="344"/>
      <c r="LGQ184" s="347"/>
      <c r="LGR184" s="348"/>
      <c r="LGS184" s="349"/>
      <c r="LGT184" s="350"/>
      <c r="LGU184" s="344"/>
      <c r="LGV184" s="344"/>
      <c r="LGW184" s="344"/>
      <c r="LGX184" s="344"/>
      <c r="LGY184" s="344"/>
      <c r="LGZ184" s="347"/>
      <c r="LHA184" s="348"/>
      <c r="LHB184" s="349"/>
      <c r="LHC184" s="350"/>
      <c r="LHD184" s="344"/>
      <c r="LHE184" s="344"/>
      <c r="LHF184" s="344"/>
      <c r="LHG184" s="344"/>
      <c r="LHH184" s="344"/>
      <c r="LHI184" s="347"/>
      <c r="LHJ184" s="348"/>
      <c r="LHK184" s="349"/>
      <c r="LHL184" s="350"/>
      <c r="LHM184" s="344"/>
      <c r="LHN184" s="344"/>
      <c r="LHO184" s="344"/>
      <c r="LHP184" s="344"/>
      <c r="LHQ184" s="344"/>
      <c r="LHR184" s="347"/>
      <c r="LHS184" s="348"/>
      <c r="LHT184" s="349"/>
      <c r="LHU184" s="350"/>
      <c r="LHV184" s="344"/>
      <c r="LHW184" s="344"/>
      <c r="LHX184" s="344"/>
      <c r="LHY184" s="344"/>
      <c r="LHZ184" s="344"/>
      <c r="LIA184" s="347"/>
      <c r="LIB184" s="348"/>
      <c r="LIC184" s="349"/>
      <c r="LID184" s="350"/>
      <c r="LIE184" s="344"/>
      <c r="LIF184" s="344"/>
      <c r="LIG184" s="344"/>
      <c r="LIH184" s="344"/>
      <c r="LII184" s="344"/>
      <c r="LIJ184" s="347"/>
      <c r="LIK184" s="348"/>
      <c r="LIL184" s="349"/>
      <c r="LIM184" s="350"/>
      <c r="LIN184" s="344"/>
      <c r="LIO184" s="344"/>
      <c r="LIP184" s="344"/>
      <c r="LIQ184" s="344"/>
      <c r="LIR184" s="344"/>
      <c r="LIS184" s="347"/>
      <c r="LIT184" s="348"/>
      <c r="LIU184" s="349"/>
      <c r="LIV184" s="350"/>
      <c r="LIW184" s="344"/>
      <c r="LIX184" s="344"/>
      <c r="LIY184" s="344"/>
      <c r="LIZ184" s="344"/>
      <c r="LJA184" s="344"/>
      <c r="LJB184" s="347"/>
      <c r="LJC184" s="348"/>
      <c r="LJD184" s="349"/>
      <c r="LJE184" s="350"/>
      <c r="LJF184" s="344"/>
      <c r="LJG184" s="344"/>
      <c r="LJH184" s="344"/>
      <c r="LJI184" s="344"/>
      <c r="LJJ184" s="344"/>
      <c r="LJK184" s="347"/>
      <c r="LJL184" s="348"/>
      <c r="LJM184" s="349"/>
      <c r="LJN184" s="350"/>
      <c r="LJO184" s="344"/>
      <c r="LJP184" s="344"/>
      <c r="LJQ184" s="344"/>
      <c r="LJR184" s="344"/>
      <c r="LJS184" s="344"/>
      <c r="LJT184" s="347"/>
      <c r="LJU184" s="348"/>
      <c r="LJV184" s="349"/>
      <c r="LJW184" s="350"/>
      <c r="LJX184" s="344"/>
      <c r="LJY184" s="344"/>
      <c r="LJZ184" s="344"/>
      <c r="LKA184" s="344"/>
      <c r="LKB184" s="344"/>
      <c r="LKC184" s="347"/>
      <c r="LKD184" s="348"/>
      <c r="LKE184" s="349"/>
      <c r="LKF184" s="350"/>
      <c r="LKG184" s="344"/>
      <c r="LKH184" s="344"/>
      <c r="LKI184" s="344"/>
      <c r="LKJ184" s="344"/>
      <c r="LKK184" s="344"/>
      <c r="LKL184" s="347"/>
      <c r="LKM184" s="348"/>
      <c r="LKN184" s="349"/>
      <c r="LKO184" s="350"/>
      <c r="LKP184" s="344"/>
      <c r="LKQ184" s="344"/>
      <c r="LKR184" s="344"/>
      <c r="LKS184" s="344"/>
      <c r="LKT184" s="344"/>
      <c r="LKU184" s="347"/>
      <c r="LKV184" s="348"/>
      <c r="LKW184" s="349"/>
      <c r="LKX184" s="350"/>
      <c r="LKY184" s="344"/>
      <c r="LKZ184" s="344"/>
      <c r="LLA184" s="344"/>
      <c r="LLB184" s="344"/>
      <c r="LLC184" s="344"/>
      <c r="LLD184" s="347"/>
      <c r="LLE184" s="348"/>
      <c r="LLF184" s="349"/>
      <c r="LLG184" s="350"/>
      <c r="LLH184" s="344"/>
      <c r="LLI184" s="344"/>
      <c r="LLJ184" s="344"/>
      <c r="LLK184" s="344"/>
      <c r="LLL184" s="344"/>
      <c r="LLM184" s="347"/>
      <c r="LLN184" s="348"/>
      <c r="LLO184" s="349"/>
      <c r="LLP184" s="350"/>
      <c r="LLQ184" s="344"/>
      <c r="LLR184" s="344"/>
      <c r="LLS184" s="344"/>
      <c r="LLT184" s="344"/>
      <c r="LLU184" s="344"/>
      <c r="LLV184" s="347"/>
      <c r="LLW184" s="348"/>
      <c r="LLX184" s="349"/>
      <c r="LLY184" s="350"/>
      <c r="LLZ184" s="344"/>
      <c r="LMA184" s="344"/>
      <c r="LMB184" s="344"/>
      <c r="LMC184" s="344"/>
      <c r="LMD184" s="344"/>
      <c r="LME184" s="347"/>
      <c r="LMF184" s="348"/>
      <c r="LMG184" s="349"/>
      <c r="LMH184" s="350"/>
      <c r="LMI184" s="344"/>
      <c r="LMJ184" s="344"/>
      <c r="LMK184" s="344"/>
      <c r="LML184" s="344"/>
      <c r="LMM184" s="344"/>
      <c r="LMN184" s="347"/>
      <c r="LMO184" s="348"/>
      <c r="LMP184" s="349"/>
      <c r="LMQ184" s="350"/>
      <c r="LMR184" s="344"/>
      <c r="LMS184" s="344"/>
      <c r="LMT184" s="344"/>
      <c r="LMU184" s="344"/>
      <c r="LMV184" s="344"/>
      <c r="LMW184" s="347"/>
      <c r="LMX184" s="348"/>
      <c r="LMY184" s="349"/>
      <c r="LMZ184" s="350"/>
      <c r="LNA184" s="344"/>
      <c r="LNB184" s="344"/>
      <c r="LNC184" s="344"/>
      <c r="LND184" s="344"/>
      <c r="LNE184" s="344"/>
      <c r="LNF184" s="347"/>
      <c r="LNG184" s="348"/>
      <c r="LNH184" s="349"/>
      <c r="LNI184" s="350"/>
      <c r="LNJ184" s="344"/>
      <c r="LNK184" s="344"/>
      <c r="LNL184" s="344"/>
      <c r="LNM184" s="344"/>
      <c r="LNN184" s="344"/>
      <c r="LNO184" s="347"/>
      <c r="LNP184" s="348"/>
      <c r="LNQ184" s="349"/>
      <c r="LNR184" s="350"/>
      <c r="LNS184" s="344"/>
      <c r="LNT184" s="344"/>
      <c r="LNU184" s="344"/>
      <c r="LNV184" s="344"/>
      <c r="LNW184" s="344"/>
      <c r="LNX184" s="347"/>
      <c r="LNY184" s="348"/>
      <c r="LNZ184" s="349"/>
      <c r="LOA184" s="350"/>
      <c r="LOB184" s="344"/>
      <c r="LOC184" s="344"/>
      <c r="LOD184" s="344"/>
      <c r="LOE184" s="344"/>
      <c r="LOF184" s="344"/>
      <c r="LOG184" s="347"/>
      <c r="LOH184" s="348"/>
      <c r="LOI184" s="349"/>
      <c r="LOJ184" s="350"/>
      <c r="LOK184" s="344"/>
      <c r="LOL184" s="344"/>
      <c r="LOM184" s="344"/>
      <c r="LON184" s="344"/>
      <c r="LOO184" s="344"/>
      <c r="LOP184" s="347"/>
      <c r="LOQ184" s="348"/>
      <c r="LOR184" s="349"/>
      <c r="LOS184" s="350"/>
      <c r="LOT184" s="344"/>
      <c r="LOU184" s="344"/>
      <c r="LOV184" s="344"/>
      <c r="LOW184" s="344"/>
      <c r="LOX184" s="344"/>
      <c r="LOY184" s="347"/>
      <c r="LOZ184" s="348"/>
      <c r="LPA184" s="349"/>
      <c r="LPB184" s="350"/>
      <c r="LPC184" s="344"/>
      <c r="LPD184" s="344"/>
      <c r="LPE184" s="344"/>
      <c r="LPF184" s="344"/>
      <c r="LPG184" s="344"/>
      <c r="LPH184" s="347"/>
      <c r="LPI184" s="348"/>
      <c r="LPJ184" s="349"/>
      <c r="LPK184" s="350"/>
      <c r="LPL184" s="344"/>
      <c r="LPM184" s="344"/>
      <c r="LPN184" s="344"/>
      <c r="LPO184" s="344"/>
      <c r="LPP184" s="344"/>
      <c r="LPQ184" s="347"/>
      <c r="LPR184" s="348"/>
      <c r="LPS184" s="349"/>
      <c r="LPT184" s="350"/>
      <c r="LPU184" s="344"/>
      <c r="LPV184" s="344"/>
      <c r="LPW184" s="344"/>
      <c r="LPX184" s="344"/>
      <c r="LPY184" s="344"/>
      <c r="LPZ184" s="347"/>
      <c r="LQA184" s="348"/>
      <c r="LQB184" s="349"/>
      <c r="LQC184" s="350"/>
      <c r="LQD184" s="344"/>
      <c r="LQE184" s="344"/>
      <c r="LQF184" s="344"/>
      <c r="LQG184" s="344"/>
      <c r="LQH184" s="344"/>
      <c r="LQI184" s="347"/>
      <c r="LQJ184" s="348"/>
      <c r="LQK184" s="349"/>
      <c r="LQL184" s="350"/>
      <c r="LQM184" s="344"/>
      <c r="LQN184" s="344"/>
      <c r="LQO184" s="344"/>
      <c r="LQP184" s="344"/>
      <c r="LQQ184" s="344"/>
      <c r="LQR184" s="347"/>
      <c r="LQS184" s="348"/>
      <c r="LQT184" s="349"/>
      <c r="LQU184" s="350"/>
      <c r="LQV184" s="344"/>
      <c r="LQW184" s="344"/>
      <c r="LQX184" s="344"/>
      <c r="LQY184" s="344"/>
      <c r="LQZ184" s="344"/>
      <c r="LRA184" s="347"/>
      <c r="LRB184" s="348"/>
      <c r="LRC184" s="349"/>
      <c r="LRD184" s="350"/>
      <c r="LRE184" s="344"/>
      <c r="LRF184" s="344"/>
      <c r="LRG184" s="344"/>
      <c r="LRH184" s="344"/>
      <c r="LRI184" s="344"/>
      <c r="LRJ184" s="347"/>
      <c r="LRK184" s="348"/>
      <c r="LRL184" s="349"/>
      <c r="LRM184" s="350"/>
      <c r="LRN184" s="344"/>
      <c r="LRO184" s="344"/>
      <c r="LRP184" s="344"/>
      <c r="LRQ184" s="344"/>
      <c r="LRR184" s="344"/>
      <c r="LRS184" s="347"/>
      <c r="LRT184" s="348"/>
      <c r="LRU184" s="349"/>
      <c r="LRV184" s="350"/>
      <c r="LRW184" s="344"/>
      <c r="LRX184" s="344"/>
      <c r="LRY184" s="344"/>
      <c r="LRZ184" s="344"/>
      <c r="LSA184" s="344"/>
      <c r="LSB184" s="347"/>
      <c r="LSC184" s="348"/>
      <c r="LSD184" s="349"/>
      <c r="LSE184" s="350"/>
      <c r="LSF184" s="344"/>
      <c r="LSG184" s="344"/>
      <c r="LSH184" s="344"/>
      <c r="LSI184" s="344"/>
      <c r="LSJ184" s="344"/>
      <c r="LSK184" s="347"/>
      <c r="LSL184" s="348"/>
      <c r="LSM184" s="349"/>
      <c r="LSN184" s="350"/>
      <c r="LSO184" s="344"/>
      <c r="LSP184" s="344"/>
      <c r="LSQ184" s="344"/>
      <c r="LSR184" s="344"/>
      <c r="LSS184" s="344"/>
      <c r="LST184" s="347"/>
      <c r="LSU184" s="348"/>
      <c r="LSV184" s="349"/>
      <c r="LSW184" s="350"/>
      <c r="LSX184" s="344"/>
      <c r="LSY184" s="344"/>
      <c r="LSZ184" s="344"/>
      <c r="LTA184" s="344"/>
      <c r="LTB184" s="344"/>
      <c r="LTC184" s="347"/>
      <c r="LTD184" s="348"/>
      <c r="LTE184" s="349"/>
      <c r="LTF184" s="350"/>
      <c r="LTG184" s="344"/>
      <c r="LTH184" s="344"/>
      <c r="LTI184" s="344"/>
      <c r="LTJ184" s="344"/>
      <c r="LTK184" s="344"/>
      <c r="LTL184" s="347"/>
      <c r="LTM184" s="348"/>
      <c r="LTN184" s="349"/>
      <c r="LTO184" s="350"/>
      <c r="LTP184" s="344"/>
      <c r="LTQ184" s="344"/>
      <c r="LTR184" s="344"/>
      <c r="LTS184" s="344"/>
      <c r="LTT184" s="344"/>
      <c r="LTU184" s="347"/>
      <c r="LTV184" s="348"/>
      <c r="LTW184" s="349"/>
      <c r="LTX184" s="350"/>
      <c r="LTY184" s="344"/>
      <c r="LTZ184" s="344"/>
      <c r="LUA184" s="344"/>
      <c r="LUB184" s="344"/>
      <c r="LUC184" s="344"/>
      <c r="LUD184" s="347"/>
      <c r="LUE184" s="348"/>
      <c r="LUF184" s="349"/>
      <c r="LUG184" s="350"/>
      <c r="LUH184" s="344"/>
      <c r="LUI184" s="344"/>
      <c r="LUJ184" s="344"/>
      <c r="LUK184" s="344"/>
      <c r="LUL184" s="344"/>
      <c r="LUM184" s="347"/>
      <c r="LUN184" s="348"/>
      <c r="LUO184" s="349"/>
      <c r="LUP184" s="350"/>
      <c r="LUQ184" s="344"/>
      <c r="LUR184" s="344"/>
      <c r="LUS184" s="344"/>
      <c r="LUT184" s="344"/>
      <c r="LUU184" s="344"/>
      <c r="LUV184" s="347"/>
      <c r="LUW184" s="348"/>
      <c r="LUX184" s="349"/>
      <c r="LUY184" s="350"/>
      <c r="LUZ184" s="344"/>
      <c r="LVA184" s="344"/>
      <c r="LVB184" s="344"/>
      <c r="LVC184" s="344"/>
      <c r="LVD184" s="344"/>
      <c r="LVE184" s="347"/>
      <c r="LVF184" s="348"/>
      <c r="LVG184" s="349"/>
      <c r="LVH184" s="350"/>
      <c r="LVI184" s="344"/>
      <c r="LVJ184" s="344"/>
      <c r="LVK184" s="344"/>
      <c r="LVL184" s="344"/>
      <c r="LVM184" s="344"/>
      <c r="LVN184" s="347"/>
      <c r="LVO184" s="348"/>
      <c r="LVP184" s="349"/>
      <c r="LVQ184" s="350"/>
      <c r="LVR184" s="344"/>
      <c r="LVS184" s="344"/>
      <c r="LVT184" s="344"/>
      <c r="LVU184" s="344"/>
      <c r="LVV184" s="344"/>
      <c r="LVW184" s="347"/>
      <c r="LVX184" s="348"/>
      <c r="LVY184" s="349"/>
      <c r="LVZ184" s="350"/>
      <c r="LWA184" s="344"/>
      <c r="LWB184" s="344"/>
      <c r="LWC184" s="344"/>
      <c r="LWD184" s="344"/>
      <c r="LWE184" s="344"/>
      <c r="LWF184" s="347"/>
      <c r="LWG184" s="348"/>
      <c r="LWH184" s="349"/>
      <c r="LWI184" s="350"/>
      <c r="LWJ184" s="344"/>
      <c r="LWK184" s="344"/>
      <c r="LWL184" s="344"/>
      <c r="LWM184" s="344"/>
      <c r="LWN184" s="344"/>
      <c r="LWO184" s="347"/>
      <c r="LWP184" s="348"/>
      <c r="LWQ184" s="349"/>
      <c r="LWR184" s="350"/>
      <c r="LWS184" s="344"/>
      <c r="LWT184" s="344"/>
      <c r="LWU184" s="344"/>
      <c r="LWV184" s="344"/>
      <c r="LWW184" s="344"/>
      <c r="LWX184" s="347"/>
      <c r="LWY184" s="348"/>
      <c r="LWZ184" s="349"/>
      <c r="LXA184" s="350"/>
      <c r="LXB184" s="344"/>
      <c r="LXC184" s="344"/>
      <c r="LXD184" s="344"/>
      <c r="LXE184" s="344"/>
      <c r="LXF184" s="344"/>
      <c r="LXG184" s="347"/>
      <c r="LXH184" s="348"/>
      <c r="LXI184" s="349"/>
      <c r="LXJ184" s="350"/>
      <c r="LXK184" s="344"/>
      <c r="LXL184" s="344"/>
      <c r="LXM184" s="344"/>
      <c r="LXN184" s="344"/>
      <c r="LXO184" s="344"/>
      <c r="LXP184" s="347"/>
      <c r="LXQ184" s="348"/>
      <c r="LXR184" s="349"/>
      <c r="LXS184" s="350"/>
      <c r="LXT184" s="344"/>
      <c r="LXU184" s="344"/>
      <c r="LXV184" s="344"/>
      <c r="LXW184" s="344"/>
      <c r="LXX184" s="344"/>
      <c r="LXY184" s="347"/>
      <c r="LXZ184" s="348"/>
      <c r="LYA184" s="349"/>
      <c r="LYB184" s="350"/>
      <c r="LYC184" s="344"/>
      <c r="LYD184" s="344"/>
      <c r="LYE184" s="344"/>
      <c r="LYF184" s="344"/>
      <c r="LYG184" s="344"/>
      <c r="LYH184" s="347"/>
      <c r="LYI184" s="348"/>
      <c r="LYJ184" s="349"/>
      <c r="LYK184" s="350"/>
      <c r="LYL184" s="344"/>
      <c r="LYM184" s="344"/>
      <c r="LYN184" s="344"/>
      <c r="LYO184" s="344"/>
      <c r="LYP184" s="344"/>
      <c r="LYQ184" s="347"/>
      <c r="LYR184" s="348"/>
      <c r="LYS184" s="349"/>
      <c r="LYT184" s="350"/>
      <c r="LYU184" s="344"/>
      <c r="LYV184" s="344"/>
      <c r="LYW184" s="344"/>
      <c r="LYX184" s="344"/>
      <c r="LYY184" s="344"/>
      <c r="LYZ184" s="347"/>
      <c r="LZA184" s="348"/>
      <c r="LZB184" s="349"/>
      <c r="LZC184" s="350"/>
      <c r="LZD184" s="344"/>
      <c r="LZE184" s="344"/>
      <c r="LZF184" s="344"/>
      <c r="LZG184" s="344"/>
      <c r="LZH184" s="344"/>
      <c r="LZI184" s="347"/>
      <c r="LZJ184" s="348"/>
      <c r="LZK184" s="349"/>
      <c r="LZL184" s="350"/>
      <c r="LZM184" s="344"/>
      <c r="LZN184" s="344"/>
      <c r="LZO184" s="344"/>
      <c r="LZP184" s="344"/>
      <c r="LZQ184" s="344"/>
      <c r="LZR184" s="347"/>
      <c r="LZS184" s="348"/>
      <c r="LZT184" s="349"/>
      <c r="LZU184" s="350"/>
      <c r="LZV184" s="344"/>
      <c r="LZW184" s="344"/>
      <c r="LZX184" s="344"/>
      <c r="LZY184" s="344"/>
      <c r="LZZ184" s="344"/>
      <c r="MAA184" s="347"/>
      <c r="MAB184" s="348"/>
      <c r="MAC184" s="349"/>
      <c r="MAD184" s="350"/>
      <c r="MAE184" s="344"/>
      <c r="MAF184" s="344"/>
      <c r="MAG184" s="344"/>
      <c r="MAH184" s="344"/>
      <c r="MAI184" s="344"/>
      <c r="MAJ184" s="347"/>
      <c r="MAK184" s="348"/>
      <c r="MAL184" s="349"/>
      <c r="MAM184" s="350"/>
      <c r="MAN184" s="344"/>
      <c r="MAO184" s="344"/>
      <c r="MAP184" s="344"/>
      <c r="MAQ184" s="344"/>
      <c r="MAR184" s="344"/>
      <c r="MAS184" s="347"/>
      <c r="MAT184" s="348"/>
      <c r="MAU184" s="349"/>
      <c r="MAV184" s="350"/>
      <c r="MAW184" s="344"/>
      <c r="MAX184" s="344"/>
      <c r="MAY184" s="344"/>
      <c r="MAZ184" s="344"/>
      <c r="MBA184" s="344"/>
      <c r="MBB184" s="347"/>
      <c r="MBC184" s="348"/>
      <c r="MBD184" s="349"/>
      <c r="MBE184" s="350"/>
      <c r="MBF184" s="344"/>
      <c r="MBG184" s="344"/>
      <c r="MBH184" s="344"/>
      <c r="MBI184" s="344"/>
      <c r="MBJ184" s="344"/>
      <c r="MBK184" s="347"/>
      <c r="MBL184" s="348"/>
      <c r="MBM184" s="349"/>
      <c r="MBN184" s="350"/>
      <c r="MBO184" s="344"/>
      <c r="MBP184" s="344"/>
      <c r="MBQ184" s="344"/>
      <c r="MBR184" s="344"/>
      <c r="MBS184" s="344"/>
      <c r="MBT184" s="347"/>
      <c r="MBU184" s="348"/>
      <c r="MBV184" s="349"/>
      <c r="MBW184" s="350"/>
      <c r="MBX184" s="344"/>
      <c r="MBY184" s="344"/>
      <c r="MBZ184" s="344"/>
      <c r="MCA184" s="344"/>
      <c r="MCB184" s="344"/>
      <c r="MCC184" s="347"/>
      <c r="MCD184" s="348"/>
      <c r="MCE184" s="349"/>
      <c r="MCF184" s="350"/>
      <c r="MCG184" s="344"/>
      <c r="MCH184" s="344"/>
      <c r="MCI184" s="344"/>
      <c r="MCJ184" s="344"/>
      <c r="MCK184" s="344"/>
      <c r="MCL184" s="347"/>
      <c r="MCM184" s="348"/>
      <c r="MCN184" s="349"/>
      <c r="MCO184" s="350"/>
      <c r="MCP184" s="344"/>
      <c r="MCQ184" s="344"/>
      <c r="MCR184" s="344"/>
      <c r="MCS184" s="344"/>
      <c r="MCT184" s="344"/>
      <c r="MCU184" s="347"/>
      <c r="MCV184" s="348"/>
      <c r="MCW184" s="349"/>
      <c r="MCX184" s="350"/>
      <c r="MCY184" s="344"/>
      <c r="MCZ184" s="344"/>
      <c r="MDA184" s="344"/>
      <c r="MDB184" s="344"/>
      <c r="MDC184" s="344"/>
      <c r="MDD184" s="347"/>
      <c r="MDE184" s="348"/>
      <c r="MDF184" s="349"/>
      <c r="MDG184" s="350"/>
      <c r="MDH184" s="344"/>
      <c r="MDI184" s="344"/>
      <c r="MDJ184" s="344"/>
      <c r="MDK184" s="344"/>
      <c r="MDL184" s="344"/>
      <c r="MDM184" s="347"/>
      <c r="MDN184" s="348"/>
      <c r="MDO184" s="349"/>
      <c r="MDP184" s="350"/>
      <c r="MDQ184" s="344"/>
      <c r="MDR184" s="344"/>
      <c r="MDS184" s="344"/>
      <c r="MDT184" s="344"/>
      <c r="MDU184" s="344"/>
      <c r="MDV184" s="347"/>
      <c r="MDW184" s="348"/>
      <c r="MDX184" s="349"/>
      <c r="MDY184" s="350"/>
      <c r="MDZ184" s="344"/>
      <c r="MEA184" s="344"/>
      <c r="MEB184" s="344"/>
      <c r="MEC184" s="344"/>
      <c r="MED184" s="344"/>
      <c r="MEE184" s="347"/>
      <c r="MEF184" s="348"/>
      <c r="MEG184" s="349"/>
      <c r="MEH184" s="350"/>
      <c r="MEI184" s="344"/>
      <c r="MEJ184" s="344"/>
      <c r="MEK184" s="344"/>
      <c r="MEL184" s="344"/>
      <c r="MEM184" s="344"/>
      <c r="MEN184" s="347"/>
      <c r="MEO184" s="348"/>
      <c r="MEP184" s="349"/>
      <c r="MEQ184" s="350"/>
      <c r="MER184" s="344"/>
      <c r="MES184" s="344"/>
      <c r="MET184" s="344"/>
      <c r="MEU184" s="344"/>
      <c r="MEV184" s="344"/>
      <c r="MEW184" s="347"/>
      <c r="MEX184" s="348"/>
      <c r="MEY184" s="349"/>
      <c r="MEZ184" s="350"/>
      <c r="MFA184" s="344"/>
      <c r="MFB184" s="344"/>
      <c r="MFC184" s="344"/>
      <c r="MFD184" s="344"/>
      <c r="MFE184" s="344"/>
      <c r="MFF184" s="347"/>
      <c r="MFG184" s="348"/>
      <c r="MFH184" s="349"/>
      <c r="MFI184" s="350"/>
      <c r="MFJ184" s="344"/>
      <c r="MFK184" s="344"/>
      <c r="MFL184" s="344"/>
      <c r="MFM184" s="344"/>
      <c r="MFN184" s="344"/>
      <c r="MFO184" s="347"/>
      <c r="MFP184" s="348"/>
      <c r="MFQ184" s="349"/>
      <c r="MFR184" s="350"/>
      <c r="MFS184" s="344"/>
      <c r="MFT184" s="344"/>
      <c r="MFU184" s="344"/>
      <c r="MFV184" s="344"/>
      <c r="MFW184" s="344"/>
      <c r="MFX184" s="347"/>
      <c r="MFY184" s="348"/>
      <c r="MFZ184" s="349"/>
      <c r="MGA184" s="350"/>
      <c r="MGB184" s="344"/>
      <c r="MGC184" s="344"/>
      <c r="MGD184" s="344"/>
      <c r="MGE184" s="344"/>
      <c r="MGF184" s="344"/>
      <c r="MGG184" s="347"/>
      <c r="MGH184" s="348"/>
      <c r="MGI184" s="349"/>
      <c r="MGJ184" s="350"/>
      <c r="MGK184" s="344"/>
      <c r="MGL184" s="344"/>
      <c r="MGM184" s="344"/>
      <c r="MGN184" s="344"/>
      <c r="MGO184" s="344"/>
      <c r="MGP184" s="347"/>
      <c r="MGQ184" s="348"/>
      <c r="MGR184" s="349"/>
      <c r="MGS184" s="350"/>
      <c r="MGT184" s="344"/>
      <c r="MGU184" s="344"/>
      <c r="MGV184" s="344"/>
      <c r="MGW184" s="344"/>
      <c r="MGX184" s="344"/>
      <c r="MGY184" s="347"/>
      <c r="MGZ184" s="348"/>
      <c r="MHA184" s="349"/>
      <c r="MHB184" s="350"/>
      <c r="MHC184" s="344"/>
      <c r="MHD184" s="344"/>
      <c r="MHE184" s="344"/>
      <c r="MHF184" s="344"/>
      <c r="MHG184" s="344"/>
      <c r="MHH184" s="347"/>
      <c r="MHI184" s="348"/>
      <c r="MHJ184" s="349"/>
      <c r="MHK184" s="350"/>
      <c r="MHL184" s="344"/>
      <c r="MHM184" s="344"/>
      <c r="MHN184" s="344"/>
      <c r="MHO184" s="344"/>
      <c r="MHP184" s="344"/>
      <c r="MHQ184" s="347"/>
      <c r="MHR184" s="348"/>
      <c r="MHS184" s="349"/>
      <c r="MHT184" s="350"/>
      <c r="MHU184" s="344"/>
      <c r="MHV184" s="344"/>
      <c r="MHW184" s="344"/>
      <c r="MHX184" s="344"/>
      <c r="MHY184" s="344"/>
      <c r="MHZ184" s="347"/>
      <c r="MIA184" s="348"/>
      <c r="MIB184" s="349"/>
      <c r="MIC184" s="350"/>
      <c r="MID184" s="344"/>
      <c r="MIE184" s="344"/>
      <c r="MIF184" s="344"/>
      <c r="MIG184" s="344"/>
      <c r="MIH184" s="344"/>
      <c r="MII184" s="347"/>
      <c r="MIJ184" s="348"/>
      <c r="MIK184" s="349"/>
      <c r="MIL184" s="350"/>
      <c r="MIM184" s="344"/>
      <c r="MIN184" s="344"/>
      <c r="MIO184" s="344"/>
      <c r="MIP184" s="344"/>
      <c r="MIQ184" s="344"/>
      <c r="MIR184" s="347"/>
      <c r="MIS184" s="348"/>
      <c r="MIT184" s="349"/>
      <c r="MIU184" s="350"/>
      <c r="MIV184" s="344"/>
      <c r="MIW184" s="344"/>
      <c r="MIX184" s="344"/>
      <c r="MIY184" s="344"/>
      <c r="MIZ184" s="344"/>
      <c r="MJA184" s="347"/>
      <c r="MJB184" s="348"/>
      <c r="MJC184" s="349"/>
      <c r="MJD184" s="350"/>
      <c r="MJE184" s="344"/>
      <c r="MJF184" s="344"/>
      <c r="MJG184" s="344"/>
      <c r="MJH184" s="344"/>
      <c r="MJI184" s="344"/>
      <c r="MJJ184" s="347"/>
      <c r="MJK184" s="348"/>
      <c r="MJL184" s="349"/>
      <c r="MJM184" s="350"/>
      <c r="MJN184" s="344"/>
      <c r="MJO184" s="344"/>
      <c r="MJP184" s="344"/>
      <c r="MJQ184" s="344"/>
      <c r="MJR184" s="344"/>
      <c r="MJS184" s="347"/>
      <c r="MJT184" s="348"/>
      <c r="MJU184" s="349"/>
      <c r="MJV184" s="350"/>
      <c r="MJW184" s="344"/>
      <c r="MJX184" s="344"/>
      <c r="MJY184" s="344"/>
      <c r="MJZ184" s="344"/>
      <c r="MKA184" s="344"/>
      <c r="MKB184" s="347"/>
      <c r="MKC184" s="348"/>
      <c r="MKD184" s="349"/>
      <c r="MKE184" s="350"/>
      <c r="MKF184" s="344"/>
      <c r="MKG184" s="344"/>
      <c r="MKH184" s="344"/>
      <c r="MKI184" s="344"/>
      <c r="MKJ184" s="344"/>
      <c r="MKK184" s="347"/>
      <c r="MKL184" s="348"/>
      <c r="MKM184" s="349"/>
      <c r="MKN184" s="350"/>
      <c r="MKO184" s="344"/>
      <c r="MKP184" s="344"/>
      <c r="MKQ184" s="344"/>
      <c r="MKR184" s="344"/>
      <c r="MKS184" s="344"/>
      <c r="MKT184" s="347"/>
      <c r="MKU184" s="348"/>
      <c r="MKV184" s="349"/>
      <c r="MKW184" s="350"/>
      <c r="MKX184" s="344"/>
      <c r="MKY184" s="344"/>
      <c r="MKZ184" s="344"/>
      <c r="MLA184" s="344"/>
      <c r="MLB184" s="344"/>
      <c r="MLC184" s="347"/>
      <c r="MLD184" s="348"/>
      <c r="MLE184" s="349"/>
      <c r="MLF184" s="350"/>
      <c r="MLG184" s="344"/>
      <c r="MLH184" s="344"/>
      <c r="MLI184" s="344"/>
      <c r="MLJ184" s="344"/>
      <c r="MLK184" s="344"/>
      <c r="MLL184" s="347"/>
      <c r="MLM184" s="348"/>
      <c r="MLN184" s="349"/>
      <c r="MLO184" s="350"/>
      <c r="MLP184" s="344"/>
      <c r="MLQ184" s="344"/>
      <c r="MLR184" s="344"/>
      <c r="MLS184" s="344"/>
      <c r="MLT184" s="344"/>
      <c r="MLU184" s="347"/>
      <c r="MLV184" s="348"/>
      <c r="MLW184" s="349"/>
      <c r="MLX184" s="350"/>
      <c r="MLY184" s="344"/>
      <c r="MLZ184" s="344"/>
      <c r="MMA184" s="344"/>
      <c r="MMB184" s="344"/>
      <c r="MMC184" s="344"/>
      <c r="MMD184" s="347"/>
      <c r="MME184" s="348"/>
      <c r="MMF184" s="349"/>
      <c r="MMG184" s="350"/>
      <c r="MMH184" s="344"/>
      <c r="MMI184" s="344"/>
      <c r="MMJ184" s="344"/>
      <c r="MMK184" s="344"/>
      <c r="MML184" s="344"/>
      <c r="MMM184" s="347"/>
      <c r="MMN184" s="348"/>
      <c r="MMO184" s="349"/>
      <c r="MMP184" s="350"/>
      <c r="MMQ184" s="344"/>
      <c r="MMR184" s="344"/>
      <c r="MMS184" s="344"/>
      <c r="MMT184" s="344"/>
      <c r="MMU184" s="344"/>
      <c r="MMV184" s="347"/>
      <c r="MMW184" s="348"/>
      <c r="MMX184" s="349"/>
      <c r="MMY184" s="350"/>
      <c r="MMZ184" s="344"/>
      <c r="MNA184" s="344"/>
      <c r="MNB184" s="344"/>
      <c r="MNC184" s="344"/>
      <c r="MND184" s="344"/>
      <c r="MNE184" s="347"/>
      <c r="MNF184" s="348"/>
      <c r="MNG184" s="349"/>
      <c r="MNH184" s="350"/>
      <c r="MNI184" s="344"/>
      <c r="MNJ184" s="344"/>
      <c r="MNK184" s="344"/>
      <c r="MNL184" s="344"/>
      <c r="MNM184" s="344"/>
      <c r="MNN184" s="347"/>
      <c r="MNO184" s="348"/>
      <c r="MNP184" s="349"/>
      <c r="MNQ184" s="350"/>
      <c r="MNR184" s="344"/>
      <c r="MNS184" s="344"/>
      <c r="MNT184" s="344"/>
      <c r="MNU184" s="344"/>
      <c r="MNV184" s="344"/>
      <c r="MNW184" s="347"/>
      <c r="MNX184" s="348"/>
      <c r="MNY184" s="349"/>
      <c r="MNZ184" s="350"/>
      <c r="MOA184" s="344"/>
      <c r="MOB184" s="344"/>
      <c r="MOC184" s="344"/>
      <c r="MOD184" s="344"/>
      <c r="MOE184" s="344"/>
      <c r="MOF184" s="347"/>
      <c r="MOG184" s="348"/>
      <c r="MOH184" s="349"/>
      <c r="MOI184" s="350"/>
      <c r="MOJ184" s="344"/>
      <c r="MOK184" s="344"/>
      <c r="MOL184" s="344"/>
      <c r="MOM184" s="344"/>
      <c r="MON184" s="344"/>
      <c r="MOO184" s="347"/>
      <c r="MOP184" s="348"/>
      <c r="MOQ184" s="349"/>
      <c r="MOR184" s="350"/>
      <c r="MOS184" s="344"/>
      <c r="MOT184" s="344"/>
      <c r="MOU184" s="344"/>
      <c r="MOV184" s="344"/>
      <c r="MOW184" s="344"/>
      <c r="MOX184" s="347"/>
      <c r="MOY184" s="348"/>
      <c r="MOZ184" s="349"/>
      <c r="MPA184" s="350"/>
      <c r="MPB184" s="344"/>
      <c r="MPC184" s="344"/>
      <c r="MPD184" s="344"/>
      <c r="MPE184" s="344"/>
      <c r="MPF184" s="344"/>
      <c r="MPG184" s="347"/>
      <c r="MPH184" s="348"/>
      <c r="MPI184" s="349"/>
      <c r="MPJ184" s="350"/>
      <c r="MPK184" s="344"/>
      <c r="MPL184" s="344"/>
      <c r="MPM184" s="344"/>
      <c r="MPN184" s="344"/>
      <c r="MPO184" s="344"/>
      <c r="MPP184" s="347"/>
      <c r="MPQ184" s="348"/>
      <c r="MPR184" s="349"/>
      <c r="MPS184" s="350"/>
      <c r="MPT184" s="344"/>
      <c r="MPU184" s="344"/>
      <c r="MPV184" s="344"/>
      <c r="MPW184" s="344"/>
      <c r="MPX184" s="344"/>
      <c r="MPY184" s="347"/>
      <c r="MPZ184" s="348"/>
      <c r="MQA184" s="349"/>
      <c r="MQB184" s="350"/>
      <c r="MQC184" s="344"/>
      <c r="MQD184" s="344"/>
      <c r="MQE184" s="344"/>
      <c r="MQF184" s="344"/>
      <c r="MQG184" s="344"/>
      <c r="MQH184" s="347"/>
      <c r="MQI184" s="348"/>
      <c r="MQJ184" s="349"/>
      <c r="MQK184" s="350"/>
      <c r="MQL184" s="344"/>
      <c r="MQM184" s="344"/>
      <c r="MQN184" s="344"/>
      <c r="MQO184" s="344"/>
      <c r="MQP184" s="344"/>
      <c r="MQQ184" s="347"/>
      <c r="MQR184" s="348"/>
      <c r="MQS184" s="349"/>
      <c r="MQT184" s="350"/>
      <c r="MQU184" s="344"/>
      <c r="MQV184" s="344"/>
      <c r="MQW184" s="344"/>
      <c r="MQX184" s="344"/>
      <c r="MQY184" s="344"/>
      <c r="MQZ184" s="347"/>
      <c r="MRA184" s="348"/>
      <c r="MRB184" s="349"/>
      <c r="MRC184" s="350"/>
      <c r="MRD184" s="344"/>
      <c r="MRE184" s="344"/>
      <c r="MRF184" s="344"/>
      <c r="MRG184" s="344"/>
      <c r="MRH184" s="344"/>
      <c r="MRI184" s="347"/>
      <c r="MRJ184" s="348"/>
      <c r="MRK184" s="349"/>
      <c r="MRL184" s="350"/>
      <c r="MRM184" s="344"/>
      <c r="MRN184" s="344"/>
      <c r="MRO184" s="344"/>
      <c r="MRP184" s="344"/>
      <c r="MRQ184" s="344"/>
      <c r="MRR184" s="347"/>
      <c r="MRS184" s="348"/>
      <c r="MRT184" s="349"/>
      <c r="MRU184" s="350"/>
      <c r="MRV184" s="344"/>
      <c r="MRW184" s="344"/>
      <c r="MRX184" s="344"/>
      <c r="MRY184" s="344"/>
      <c r="MRZ184" s="344"/>
      <c r="MSA184" s="347"/>
      <c r="MSB184" s="348"/>
      <c r="MSC184" s="349"/>
      <c r="MSD184" s="350"/>
      <c r="MSE184" s="344"/>
      <c r="MSF184" s="344"/>
      <c r="MSG184" s="344"/>
      <c r="MSH184" s="344"/>
      <c r="MSI184" s="344"/>
      <c r="MSJ184" s="347"/>
      <c r="MSK184" s="348"/>
      <c r="MSL184" s="349"/>
      <c r="MSM184" s="350"/>
      <c r="MSN184" s="344"/>
      <c r="MSO184" s="344"/>
      <c r="MSP184" s="344"/>
      <c r="MSQ184" s="344"/>
      <c r="MSR184" s="344"/>
      <c r="MSS184" s="347"/>
      <c r="MST184" s="348"/>
      <c r="MSU184" s="349"/>
      <c r="MSV184" s="350"/>
      <c r="MSW184" s="344"/>
      <c r="MSX184" s="344"/>
      <c r="MSY184" s="344"/>
      <c r="MSZ184" s="344"/>
      <c r="MTA184" s="344"/>
      <c r="MTB184" s="347"/>
      <c r="MTC184" s="348"/>
      <c r="MTD184" s="349"/>
      <c r="MTE184" s="350"/>
      <c r="MTF184" s="344"/>
      <c r="MTG184" s="344"/>
      <c r="MTH184" s="344"/>
      <c r="MTI184" s="344"/>
      <c r="MTJ184" s="344"/>
      <c r="MTK184" s="347"/>
      <c r="MTL184" s="348"/>
      <c r="MTM184" s="349"/>
      <c r="MTN184" s="350"/>
      <c r="MTO184" s="344"/>
      <c r="MTP184" s="344"/>
      <c r="MTQ184" s="344"/>
      <c r="MTR184" s="344"/>
      <c r="MTS184" s="344"/>
      <c r="MTT184" s="347"/>
      <c r="MTU184" s="348"/>
      <c r="MTV184" s="349"/>
      <c r="MTW184" s="350"/>
      <c r="MTX184" s="344"/>
      <c r="MTY184" s="344"/>
      <c r="MTZ184" s="344"/>
      <c r="MUA184" s="344"/>
      <c r="MUB184" s="344"/>
      <c r="MUC184" s="347"/>
      <c r="MUD184" s="348"/>
      <c r="MUE184" s="349"/>
      <c r="MUF184" s="350"/>
      <c r="MUG184" s="344"/>
      <c r="MUH184" s="344"/>
      <c r="MUI184" s="344"/>
      <c r="MUJ184" s="344"/>
      <c r="MUK184" s="344"/>
      <c r="MUL184" s="347"/>
      <c r="MUM184" s="348"/>
      <c r="MUN184" s="349"/>
      <c r="MUO184" s="350"/>
      <c r="MUP184" s="344"/>
      <c r="MUQ184" s="344"/>
      <c r="MUR184" s="344"/>
      <c r="MUS184" s="344"/>
      <c r="MUT184" s="344"/>
      <c r="MUU184" s="347"/>
      <c r="MUV184" s="348"/>
      <c r="MUW184" s="349"/>
      <c r="MUX184" s="350"/>
      <c r="MUY184" s="344"/>
      <c r="MUZ184" s="344"/>
      <c r="MVA184" s="344"/>
      <c r="MVB184" s="344"/>
      <c r="MVC184" s="344"/>
      <c r="MVD184" s="347"/>
      <c r="MVE184" s="348"/>
      <c r="MVF184" s="349"/>
      <c r="MVG184" s="350"/>
      <c r="MVH184" s="344"/>
      <c r="MVI184" s="344"/>
      <c r="MVJ184" s="344"/>
      <c r="MVK184" s="344"/>
      <c r="MVL184" s="344"/>
      <c r="MVM184" s="347"/>
      <c r="MVN184" s="348"/>
      <c r="MVO184" s="349"/>
      <c r="MVP184" s="350"/>
      <c r="MVQ184" s="344"/>
      <c r="MVR184" s="344"/>
      <c r="MVS184" s="344"/>
      <c r="MVT184" s="344"/>
      <c r="MVU184" s="344"/>
      <c r="MVV184" s="347"/>
      <c r="MVW184" s="348"/>
      <c r="MVX184" s="349"/>
      <c r="MVY184" s="350"/>
      <c r="MVZ184" s="344"/>
      <c r="MWA184" s="344"/>
      <c r="MWB184" s="344"/>
      <c r="MWC184" s="344"/>
      <c r="MWD184" s="344"/>
      <c r="MWE184" s="347"/>
      <c r="MWF184" s="348"/>
      <c r="MWG184" s="349"/>
      <c r="MWH184" s="350"/>
      <c r="MWI184" s="344"/>
      <c r="MWJ184" s="344"/>
      <c r="MWK184" s="344"/>
      <c r="MWL184" s="344"/>
      <c r="MWM184" s="344"/>
      <c r="MWN184" s="347"/>
      <c r="MWO184" s="348"/>
      <c r="MWP184" s="349"/>
      <c r="MWQ184" s="350"/>
      <c r="MWR184" s="344"/>
      <c r="MWS184" s="344"/>
      <c r="MWT184" s="344"/>
      <c r="MWU184" s="344"/>
      <c r="MWV184" s="344"/>
      <c r="MWW184" s="347"/>
      <c r="MWX184" s="348"/>
      <c r="MWY184" s="349"/>
      <c r="MWZ184" s="350"/>
      <c r="MXA184" s="344"/>
      <c r="MXB184" s="344"/>
      <c r="MXC184" s="344"/>
      <c r="MXD184" s="344"/>
      <c r="MXE184" s="344"/>
      <c r="MXF184" s="347"/>
      <c r="MXG184" s="348"/>
      <c r="MXH184" s="349"/>
      <c r="MXI184" s="350"/>
      <c r="MXJ184" s="344"/>
      <c r="MXK184" s="344"/>
      <c r="MXL184" s="344"/>
      <c r="MXM184" s="344"/>
      <c r="MXN184" s="344"/>
      <c r="MXO184" s="347"/>
      <c r="MXP184" s="348"/>
      <c r="MXQ184" s="349"/>
      <c r="MXR184" s="350"/>
      <c r="MXS184" s="344"/>
      <c r="MXT184" s="344"/>
      <c r="MXU184" s="344"/>
      <c r="MXV184" s="344"/>
      <c r="MXW184" s="344"/>
      <c r="MXX184" s="347"/>
      <c r="MXY184" s="348"/>
      <c r="MXZ184" s="349"/>
      <c r="MYA184" s="350"/>
      <c r="MYB184" s="344"/>
      <c r="MYC184" s="344"/>
      <c r="MYD184" s="344"/>
      <c r="MYE184" s="344"/>
      <c r="MYF184" s="344"/>
      <c r="MYG184" s="347"/>
      <c r="MYH184" s="348"/>
      <c r="MYI184" s="349"/>
      <c r="MYJ184" s="350"/>
      <c r="MYK184" s="344"/>
      <c r="MYL184" s="344"/>
      <c r="MYM184" s="344"/>
      <c r="MYN184" s="344"/>
      <c r="MYO184" s="344"/>
      <c r="MYP184" s="347"/>
      <c r="MYQ184" s="348"/>
      <c r="MYR184" s="349"/>
      <c r="MYS184" s="350"/>
      <c r="MYT184" s="344"/>
      <c r="MYU184" s="344"/>
      <c r="MYV184" s="344"/>
      <c r="MYW184" s="344"/>
      <c r="MYX184" s="344"/>
      <c r="MYY184" s="347"/>
      <c r="MYZ184" s="348"/>
      <c r="MZA184" s="349"/>
      <c r="MZB184" s="350"/>
      <c r="MZC184" s="344"/>
      <c r="MZD184" s="344"/>
      <c r="MZE184" s="344"/>
      <c r="MZF184" s="344"/>
      <c r="MZG184" s="344"/>
      <c r="MZH184" s="347"/>
      <c r="MZI184" s="348"/>
      <c r="MZJ184" s="349"/>
      <c r="MZK184" s="350"/>
      <c r="MZL184" s="344"/>
      <c r="MZM184" s="344"/>
      <c r="MZN184" s="344"/>
      <c r="MZO184" s="344"/>
      <c r="MZP184" s="344"/>
      <c r="MZQ184" s="347"/>
      <c r="MZR184" s="348"/>
      <c r="MZS184" s="349"/>
      <c r="MZT184" s="350"/>
      <c r="MZU184" s="344"/>
      <c r="MZV184" s="344"/>
      <c r="MZW184" s="344"/>
      <c r="MZX184" s="344"/>
      <c r="MZY184" s="344"/>
      <c r="MZZ184" s="347"/>
      <c r="NAA184" s="348"/>
      <c r="NAB184" s="349"/>
      <c r="NAC184" s="350"/>
      <c r="NAD184" s="344"/>
      <c r="NAE184" s="344"/>
      <c r="NAF184" s="344"/>
      <c r="NAG184" s="344"/>
      <c r="NAH184" s="344"/>
      <c r="NAI184" s="347"/>
      <c r="NAJ184" s="348"/>
      <c r="NAK184" s="349"/>
      <c r="NAL184" s="350"/>
      <c r="NAM184" s="344"/>
      <c r="NAN184" s="344"/>
      <c r="NAO184" s="344"/>
      <c r="NAP184" s="344"/>
      <c r="NAQ184" s="344"/>
      <c r="NAR184" s="347"/>
      <c r="NAS184" s="348"/>
      <c r="NAT184" s="349"/>
      <c r="NAU184" s="350"/>
      <c r="NAV184" s="344"/>
      <c r="NAW184" s="344"/>
      <c r="NAX184" s="344"/>
      <c r="NAY184" s="344"/>
      <c r="NAZ184" s="344"/>
      <c r="NBA184" s="347"/>
      <c r="NBB184" s="348"/>
      <c r="NBC184" s="349"/>
      <c r="NBD184" s="350"/>
      <c r="NBE184" s="344"/>
      <c r="NBF184" s="344"/>
      <c r="NBG184" s="344"/>
      <c r="NBH184" s="344"/>
      <c r="NBI184" s="344"/>
      <c r="NBJ184" s="347"/>
      <c r="NBK184" s="348"/>
      <c r="NBL184" s="349"/>
      <c r="NBM184" s="350"/>
      <c r="NBN184" s="344"/>
      <c r="NBO184" s="344"/>
      <c r="NBP184" s="344"/>
      <c r="NBQ184" s="344"/>
      <c r="NBR184" s="344"/>
      <c r="NBS184" s="347"/>
      <c r="NBT184" s="348"/>
      <c r="NBU184" s="349"/>
      <c r="NBV184" s="350"/>
      <c r="NBW184" s="344"/>
      <c r="NBX184" s="344"/>
      <c r="NBY184" s="344"/>
      <c r="NBZ184" s="344"/>
      <c r="NCA184" s="344"/>
      <c r="NCB184" s="347"/>
      <c r="NCC184" s="348"/>
      <c r="NCD184" s="349"/>
      <c r="NCE184" s="350"/>
      <c r="NCF184" s="344"/>
      <c r="NCG184" s="344"/>
      <c r="NCH184" s="344"/>
      <c r="NCI184" s="344"/>
      <c r="NCJ184" s="344"/>
      <c r="NCK184" s="347"/>
      <c r="NCL184" s="348"/>
      <c r="NCM184" s="349"/>
      <c r="NCN184" s="350"/>
      <c r="NCO184" s="344"/>
      <c r="NCP184" s="344"/>
      <c r="NCQ184" s="344"/>
      <c r="NCR184" s="344"/>
      <c r="NCS184" s="344"/>
      <c r="NCT184" s="347"/>
      <c r="NCU184" s="348"/>
      <c r="NCV184" s="349"/>
      <c r="NCW184" s="350"/>
      <c r="NCX184" s="344"/>
      <c r="NCY184" s="344"/>
      <c r="NCZ184" s="344"/>
      <c r="NDA184" s="344"/>
      <c r="NDB184" s="344"/>
      <c r="NDC184" s="347"/>
      <c r="NDD184" s="348"/>
      <c r="NDE184" s="349"/>
      <c r="NDF184" s="350"/>
      <c r="NDG184" s="344"/>
      <c r="NDH184" s="344"/>
      <c r="NDI184" s="344"/>
      <c r="NDJ184" s="344"/>
      <c r="NDK184" s="344"/>
      <c r="NDL184" s="347"/>
      <c r="NDM184" s="348"/>
      <c r="NDN184" s="349"/>
      <c r="NDO184" s="350"/>
      <c r="NDP184" s="344"/>
      <c r="NDQ184" s="344"/>
      <c r="NDR184" s="344"/>
      <c r="NDS184" s="344"/>
      <c r="NDT184" s="344"/>
      <c r="NDU184" s="347"/>
      <c r="NDV184" s="348"/>
      <c r="NDW184" s="349"/>
      <c r="NDX184" s="350"/>
      <c r="NDY184" s="344"/>
      <c r="NDZ184" s="344"/>
      <c r="NEA184" s="344"/>
      <c r="NEB184" s="344"/>
      <c r="NEC184" s="344"/>
      <c r="NED184" s="347"/>
      <c r="NEE184" s="348"/>
      <c r="NEF184" s="349"/>
      <c r="NEG184" s="350"/>
      <c r="NEH184" s="344"/>
      <c r="NEI184" s="344"/>
      <c r="NEJ184" s="344"/>
      <c r="NEK184" s="344"/>
      <c r="NEL184" s="344"/>
      <c r="NEM184" s="347"/>
      <c r="NEN184" s="348"/>
      <c r="NEO184" s="349"/>
      <c r="NEP184" s="350"/>
      <c r="NEQ184" s="344"/>
      <c r="NER184" s="344"/>
      <c r="NES184" s="344"/>
      <c r="NET184" s="344"/>
      <c r="NEU184" s="344"/>
      <c r="NEV184" s="347"/>
      <c r="NEW184" s="348"/>
      <c r="NEX184" s="349"/>
      <c r="NEY184" s="350"/>
      <c r="NEZ184" s="344"/>
      <c r="NFA184" s="344"/>
      <c r="NFB184" s="344"/>
      <c r="NFC184" s="344"/>
      <c r="NFD184" s="344"/>
      <c r="NFE184" s="347"/>
      <c r="NFF184" s="348"/>
      <c r="NFG184" s="349"/>
      <c r="NFH184" s="350"/>
      <c r="NFI184" s="344"/>
      <c r="NFJ184" s="344"/>
      <c r="NFK184" s="344"/>
      <c r="NFL184" s="344"/>
      <c r="NFM184" s="344"/>
      <c r="NFN184" s="347"/>
      <c r="NFO184" s="348"/>
      <c r="NFP184" s="349"/>
      <c r="NFQ184" s="350"/>
      <c r="NFR184" s="344"/>
      <c r="NFS184" s="344"/>
      <c r="NFT184" s="344"/>
      <c r="NFU184" s="344"/>
      <c r="NFV184" s="344"/>
      <c r="NFW184" s="347"/>
      <c r="NFX184" s="348"/>
      <c r="NFY184" s="349"/>
      <c r="NFZ184" s="350"/>
      <c r="NGA184" s="344"/>
      <c r="NGB184" s="344"/>
      <c r="NGC184" s="344"/>
      <c r="NGD184" s="344"/>
      <c r="NGE184" s="344"/>
      <c r="NGF184" s="347"/>
      <c r="NGG184" s="348"/>
      <c r="NGH184" s="349"/>
      <c r="NGI184" s="350"/>
      <c r="NGJ184" s="344"/>
      <c r="NGK184" s="344"/>
      <c r="NGL184" s="344"/>
      <c r="NGM184" s="344"/>
      <c r="NGN184" s="344"/>
      <c r="NGO184" s="347"/>
      <c r="NGP184" s="348"/>
      <c r="NGQ184" s="349"/>
      <c r="NGR184" s="350"/>
      <c r="NGS184" s="344"/>
      <c r="NGT184" s="344"/>
      <c r="NGU184" s="344"/>
      <c r="NGV184" s="344"/>
      <c r="NGW184" s="344"/>
      <c r="NGX184" s="347"/>
      <c r="NGY184" s="348"/>
      <c r="NGZ184" s="349"/>
      <c r="NHA184" s="350"/>
      <c r="NHB184" s="344"/>
      <c r="NHC184" s="344"/>
      <c r="NHD184" s="344"/>
      <c r="NHE184" s="344"/>
      <c r="NHF184" s="344"/>
      <c r="NHG184" s="347"/>
      <c r="NHH184" s="348"/>
      <c r="NHI184" s="349"/>
      <c r="NHJ184" s="350"/>
      <c r="NHK184" s="344"/>
      <c r="NHL184" s="344"/>
      <c r="NHM184" s="344"/>
      <c r="NHN184" s="344"/>
      <c r="NHO184" s="344"/>
      <c r="NHP184" s="347"/>
      <c r="NHQ184" s="348"/>
      <c r="NHR184" s="349"/>
      <c r="NHS184" s="350"/>
      <c r="NHT184" s="344"/>
      <c r="NHU184" s="344"/>
      <c r="NHV184" s="344"/>
      <c r="NHW184" s="344"/>
      <c r="NHX184" s="344"/>
      <c r="NHY184" s="347"/>
      <c r="NHZ184" s="348"/>
      <c r="NIA184" s="349"/>
      <c r="NIB184" s="350"/>
      <c r="NIC184" s="344"/>
      <c r="NID184" s="344"/>
      <c r="NIE184" s="344"/>
      <c r="NIF184" s="344"/>
      <c r="NIG184" s="344"/>
      <c r="NIH184" s="347"/>
      <c r="NII184" s="348"/>
      <c r="NIJ184" s="349"/>
      <c r="NIK184" s="350"/>
      <c r="NIL184" s="344"/>
      <c r="NIM184" s="344"/>
      <c r="NIN184" s="344"/>
      <c r="NIO184" s="344"/>
      <c r="NIP184" s="344"/>
      <c r="NIQ184" s="347"/>
      <c r="NIR184" s="348"/>
      <c r="NIS184" s="349"/>
      <c r="NIT184" s="350"/>
      <c r="NIU184" s="344"/>
      <c r="NIV184" s="344"/>
      <c r="NIW184" s="344"/>
      <c r="NIX184" s="344"/>
      <c r="NIY184" s="344"/>
      <c r="NIZ184" s="347"/>
      <c r="NJA184" s="348"/>
      <c r="NJB184" s="349"/>
      <c r="NJC184" s="350"/>
      <c r="NJD184" s="344"/>
      <c r="NJE184" s="344"/>
      <c r="NJF184" s="344"/>
      <c r="NJG184" s="344"/>
      <c r="NJH184" s="344"/>
      <c r="NJI184" s="347"/>
      <c r="NJJ184" s="348"/>
      <c r="NJK184" s="349"/>
      <c r="NJL184" s="350"/>
      <c r="NJM184" s="344"/>
      <c r="NJN184" s="344"/>
      <c r="NJO184" s="344"/>
      <c r="NJP184" s="344"/>
      <c r="NJQ184" s="344"/>
      <c r="NJR184" s="347"/>
      <c r="NJS184" s="348"/>
      <c r="NJT184" s="349"/>
      <c r="NJU184" s="350"/>
      <c r="NJV184" s="344"/>
      <c r="NJW184" s="344"/>
      <c r="NJX184" s="344"/>
      <c r="NJY184" s="344"/>
      <c r="NJZ184" s="344"/>
      <c r="NKA184" s="347"/>
      <c r="NKB184" s="348"/>
      <c r="NKC184" s="349"/>
      <c r="NKD184" s="350"/>
      <c r="NKE184" s="344"/>
      <c r="NKF184" s="344"/>
      <c r="NKG184" s="344"/>
      <c r="NKH184" s="344"/>
      <c r="NKI184" s="344"/>
      <c r="NKJ184" s="347"/>
      <c r="NKK184" s="348"/>
      <c r="NKL184" s="349"/>
      <c r="NKM184" s="350"/>
      <c r="NKN184" s="344"/>
      <c r="NKO184" s="344"/>
      <c r="NKP184" s="344"/>
      <c r="NKQ184" s="344"/>
      <c r="NKR184" s="344"/>
      <c r="NKS184" s="347"/>
      <c r="NKT184" s="348"/>
      <c r="NKU184" s="349"/>
      <c r="NKV184" s="350"/>
      <c r="NKW184" s="344"/>
      <c r="NKX184" s="344"/>
      <c r="NKY184" s="344"/>
      <c r="NKZ184" s="344"/>
      <c r="NLA184" s="344"/>
      <c r="NLB184" s="347"/>
      <c r="NLC184" s="348"/>
      <c r="NLD184" s="349"/>
      <c r="NLE184" s="350"/>
      <c r="NLF184" s="344"/>
      <c r="NLG184" s="344"/>
      <c r="NLH184" s="344"/>
      <c r="NLI184" s="344"/>
      <c r="NLJ184" s="344"/>
      <c r="NLK184" s="347"/>
      <c r="NLL184" s="348"/>
      <c r="NLM184" s="349"/>
      <c r="NLN184" s="350"/>
      <c r="NLO184" s="344"/>
      <c r="NLP184" s="344"/>
      <c r="NLQ184" s="344"/>
      <c r="NLR184" s="344"/>
      <c r="NLS184" s="344"/>
      <c r="NLT184" s="347"/>
      <c r="NLU184" s="348"/>
      <c r="NLV184" s="349"/>
      <c r="NLW184" s="350"/>
      <c r="NLX184" s="344"/>
      <c r="NLY184" s="344"/>
      <c r="NLZ184" s="344"/>
      <c r="NMA184" s="344"/>
      <c r="NMB184" s="344"/>
      <c r="NMC184" s="347"/>
      <c r="NMD184" s="348"/>
      <c r="NME184" s="349"/>
      <c r="NMF184" s="350"/>
      <c r="NMG184" s="344"/>
      <c r="NMH184" s="344"/>
      <c r="NMI184" s="344"/>
      <c r="NMJ184" s="344"/>
      <c r="NMK184" s="344"/>
      <c r="NML184" s="347"/>
      <c r="NMM184" s="348"/>
      <c r="NMN184" s="349"/>
      <c r="NMO184" s="350"/>
      <c r="NMP184" s="344"/>
      <c r="NMQ184" s="344"/>
      <c r="NMR184" s="344"/>
      <c r="NMS184" s="344"/>
      <c r="NMT184" s="344"/>
      <c r="NMU184" s="347"/>
      <c r="NMV184" s="348"/>
      <c r="NMW184" s="349"/>
      <c r="NMX184" s="350"/>
      <c r="NMY184" s="344"/>
      <c r="NMZ184" s="344"/>
      <c r="NNA184" s="344"/>
      <c r="NNB184" s="344"/>
      <c r="NNC184" s="344"/>
      <c r="NND184" s="347"/>
      <c r="NNE184" s="348"/>
      <c r="NNF184" s="349"/>
      <c r="NNG184" s="350"/>
      <c r="NNH184" s="344"/>
      <c r="NNI184" s="344"/>
      <c r="NNJ184" s="344"/>
      <c r="NNK184" s="344"/>
      <c r="NNL184" s="344"/>
      <c r="NNM184" s="347"/>
      <c r="NNN184" s="348"/>
      <c r="NNO184" s="349"/>
      <c r="NNP184" s="350"/>
      <c r="NNQ184" s="344"/>
      <c r="NNR184" s="344"/>
      <c r="NNS184" s="344"/>
      <c r="NNT184" s="344"/>
      <c r="NNU184" s="344"/>
      <c r="NNV184" s="347"/>
      <c r="NNW184" s="348"/>
      <c r="NNX184" s="349"/>
      <c r="NNY184" s="350"/>
      <c r="NNZ184" s="344"/>
      <c r="NOA184" s="344"/>
      <c r="NOB184" s="344"/>
      <c r="NOC184" s="344"/>
      <c r="NOD184" s="344"/>
      <c r="NOE184" s="347"/>
      <c r="NOF184" s="348"/>
      <c r="NOG184" s="349"/>
      <c r="NOH184" s="350"/>
      <c r="NOI184" s="344"/>
      <c r="NOJ184" s="344"/>
      <c r="NOK184" s="344"/>
      <c r="NOL184" s="344"/>
      <c r="NOM184" s="344"/>
      <c r="NON184" s="347"/>
      <c r="NOO184" s="348"/>
      <c r="NOP184" s="349"/>
      <c r="NOQ184" s="350"/>
      <c r="NOR184" s="344"/>
      <c r="NOS184" s="344"/>
      <c r="NOT184" s="344"/>
      <c r="NOU184" s="344"/>
      <c r="NOV184" s="344"/>
      <c r="NOW184" s="347"/>
      <c r="NOX184" s="348"/>
      <c r="NOY184" s="349"/>
      <c r="NOZ184" s="350"/>
      <c r="NPA184" s="344"/>
      <c r="NPB184" s="344"/>
      <c r="NPC184" s="344"/>
      <c r="NPD184" s="344"/>
      <c r="NPE184" s="344"/>
      <c r="NPF184" s="347"/>
      <c r="NPG184" s="348"/>
      <c r="NPH184" s="349"/>
      <c r="NPI184" s="350"/>
      <c r="NPJ184" s="344"/>
      <c r="NPK184" s="344"/>
      <c r="NPL184" s="344"/>
      <c r="NPM184" s="344"/>
      <c r="NPN184" s="344"/>
      <c r="NPO184" s="347"/>
      <c r="NPP184" s="348"/>
      <c r="NPQ184" s="349"/>
      <c r="NPR184" s="350"/>
      <c r="NPS184" s="344"/>
      <c r="NPT184" s="344"/>
      <c r="NPU184" s="344"/>
      <c r="NPV184" s="344"/>
      <c r="NPW184" s="344"/>
      <c r="NPX184" s="347"/>
      <c r="NPY184" s="348"/>
      <c r="NPZ184" s="349"/>
      <c r="NQA184" s="350"/>
      <c r="NQB184" s="344"/>
      <c r="NQC184" s="344"/>
      <c r="NQD184" s="344"/>
      <c r="NQE184" s="344"/>
      <c r="NQF184" s="344"/>
      <c r="NQG184" s="347"/>
      <c r="NQH184" s="348"/>
      <c r="NQI184" s="349"/>
      <c r="NQJ184" s="350"/>
      <c r="NQK184" s="344"/>
      <c r="NQL184" s="344"/>
      <c r="NQM184" s="344"/>
      <c r="NQN184" s="344"/>
      <c r="NQO184" s="344"/>
      <c r="NQP184" s="347"/>
      <c r="NQQ184" s="348"/>
      <c r="NQR184" s="349"/>
      <c r="NQS184" s="350"/>
      <c r="NQT184" s="344"/>
      <c r="NQU184" s="344"/>
      <c r="NQV184" s="344"/>
      <c r="NQW184" s="344"/>
      <c r="NQX184" s="344"/>
      <c r="NQY184" s="347"/>
      <c r="NQZ184" s="348"/>
      <c r="NRA184" s="349"/>
      <c r="NRB184" s="350"/>
      <c r="NRC184" s="344"/>
      <c r="NRD184" s="344"/>
      <c r="NRE184" s="344"/>
      <c r="NRF184" s="344"/>
      <c r="NRG184" s="344"/>
      <c r="NRH184" s="347"/>
      <c r="NRI184" s="348"/>
      <c r="NRJ184" s="349"/>
      <c r="NRK184" s="350"/>
      <c r="NRL184" s="344"/>
      <c r="NRM184" s="344"/>
      <c r="NRN184" s="344"/>
      <c r="NRO184" s="344"/>
      <c r="NRP184" s="344"/>
      <c r="NRQ184" s="347"/>
      <c r="NRR184" s="348"/>
      <c r="NRS184" s="349"/>
      <c r="NRT184" s="350"/>
      <c r="NRU184" s="344"/>
      <c r="NRV184" s="344"/>
      <c r="NRW184" s="344"/>
      <c r="NRX184" s="344"/>
      <c r="NRY184" s="344"/>
      <c r="NRZ184" s="347"/>
      <c r="NSA184" s="348"/>
      <c r="NSB184" s="349"/>
      <c r="NSC184" s="350"/>
      <c r="NSD184" s="344"/>
      <c r="NSE184" s="344"/>
      <c r="NSF184" s="344"/>
      <c r="NSG184" s="344"/>
      <c r="NSH184" s="344"/>
      <c r="NSI184" s="347"/>
      <c r="NSJ184" s="348"/>
      <c r="NSK184" s="349"/>
      <c r="NSL184" s="350"/>
      <c r="NSM184" s="344"/>
      <c r="NSN184" s="344"/>
      <c r="NSO184" s="344"/>
      <c r="NSP184" s="344"/>
      <c r="NSQ184" s="344"/>
      <c r="NSR184" s="347"/>
      <c r="NSS184" s="348"/>
      <c r="NST184" s="349"/>
      <c r="NSU184" s="350"/>
      <c r="NSV184" s="344"/>
      <c r="NSW184" s="344"/>
      <c r="NSX184" s="344"/>
      <c r="NSY184" s="344"/>
      <c r="NSZ184" s="344"/>
      <c r="NTA184" s="347"/>
      <c r="NTB184" s="348"/>
      <c r="NTC184" s="349"/>
      <c r="NTD184" s="350"/>
      <c r="NTE184" s="344"/>
      <c r="NTF184" s="344"/>
      <c r="NTG184" s="344"/>
      <c r="NTH184" s="344"/>
      <c r="NTI184" s="344"/>
      <c r="NTJ184" s="347"/>
      <c r="NTK184" s="348"/>
      <c r="NTL184" s="349"/>
      <c r="NTM184" s="350"/>
      <c r="NTN184" s="344"/>
      <c r="NTO184" s="344"/>
      <c r="NTP184" s="344"/>
      <c r="NTQ184" s="344"/>
      <c r="NTR184" s="344"/>
      <c r="NTS184" s="347"/>
      <c r="NTT184" s="348"/>
      <c r="NTU184" s="349"/>
      <c r="NTV184" s="350"/>
      <c r="NTW184" s="344"/>
      <c r="NTX184" s="344"/>
      <c r="NTY184" s="344"/>
      <c r="NTZ184" s="344"/>
      <c r="NUA184" s="344"/>
      <c r="NUB184" s="347"/>
      <c r="NUC184" s="348"/>
      <c r="NUD184" s="349"/>
      <c r="NUE184" s="350"/>
      <c r="NUF184" s="344"/>
      <c r="NUG184" s="344"/>
      <c r="NUH184" s="344"/>
      <c r="NUI184" s="344"/>
      <c r="NUJ184" s="344"/>
      <c r="NUK184" s="347"/>
      <c r="NUL184" s="348"/>
      <c r="NUM184" s="349"/>
      <c r="NUN184" s="350"/>
      <c r="NUO184" s="344"/>
      <c r="NUP184" s="344"/>
      <c r="NUQ184" s="344"/>
      <c r="NUR184" s="344"/>
      <c r="NUS184" s="344"/>
      <c r="NUT184" s="347"/>
      <c r="NUU184" s="348"/>
      <c r="NUV184" s="349"/>
      <c r="NUW184" s="350"/>
      <c r="NUX184" s="344"/>
      <c r="NUY184" s="344"/>
      <c r="NUZ184" s="344"/>
      <c r="NVA184" s="344"/>
      <c r="NVB184" s="344"/>
      <c r="NVC184" s="347"/>
      <c r="NVD184" s="348"/>
      <c r="NVE184" s="349"/>
      <c r="NVF184" s="350"/>
      <c r="NVG184" s="344"/>
      <c r="NVH184" s="344"/>
      <c r="NVI184" s="344"/>
      <c r="NVJ184" s="344"/>
      <c r="NVK184" s="344"/>
      <c r="NVL184" s="347"/>
      <c r="NVM184" s="348"/>
      <c r="NVN184" s="349"/>
      <c r="NVO184" s="350"/>
      <c r="NVP184" s="344"/>
      <c r="NVQ184" s="344"/>
      <c r="NVR184" s="344"/>
      <c r="NVS184" s="344"/>
      <c r="NVT184" s="344"/>
      <c r="NVU184" s="347"/>
      <c r="NVV184" s="348"/>
      <c r="NVW184" s="349"/>
      <c r="NVX184" s="350"/>
      <c r="NVY184" s="344"/>
      <c r="NVZ184" s="344"/>
      <c r="NWA184" s="344"/>
      <c r="NWB184" s="344"/>
      <c r="NWC184" s="344"/>
      <c r="NWD184" s="347"/>
      <c r="NWE184" s="348"/>
      <c r="NWF184" s="349"/>
      <c r="NWG184" s="350"/>
      <c r="NWH184" s="344"/>
      <c r="NWI184" s="344"/>
      <c r="NWJ184" s="344"/>
      <c r="NWK184" s="344"/>
      <c r="NWL184" s="344"/>
      <c r="NWM184" s="347"/>
      <c r="NWN184" s="348"/>
      <c r="NWO184" s="349"/>
      <c r="NWP184" s="350"/>
      <c r="NWQ184" s="344"/>
      <c r="NWR184" s="344"/>
      <c r="NWS184" s="344"/>
      <c r="NWT184" s="344"/>
      <c r="NWU184" s="344"/>
      <c r="NWV184" s="347"/>
      <c r="NWW184" s="348"/>
      <c r="NWX184" s="349"/>
      <c r="NWY184" s="350"/>
      <c r="NWZ184" s="344"/>
      <c r="NXA184" s="344"/>
      <c r="NXB184" s="344"/>
      <c r="NXC184" s="344"/>
      <c r="NXD184" s="344"/>
      <c r="NXE184" s="347"/>
      <c r="NXF184" s="348"/>
      <c r="NXG184" s="349"/>
      <c r="NXH184" s="350"/>
      <c r="NXI184" s="344"/>
      <c r="NXJ184" s="344"/>
      <c r="NXK184" s="344"/>
      <c r="NXL184" s="344"/>
      <c r="NXM184" s="344"/>
      <c r="NXN184" s="347"/>
      <c r="NXO184" s="348"/>
      <c r="NXP184" s="349"/>
      <c r="NXQ184" s="350"/>
      <c r="NXR184" s="344"/>
      <c r="NXS184" s="344"/>
      <c r="NXT184" s="344"/>
      <c r="NXU184" s="344"/>
      <c r="NXV184" s="344"/>
      <c r="NXW184" s="347"/>
      <c r="NXX184" s="348"/>
      <c r="NXY184" s="349"/>
      <c r="NXZ184" s="350"/>
      <c r="NYA184" s="344"/>
      <c r="NYB184" s="344"/>
      <c r="NYC184" s="344"/>
      <c r="NYD184" s="344"/>
      <c r="NYE184" s="344"/>
      <c r="NYF184" s="347"/>
      <c r="NYG184" s="348"/>
      <c r="NYH184" s="349"/>
      <c r="NYI184" s="350"/>
      <c r="NYJ184" s="344"/>
      <c r="NYK184" s="344"/>
      <c r="NYL184" s="344"/>
      <c r="NYM184" s="344"/>
      <c r="NYN184" s="344"/>
      <c r="NYO184" s="347"/>
      <c r="NYP184" s="348"/>
      <c r="NYQ184" s="349"/>
      <c r="NYR184" s="350"/>
      <c r="NYS184" s="344"/>
      <c r="NYT184" s="344"/>
      <c r="NYU184" s="344"/>
      <c r="NYV184" s="344"/>
      <c r="NYW184" s="344"/>
      <c r="NYX184" s="347"/>
      <c r="NYY184" s="348"/>
      <c r="NYZ184" s="349"/>
      <c r="NZA184" s="350"/>
      <c r="NZB184" s="344"/>
      <c r="NZC184" s="344"/>
      <c r="NZD184" s="344"/>
      <c r="NZE184" s="344"/>
      <c r="NZF184" s="344"/>
      <c r="NZG184" s="347"/>
      <c r="NZH184" s="348"/>
      <c r="NZI184" s="349"/>
      <c r="NZJ184" s="350"/>
      <c r="NZK184" s="344"/>
      <c r="NZL184" s="344"/>
      <c r="NZM184" s="344"/>
      <c r="NZN184" s="344"/>
      <c r="NZO184" s="344"/>
      <c r="NZP184" s="347"/>
      <c r="NZQ184" s="348"/>
      <c r="NZR184" s="349"/>
      <c r="NZS184" s="350"/>
      <c r="NZT184" s="344"/>
      <c r="NZU184" s="344"/>
      <c r="NZV184" s="344"/>
      <c r="NZW184" s="344"/>
      <c r="NZX184" s="344"/>
      <c r="NZY184" s="347"/>
      <c r="NZZ184" s="348"/>
      <c r="OAA184" s="349"/>
      <c r="OAB184" s="350"/>
      <c r="OAC184" s="344"/>
      <c r="OAD184" s="344"/>
      <c r="OAE184" s="344"/>
      <c r="OAF184" s="344"/>
      <c r="OAG184" s="344"/>
      <c r="OAH184" s="347"/>
      <c r="OAI184" s="348"/>
      <c r="OAJ184" s="349"/>
      <c r="OAK184" s="350"/>
      <c r="OAL184" s="344"/>
      <c r="OAM184" s="344"/>
      <c r="OAN184" s="344"/>
      <c r="OAO184" s="344"/>
      <c r="OAP184" s="344"/>
      <c r="OAQ184" s="347"/>
      <c r="OAR184" s="348"/>
      <c r="OAS184" s="349"/>
      <c r="OAT184" s="350"/>
      <c r="OAU184" s="344"/>
      <c r="OAV184" s="344"/>
      <c r="OAW184" s="344"/>
      <c r="OAX184" s="344"/>
      <c r="OAY184" s="344"/>
      <c r="OAZ184" s="347"/>
      <c r="OBA184" s="348"/>
      <c r="OBB184" s="349"/>
      <c r="OBC184" s="350"/>
      <c r="OBD184" s="344"/>
      <c r="OBE184" s="344"/>
      <c r="OBF184" s="344"/>
      <c r="OBG184" s="344"/>
      <c r="OBH184" s="344"/>
      <c r="OBI184" s="347"/>
      <c r="OBJ184" s="348"/>
      <c r="OBK184" s="349"/>
      <c r="OBL184" s="350"/>
      <c r="OBM184" s="344"/>
      <c r="OBN184" s="344"/>
      <c r="OBO184" s="344"/>
      <c r="OBP184" s="344"/>
      <c r="OBQ184" s="344"/>
      <c r="OBR184" s="347"/>
      <c r="OBS184" s="348"/>
      <c r="OBT184" s="349"/>
      <c r="OBU184" s="350"/>
      <c r="OBV184" s="344"/>
      <c r="OBW184" s="344"/>
      <c r="OBX184" s="344"/>
      <c r="OBY184" s="344"/>
      <c r="OBZ184" s="344"/>
      <c r="OCA184" s="347"/>
      <c r="OCB184" s="348"/>
      <c r="OCC184" s="349"/>
      <c r="OCD184" s="350"/>
      <c r="OCE184" s="344"/>
      <c r="OCF184" s="344"/>
      <c r="OCG184" s="344"/>
      <c r="OCH184" s="344"/>
      <c r="OCI184" s="344"/>
      <c r="OCJ184" s="347"/>
      <c r="OCK184" s="348"/>
      <c r="OCL184" s="349"/>
      <c r="OCM184" s="350"/>
      <c r="OCN184" s="344"/>
      <c r="OCO184" s="344"/>
      <c r="OCP184" s="344"/>
      <c r="OCQ184" s="344"/>
      <c r="OCR184" s="344"/>
      <c r="OCS184" s="347"/>
      <c r="OCT184" s="348"/>
      <c r="OCU184" s="349"/>
      <c r="OCV184" s="350"/>
      <c r="OCW184" s="344"/>
      <c r="OCX184" s="344"/>
      <c r="OCY184" s="344"/>
      <c r="OCZ184" s="344"/>
      <c r="ODA184" s="344"/>
      <c r="ODB184" s="347"/>
      <c r="ODC184" s="348"/>
      <c r="ODD184" s="349"/>
      <c r="ODE184" s="350"/>
      <c r="ODF184" s="344"/>
      <c r="ODG184" s="344"/>
      <c r="ODH184" s="344"/>
      <c r="ODI184" s="344"/>
      <c r="ODJ184" s="344"/>
      <c r="ODK184" s="347"/>
      <c r="ODL184" s="348"/>
      <c r="ODM184" s="349"/>
      <c r="ODN184" s="350"/>
      <c r="ODO184" s="344"/>
      <c r="ODP184" s="344"/>
      <c r="ODQ184" s="344"/>
      <c r="ODR184" s="344"/>
      <c r="ODS184" s="344"/>
      <c r="ODT184" s="347"/>
      <c r="ODU184" s="348"/>
      <c r="ODV184" s="349"/>
      <c r="ODW184" s="350"/>
      <c r="ODX184" s="344"/>
      <c r="ODY184" s="344"/>
      <c r="ODZ184" s="344"/>
      <c r="OEA184" s="344"/>
      <c r="OEB184" s="344"/>
      <c r="OEC184" s="347"/>
      <c r="OED184" s="348"/>
      <c r="OEE184" s="349"/>
      <c r="OEF184" s="350"/>
      <c r="OEG184" s="344"/>
      <c r="OEH184" s="344"/>
      <c r="OEI184" s="344"/>
      <c r="OEJ184" s="344"/>
      <c r="OEK184" s="344"/>
      <c r="OEL184" s="347"/>
      <c r="OEM184" s="348"/>
      <c r="OEN184" s="349"/>
      <c r="OEO184" s="350"/>
      <c r="OEP184" s="344"/>
      <c r="OEQ184" s="344"/>
      <c r="OER184" s="344"/>
      <c r="OES184" s="344"/>
      <c r="OET184" s="344"/>
      <c r="OEU184" s="347"/>
      <c r="OEV184" s="348"/>
      <c r="OEW184" s="349"/>
      <c r="OEX184" s="350"/>
      <c r="OEY184" s="344"/>
      <c r="OEZ184" s="344"/>
      <c r="OFA184" s="344"/>
      <c r="OFB184" s="344"/>
      <c r="OFC184" s="344"/>
      <c r="OFD184" s="347"/>
      <c r="OFE184" s="348"/>
      <c r="OFF184" s="349"/>
      <c r="OFG184" s="350"/>
      <c r="OFH184" s="344"/>
      <c r="OFI184" s="344"/>
      <c r="OFJ184" s="344"/>
      <c r="OFK184" s="344"/>
      <c r="OFL184" s="344"/>
      <c r="OFM184" s="347"/>
      <c r="OFN184" s="348"/>
      <c r="OFO184" s="349"/>
      <c r="OFP184" s="350"/>
      <c r="OFQ184" s="344"/>
      <c r="OFR184" s="344"/>
      <c r="OFS184" s="344"/>
      <c r="OFT184" s="344"/>
      <c r="OFU184" s="344"/>
      <c r="OFV184" s="347"/>
      <c r="OFW184" s="348"/>
      <c r="OFX184" s="349"/>
      <c r="OFY184" s="350"/>
      <c r="OFZ184" s="344"/>
      <c r="OGA184" s="344"/>
      <c r="OGB184" s="344"/>
      <c r="OGC184" s="344"/>
      <c r="OGD184" s="344"/>
      <c r="OGE184" s="347"/>
      <c r="OGF184" s="348"/>
      <c r="OGG184" s="349"/>
      <c r="OGH184" s="350"/>
      <c r="OGI184" s="344"/>
      <c r="OGJ184" s="344"/>
      <c r="OGK184" s="344"/>
      <c r="OGL184" s="344"/>
      <c r="OGM184" s="344"/>
      <c r="OGN184" s="347"/>
      <c r="OGO184" s="348"/>
      <c r="OGP184" s="349"/>
      <c r="OGQ184" s="350"/>
      <c r="OGR184" s="344"/>
      <c r="OGS184" s="344"/>
      <c r="OGT184" s="344"/>
      <c r="OGU184" s="344"/>
      <c r="OGV184" s="344"/>
      <c r="OGW184" s="347"/>
      <c r="OGX184" s="348"/>
      <c r="OGY184" s="349"/>
      <c r="OGZ184" s="350"/>
      <c r="OHA184" s="344"/>
      <c r="OHB184" s="344"/>
      <c r="OHC184" s="344"/>
      <c r="OHD184" s="344"/>
      <c r="OHE184" s="344"/>
      <c r="OHF184" s="347"/>
      <c r="OHG184" s="348"/>
      <c r="OHH184" s="349"/>
      <c r="OHI184" s="350"/>
      <c r="OHJ184" s="344"/>
      <c r="OHK184" s="344"/>
      <c r="OHL184" s="344"/>
      <c r="OHM184" s="344"/>
      <c r="OHN184" s="344"/>
      <c r="OHO184" s="347"/>
      <c r="OHP184" s="348"/>
      <c r="OHQ184" s="349"/>
      <c r="OHR184" s="350"/>
      <c r="OHS184" s="344"/>
      <c r="OHT184" s="344"/>
      <c r="OHU184" s="344"/>
      <c r="OHV184" s="344"/>
      <c r="OHW184" s="344"/>
      <c r="OHX184" s="347"/>
      <c r="OHY184" s="348"/>
      <c r="OHZ184" s="349"/>
      <c r="OIA184" s="350"/>
      <c r="OIB184" s="344"/>
      <c r="OIC184" s="344"/>
      <c r="OID184" s="344"/>
      <c r="OIE184" s="344"/>
      <c r="OIF184" s="344"/>
      <c r="OIG184" s="347"/>
      <c r="OIH184" s="348"/>
      <c r="OII184" s="349"/>
      <c r="OIJ184" s="350"/>
      <c r="OIK184" s="344"/>
      <c r="OIL184" s="344"/>
      <c r="OIM184" s="344"/>
      <c r="OIN184" s="344"/>
      <c r="OIO184" s="344"/>
      <c r="OIP184" s="347"/>
      <c r="OIQ184" s="348"/>
      <c r="OIR184" s="349"/>
      <c r="OIS184" s="350"/>
      <c r="OIT184" s="344"/>
      <c r="OIU184" s="344"/>
      <c r="OIV184" s="344"/>
      <c r="OIW184" s="344"/>
      <c r="OIX184" s="344"/>
      <c r="OIY184" s="347"/>
      <c r="OIZ184" s="348"/>
      <c r="OJA184" s="349"/>
      <c r="OJB184" s="350"/>
      <c r="OJC184" s="344"/>
      <c r="OJD184" s="344"/>
      <c r="OJE184" s="344"/>
      <c r="OJF184" s="344"/>
      <c r="OJG184" s="344"/>
      <c r="OJH184" s="347"/>
      <c r="OJI184" s="348"/>
      <c r="OJJ184" s="349"/>
      <c r="OJK184" s="350"/>
      <c r="OJL184" s="344"/>
      <c r="OJM184" s="344"/>
      <c r="OJN184" s="344"/>
      <c r="OJO184" s="344"/>
      <c r="OJP184" s="344"/>
      <c r="OJQ184" s="347"/>
      <c r="OJR184" s="348"/>
      <c r="OJS184" s="349"/>
      <c r="OJT184" s="350"/>
      <c r="OJU184" s="344"/>
      <c r="OJV184" s="344"/>
      <c r="OJW184" s="344"/>
      <c r="OJX184" s="344"/>
      <c r="OJY184" s="344"/>
      <c r="OJZ184" s="347"/>
      <c r="OKA184" s="348"/>
      <c r="OKB184" s="349"/>
      <c r="OKC184" s="350"/>
      <c r="OKD184" s="344"/>
      <c r="OKE184" s="344"/>
      <c r="OKF184" s="344"/>
      <c r="OKG184" s="344"/>
      <c r="OKH184" s="344"/>
      <c r="OKI184" s="347"/>
      <c r="OKJ184" s="348"/>
      <c r="OKK184" s="349"/>
      <c r="OKL184" s="350"/>
      <c r="OKM184" s="344"/>
      <c r="OKN184" s="344"/>
      <c r="OKO184" s="344"/>
      <c r="OKP184" s="344"/>
      <c r="OKQ184" s="344"/>
      <c r="OKR184" s="347"/>
      <c r="OKS184" s="348"/>
      <c r="OKT184" s="349"/>
      <c r="OKU184" s="350"/>
      <c r="OKV184" s="344"/>
      <c r="OKW184" s="344"/>
      <c r="OKX184" s="344"/>
      <c r="OKY184" s="344"/>
      <c r="OKZ184" s="344"/>
      <c r="OLA184" s="347"/>
      <c r="OLB184" s="348"/>
      <c r="OLC184" s="349"/>
      <c r="OLD184" s="350"/>
      <c r="OLE184" s="344"/>
      <c r="OLF184" s="344"/>
      <c r="OLG184" s="344"/>
      <c r="OLH184" s="344"/>
      <c r="OLI184" s="344"/>
      <c r="OLJ184" s="347"/>
      <c r="OLK184" s="348"/>
      <c r="OLL184" s="349"/>
      <c r="OLM184" s="350"/>
      <c r="OLN184" s="344"/>
      <c r="OLO184" s="344"/>
      <c r="OLP184" s="344"/>
      <c r="OLQ184" s="344"/>
      <c r="OLR184" s="344"/>
      <c r="OLS184" s="347"/>
      <c r="OLT184" s="348"/>
      <c r="OLU184" s="349"/>
      <c r="OLV184" s="350"/>
      <c r="OLW184" s="344"/>
      <c r="OLX184" s="344"/>
      <c r="OLY184" s="344"/>
      <c r="OLZ184" s="344"/>
      <c r="OMA184" s="344"/>
      <c r="OMB184" s="347"/>
      <c r="OMC184" s="348"/>
      <c r="OMD184" s="349"/>
      <c r="OME184" s="350"/>
      <c r="OMF184" s="344"/>
      <c r="OMG184" s="344"/>
      <c r="OMH184" s="344"/>
      <c r="OMI184" s="344"/>
      <c r="OMJ184" s="344"/>
      <c r="OMK184" s="347"/>
      <c r="OML184" s="348"/>
      <c r="OMM184" s="349"/>
      <c r="OMN184" s="350"/>
      <c r="OMO184" s="344"/>
      <c r="OMP184" s="344"/>
      <c r="OMQ184" s="344"/>
      <c r="OMR184" s="344"/>
      <c r="OMS184" s="344"/>
      <c r="OMT184" s="347"/>
      <c r="OMU184" s="348"/>
      <c r="OMV184" s="349"/>
      <c r="OMW184" s="350"/>
      <c r="OMX184" s="344"/>
      <c r="OMY184" s="344"/>
      <c r="OMZ184" s="344"/>
      <c r="ONA184" s="344"/>
      <c r="ONB184" s="344"/>
      <c r="ONC184" s="347"/>
      <c r="OND184" s="348"/>
      <c r="ONE184" s="349"/>
      <c r="ONF184" s="350"/>
      <c r="ONG184" s="344"/>
      <c r="ONH184" s="344"/>
      <c r="ONI184" s="344"/>
      <c r="ONJ184" s="344"/>
      <c r="ONK184" s="344"/>
      <c r="ONL184" s="347"/>
      <c r="ONM184" s="348"/>
      <c r="ONN184" s="349"/>
      <c r="ONO184" s="350"/>
      <c r="ONP184" s="344"/>
      <c r="ONQ184" s="344"/>
      <c r="ONR184" s="344"/>
      <c r="ONS184" s="344"/>
      <c r="ONT184" s="344"/>
      <c r="ONU184" s="347"/>
      <c r="ONV184" s="348"/>
      <c r="ONW184" s="349"/>
      <c r="ONX184" s="350"/>
      <c r="ONY184" s="344"/>
      <c r="ONZ184" s="344"/>
      <c r="OOA184" s="344"/>
      <c r="OOB184" s="344"/>
      <c r="OOC184" s="344"/>
      <c r="OOD184" s="347"/>
      <c r="OOE184" s="348"/>
      <c r="OOF184" s="349"/>
      <c r="OOG184" s="350"/>
      <c r="OOH184" s="344"/>
      <c r="OOI184" s="344"/>
      <c r="OOJ184" s="344"/>
      <c r="OOK184" s="344"/>
      <c r="OOL184" s="344"/>
      <c r="OOM184" s="347"/>
      <c r="OON184" s="348"/>
      <c r="OOO184" s="349"/>
      <c r="OOP184" s="350"/>
      <c r="OOQ184" s="344"/>
      <c r="OOR184" s="344"/>
      <c r="OOS184" s="344"/>
      <c r="OOT184" s="344"/>
      <c r="OOU184" s="344"/>
      <c r="OOV184" s="347"/>
      <c r="OOW184" s="348"/>
      <c r="OOX184" s="349"/>
      <c r="OOY184" s="350"/>
      <c r="OOZ184" s="344"/>
      <c r="OPA184" s="344"/>
      <c r="OPB184" s="344"/>
      <c r="OPC184" s="344"/>
      <c r="OPD184" s="344"/>
      <c r="OPE184" s="347"/>
      <c r="OPF184" s="348"/>
      <c r="OPG184" s="349"/>
      <c r="OPH184" s="350"/>
      <c r="OPI184" s="344"/>
      <c r="OPJ184" s="344"/>
      <c r="OPK184" s="344"/>
      <c r="OPL184" s="344"/>
      <c r="OPM184" s="344"/>
      <c r="OPN184" s="347"/>
      <c r="OPO184" s="348"/>
      <c r="OPP184" s="349"/>
      <c r="OPQ184" s="350"/>
      <c r="OPR184" s="344"/>
      <c r="OPS184" s="344"/>
      <c r="OPT184" s="344"/>
      <c r="OPU184" s="344"/>
      <c r="OPV184" s="344"/>
      <c r="OPW184" s="347"/>
      <c r="OPX184" s="348"/>
      <c r="OPY184" s="349"/>
      <c r="OPZ184" s="350"/>
      <c r="OQA184" s="344"/>
      <c r="OQB184" s="344"/>
      <c r="OQC184" s="344"/>
      <c r="OQD184" s="344"/>
      <c r="OQE184" s="344"/>
      <c r="OQF184" s="347"/>
      <c r="OQG184" s="348"/>
      <c r="OQH184" s="349"/>
      <c r="OQI184" s="350"/>
      <c r="OQJ184" s="344"/>
      <c r="OQK184" s="344"/>
      <c r="OQL184" s="344"/>
      <c r="OQM184" s="344"/>
      <c r="OQN184" s="344"/>
      <c r="OQO184" s="347"/>
      <c r="OQP184" s="348"/>
      <c r="OQQ184" s="349"/>
      <c r="OQR184" s="350"/>
      <c r="OQS184" s="344"/>
      <c r="OQT184" s="344"/>
      <c r="OQU184" s="344"/>
      <c r="OQV184" s="344"/>
      <c r="OQW184" s="344"/>
      <c r="OQX184" s="347"/>
      <c r="OQY184" s="348"/>
      <c r="OQZ184" s="349"/>
      <c r="ORA184" s="350"/>
      <c r="ORB184" s="344"/>
      <c r="ORC184" s="344"/>
      <c r="ORD184" s="344"/>
      <c r="ORE184" s="344"/>
      <c r="ORF184" s="344"/>
      <c r="ORG184" s="347"/>
      <c r="ORH184" s="348"/>
      <c r="ORI184" s="349"/>
      <c r="ORJ184" s="350"/>
      <c r="ORK184" s="344"/>
      <c r="ORL184" s="344"/>
      <c r="ORM184" s="344"/>
      <c r="ORN184" s="344"/>
      <c r="ORO184" s="344"/>
      <c r="ORP184" s="347"/>
      <c r="ORQ184" s="348"/>
      <c r="ORR184" s="349"/>
      <c r="ORS184" s="350"/>
      <c r="ORT184" s="344"/>
      <c r="ORU184" s="344"/>
      <c r="ORV184" s="344"/>
      <c r="ORW184" s="344"/>
      <c r="ORX184" s="344"/>
      <c r="ORY184" s="347"/>
      <c r="ORZ184" s="348"/>
      <c r="OSA184" s="349"/>
      <c r="OSB184" s="350"/>
      <c r="OSC184" s="344"/>
      <c r="OSD184" s="344"/>
      <c r="OSE184" s="344"/>
      <c r="OSF184" s="344"/>
      <c r="OSG184" s="344"/>
      <c r="OSH184" s="347"/>
      <c r="OSI184" s="348"/>
      <c r="OSJ184" s="349"/>
      <c r="OSK184" s="350"/>
      <c r="OSL184" s="344"/>
      <c r="OSM184" s="344"/>
      <c r="OSN184" s="344"/>
      <c r="OSO184" s="344"/>
      <c r="OSP184" s="344"/>
      <c r="OSQ184" s="347"/>
      <c r="OSR184" s="348"/>
      <c r="OSS184" s="349"/>
      <c r="OST184" s="350"/>
      <c r="OSU184" s="344"/>
      <c r="OSV184" s="344"/>
      <c r="OSW184" s="344"/>
      <c r="OSX184" s="344"/>
      <c r="OSY184" s="344"/>
      <c r="OSZ184" s="347"/>
      <c r="OTA184" s="348"/>
      <c r="OTB184" s="349"/>
      <c r="OTC184" s="350"/>
      <c r="OTD184" s="344"/>
      <c r="OTE184" s="344"/>
      <c r="OTF184" s="344"/>
      <c r="OTG184" s="344"/>
      <c r="OTH184" s="344"/>
      <c r="OTI184" s="347"/>
      <c r="OTJ184" s="348"/>
      <c r="OTK184" s="349"/>
      <c r="OTL184" s="350"/>
      <c r="OTM184" s="344"/>
      <c r="OTN184" s="344"/>
      <c r="OTO184" s="344"/>
      <c r="OTP184" s="344"/>
      <c r="OTQ184" s="344"/>
      <c r="OTR184" s="347"/>
      <c r="OTS184" s="348"/>
      <c r="OTT184" s="349"/>
      <c r="OTU184" s="350"/>
      <c r="OTV184" s="344"/>
      <c r="OTW184" s="344"/>
      <c r="OTX184" s="344"/>
      <c r="OTY184" s="344"/>
      <c r="OTZ184" s="344"/>
      <c r="OUA184" s="347"/>
      <c r="OUB184" s="348"/>
      <c r="OUC184" s="349"/>
      <c r="OUD184" s="350"/>
      <c r="OUE184" s="344"/>
      <c r="OUF184" s="344"/>
      <c r="OUG184" s="344"/>
      <c r="OUH184" s="344"/>
      <c r="OUI184" s="344"/>
      <c r="OUJ184" s="347"/>
      <c r="OUK184" s="348"/>
      <c r="OUL184" s="349"/>
      <c r="OUM184" s="350"/>
      <c r="OUN184" s="344"/>
      <c r="OUO184" s="344"/>
      <c r="OUP184" s="344"/>
      <c r="OUQ184" s="344"/>
      <c r="OUR184" s="344"/>
      <c r="OUS184" s="347"/>
      <c r="OUT184" s="348"/>
      <c r="OUU184" s="349"/>
      <c r="OUV184" s="350"/>
      <c r="OUW184" s="344"/>
      <c r="OUX184" s="344"/>
      <c r="OUY184" s="344"/>
      <c r="OUZ184" s="344"/>
      <c r="OVA184" s="344"/>
      <c r="OVB184" s="347"/>
      <c r="OVC184" s="348"/>
      <c r="OVD184" s="349"/>
      <c r="OVE184" s="350"/>
      <c r="OVF184" s="344"/>
      <c r="OVG184" s="344"/>
      <c r="OVH184" s="344"/>
      <c r="OVI184" s="344"/>
      <c r="OVJ184" s="344"/>
      <c r="OVK184" s="347"/>
      <c r="OVL184" s="348"/>
      <c r="OVM184" s="349"/>
      <c r="OVN184" s="350"/>
      <c r="OVO184" s="344"/>
      <c r="OVP184" s="344"/>
      <c r="OVQ184" s="344"/>
      <c r="OVR184" s="344"/>
      <c r="OVS184" s="344"/>
      <c r="OVT184" s="347"/>
      <c r="OVU184" s="348"/>
      <c r="OVV184" s="349"/>
      <c r="OVW184" s="350"/>
      <c r="OVX184" s="344"/>
      <c r="OVY184" s="344"/>
      <c r="OVZ184" s="344"/>
      <c r="OWA184" s="344"/>
      <c r="OWB184" s="344"/>
      <c r="OWC184" s="347"/>
      <c r="OWD184" s="348"/>
      <c r="OWE184" s="349"/>
      <c r="OWF184" s="350"/>
      <c r="OWG184" s="344"/>
      <c r="OWH184" s="344"/>
      <c r="OWI184" s="344"/>
      <c r="OWJ184" s="344"/>
      <c r="OWK184" s="344"/>
      <c r="OWL184" s="347"/>
      <c r="OWM184" s="348"/>
      <c r="OWN184" s="349"/>
      <c r="OWO184" s="350"/>
      <c r="OWP184" s="344"/>
      <c r="OWQ184" s="344"/>
      <c r="OWR184" s="344"/>
      <c r="OWS184" s="344"/>
      <c r="OWT184" s="344"/>
      <c r="OWU184" s="347"/>
      <c r="OWV184" s="348"/>
      <c r="OWW184" s="349"/>
      <c r="OWX184" s="350"/>
      <c r="OWY184" s="344"/>
      <c r="OWZ184" s="344"/>
      <c r="OXA184" s="344"/>
      <c r="OXB184" s="344"/>
      <c r="OXC184" s="344"/>
      <c r="OXD184" s="347"/>
      <c r="OXE184" s="348"/>
      <c r="OXF184" s="349"/>
      <c r="OXG184" s="350"/>
      <c r="OXH184" s="344"/>
      <c r="OXI184" s="344"/>
      <c r="OXJ184" s="344"/>
      <c r="OXK184" s="344"/>
      <c r="OXL184" s="344"/>
      <c r="OXM184" s="347"/>
      <c r="OXN184" s="348"/>
      <c r="OXO184" s="349"/>
      <c r="OXP184" s="350"/>
      <c r="OXQ184" s="344"/>
      <c r="OXR184" s="344"/>
      <c r="OXS184" s="344"/>
      <c r="OXT184" s="344"/>
      <c r="OXU184" s="344"/>
      <c r="OXV184" s="347"/>
      <c r="OXW184" s="348"/>
      <c r="OXX184" s="349"/>
      <c r="OXY184" s="350"/>
      <c r="OXZ184" s="344"/>
      <c r="OYA184" s="344"/>
      <c r="OYB184" s="344"/>
      <c r="OYC184" s="344"/>
      <c r="OYD184" s="344"/>
      <c r="OYE184" s="347"/>
      <c r="OYF184" s="348"/>
      <c r="OYG184" s="349"/>
      <c r="OYH184" s="350"/>
      <c r="OYI184" s="344"/>
      <c r="OYJ184" s="344"/>
      <c r="OYK184" s="344"/>
      <c r="OYL184" s="344"/>
      <c r="OYM184" s="344"/>
      <c r="OYN184" s="347"/>
      <c r="OYO184" s="348"/>
      <c r="OYP184" s="349"/>
      <c r="OYQ184" s="350"/>
      <c r="OYR184" s="344"/>
      <c r="OYS184" s="344"/>
      <c r="OYT184" s="344"/>
      <c r="OYU184" s="344"/>
      <c r="OYV184" s="344"/>
      <c r="OYW184" s="347"/>
      <c r="OYX184" s="348"/>
      <c r="OYY184" s="349"/>
      <c r="OYZ184" s="350"/>
      <c r="OZA184" s="344"/>
      <c r="OZB184" s="344"/>
      <c r="OZC184" s="344"/>
      <c r="OZD184" s="344"/>
      <c r="OZE184" s="344"/>
      <c r="OZF184" s="347"/>
      <c r="OZG184" s="348"/>
      <c r="OZH184" s="349"/>
      <c r="OZI184" s="350"/>
      <c r="OZJ184" s="344"/>
      <c r="OZK184" s="344"/>
      <c r="OZL184" s="344"/>
      <c r="OZM184" s="344"/>
      <c r="OZN184" s="344"/>
      <c r="OZO184" s="347"/>
      <c r="OZP184" s="348"/>
      <c r="OZQ184" s="349"/>
      <c r="OZR184" s="350"/>
      <c r="OZS184" s="344"/>
      <c r="OZT184" s="344"/>
      <c r="OZU184" s="344"/>
      <c r="OZV184" s="344"/>
      <c r="OZW184" s="344"/>
      <c r="OZX184" s="347"/>
      <c r="OZY184" s="348"/>
      <c r="OZZ184" s="349"/>
      <c r="PAA184" s="350"/>
      <c r="PAB184" s="344"/>
      <c r="PAC184" s="344"/>
      <c r="PAD184" s="344"/>
      <c r="PAE184" s="344"/>
      <c r="PAF184" s="344"/>
      <c r="PAG184" s="347"/>
      <c r="PAH184" s="348"/>
      <c r="PAI184" s="349"/>
      <c r="PAJ184" s="350"/>
      <c r="PAK184" s="344"/>
      <c r="PAL184" s="344"/>
      <c r="PAM184" s="344"/>
      <c r="PAN184" s="344"/>
      <c r="PAO184" s="344"/>
      <c r="PAP184" s="347"/>
      <c r="PAQ184" s="348"/>
      <c r="PAR184" s="349"/>
      <c r="PAS184" s="350"/>
      <c r="PAT184" s="344"/>
      <c r="PAU184" s="344"/>
      <c r="PAV184" s="344"/>
      <c r="PAW184" s="344"/>
      <c r="PAX184" s="344"/>
      <c r="PAY184" s="347"/>
      <c r="PAZ184" s="348"/>
      <c r="PBA184" s="349"/>
      <c r="PBB184" s="350"/>
      <c r="PBC184" s="344"/>
      <c r="PBD184" s="344"/>
      <c r="PBE184" s="344"/>
      <c r="PBF184" s="344"/>
      <c r="PBG184" s="344"/>
      <c r="PBH184" s="347"/>
      <c r="PBI184" s="348"/>
      <c r="PBJ184" s="349"/>
      <c r="PBK184" s="350"/>
      <c r="PBL184" s="344"/>
      <c r="PBM184" s="344"/>
      <c r="PBN184" s="344"/>
      <c r="PBO184" s="344"/>
      <c r="PBP184" s="344"/>
      <c r="PBQ184" s="347"/>
      <c r="PBR184" s="348"/>
      <c r="PBS184" s="349"/>
      <c r="PBT184" s="350"/>
      <c r="PBU184" s="344"/>
      <c r="PBV184" s="344"/>
      <c r="PBW184" s="344"/>
      <c r="PBX184" s="344"/>
      <c r="PBY184" s="344"/>
      <c r="PBZ184" s="347"/>
      <c r="PCA184" s="348"/>
      <c r="PCB184" s="349"/>
      <c r="PCC184" s="350"/>
      <c r="PCD184" s="344"/>
      <c r="PCE184" s="344"/>
      <c r="PCF184" s="344"/>
      <c r="PCG184" s="344"/>
      <c r="PCH184" s="344"/>
      <c r="PCI184" s="347"/>
      <c r="PCJ184" s="348"/>
      <c r="PCK184" s="349"/>
      <c r="PCL184" s="350"/>
      <c r="PCM184" s="344"/>
      <c r="PCN184" s="344"/>
      <c r="PCO184" s="344"/>
      <c r="PCP184" s="344"/>
      <c r="PCQ184" s="344"/>
      <c r="PCR184" s="347"/>
      <c r="PCS184" s="348"/>
      <c r="PCT184" s="349"/>
      <c r="PCU184" s="350"/>
      <c r="PCV184" s="344"/>
      <c r="PCW184" s="344"/>
      <c r="PCX184" s="344"/>
      <c r="PCY184" s="344"/>
      <c r="PCZ184" s="344"/>
      <c r="PDA184" s="347"/>
      <c r="PDB184" s="348"/>
      <c r="PDC184" s="349"/>
      <c r="PDD184" s="350"/>
      <c r="PDE184" s="344"/>
      <c r="PDF184" s="344"/>
      <c r="PDG184" s="344"/>
      <c r="PDH184" s="344"/>
      <c r="PDI184" s="344"/>
      <c r="PDJ184" s="347"/>
      <c r="PDK184" s="348"/>
      <c r="PDL184" s="349"/>
      <c r="PDM184" s="350"/>
      <c r="PDN184" s="344"/>
      <c r="PDO184" s="344"/>
      <c r="PDP184" s="344"/>
      <c r="PDQ184" s="344"/>
      <c r="PDR184" s="344"/>
      <c r="PDS184" s="347"/>
      <c r="PDT184" s="348"/>
      <c r="PDU184" s="349"/>
      <c r="PDV184" s="350"/>
      <c r="PDW184" s="344"/>
      <c r="PDX184" s="344"/>
      <c r="PDY184" s="344"/>
      <c r="PDZ184" s="344"/>
      <c r="PEA184" s="344"/>
      <c r="PEB184" s="347"/>
      <c r="PEC184" s="348"/>
      <c r="PED184" s="349"/>
      <c r="PEE184" s="350"/>
      <c r="PEF184" s="344"/>
      <c r="PEG184" s="344"/>
      <c r="PEH184" s="344"/>
      <c r="PEI184" s="344"/>
      <c r="PEJ184" s="344"/>
      <c r="PEK184" s="347"/>
      <c r="PEL184" s="348"/>
      <c r="PEM184" s="349"/>
      <c r="PEN184" s="350"/>
      <c r="PEO184" s="344"/>
      <c r="PEP184" s="344"/>
      <c r="PEQ184" s="344"/>
      <c r="PER184" s="344"/>
      <c r="PES184" s="344"/>
      <c r="PET184" s="347"/>
      <c r="PEU184" s="348"/>
      <c r="PEV184" s="349"/>
      <c r="PEW184" s="350"/>
      <c r="PEX184" s="344"/>
      <c r="PEY184" s="344"/>
      <c r="PEZ184" s="344"/>
      <c r="PFA184" s="344"/>
      <c r="PFB184" s="344"/>
      <c r="PFC184" s="347"/>
      <c r="PFD184" s="348"/>
      <c r="PFE184" s="349"/>
      <c r="PFF184" s="350"/>
      <c r="PFG184" s="344"/>
      <c r="PFH184" s="344"/>
      <c r="PFI184" s="344"/>
      <c r="PFJ184" s="344"/>
      <c r="PFK184" s="344"/>
      <c r="PFL184" s="347"/>
      <c r="PFM184" s="348"/>
      <c r="PFN184" s="349"/>
      <c r="PFO184" s="350"/>
      <c r="PFP184" s="344"/>
      <c r="PFQ184" s="344"/>
      <c r="PFR184" s="344"/>
      <c r="PFS184" s="344"/>
      <c r="PFT184" s="344"/>
      <c r="PFU184" s="347"/>
      <c r="PFV184" s="348"/>
      <c r="PFW184" s="349"/>
      <c r="PFX184" s="350"/>
      <c r="PFY184" s="344"/>
      <c r="PFZ184" s="344"/>
      <c r="PGA184" s="344"/>
      <c r="PGB184" s="344"/>
      <c r="PGC184" s="344"/>
      <c r="PGD184" s="347"/>
      <c r="PGE184" s="348"/>
      <c r="PGF184" s="349"/>
      <c r="PGG184" s="350"/>
      <c r="PGH184" s="344"/>
      <c r="PGI184" s="344"/>
      <c r="PGJ184" s="344"/>
      <c r="PGK184" s="344"/>
      <c r="PGL184" s="344"/>
      <c r="PGM184" s="347"/>
      <c r="PGN184" s="348"/>
      <c r="PGO184" s="349"/>
      <c r="PGP184" s="350"/>
      <c r="PGQ184" s="344"/>
      <c r="PGR184" s="344"/>
      <c r="PGS184" s="344"/>
      <c r="PGT184" s="344"/>
      <c r="PGU184" s="344"/>
      <c r="PGV184" s="347"/>
      <c r="PGW184" s="348"/>
      <c r="PGX184" s="349"/>
      <c r="PGY184" s="350"/>
      <c r="PGZ184" s="344"/>
      <c r="PHA184" s="344"/>
      <c r="PHB184" s="344"/>
      <c r="PHC184" s="344"/>
      <c r="PHD184" s="344"/>
      <c r="PHE184" s="347"/>
      <c r="PHF184" s="348"/>
      <c r="PHG184" s="349"/>
      <c r="PHH184" s="350"/>
      <c r="PHI184" s="344"/>
      <c r="PHJ184" s="344"/>
      <c r="PHK184" s="344"/>
      <c r="PHL184" s="344"/>
      <c r="PHM184" s="344"/>
      <c r="PHN184" s="347"/>
      <c r="PHO184" s="348"/>
      <c r="PHP184" s="349"/>
      <c r="PHQ184" s="350"/>
      <c r="PHR184" s="344"/>
      <c r="PHS184" s="344"/>
      <c r="PHT184" s="344"/>
      <c r="PHU184" s="344"/>
      <c r="PHV184" s="344"/>
      <c r="PHW184" s="347"/>
      <c r="PHX184" s="348"/>
      <c r="PHY184" s="349"/>
      <c r="PHZ184" s="350"/>
      <c r="PIA184" s="344"/>
      <c r="PIB184" s="344"/>
      <c r="PIC184" s="344"/>
      <c r="PID184" s="344"/>
      <c r="PIE184" s="344"/>
      <c r="PIF184" s="347"/>
      <c r="PIG184" s="348"/>
      <c r="PIH184" s="349"/>
      <c r="PII184" s="350"/>
      <c r="PIJ184" s="344"/>
      <c r="PIK184" s="344"/>
      <c r="PIL184" s="344"/>
      <c r="PIM184" s="344"/>
      <c r="PIN184" s="344"/>
      <c r="PIO184" s="347"/>
      <c r="PIP184" s="348"/>
      <c r="PIQ184" s="349"/>
      <c r="PIR184" s="350"/>
      <c r="PIS184" s="344"/>
      <c r="PIT184" s="344"/>
      <c r="PIU184" s="344"/>
      <c r="PIV184" s="344"/>
      <c r="PIW184" s="344"/>
      <c r="PIX184" s="347"/>
      <c r="PIY184" s="348"/>
      <c r="PIZ184" s="349"/>
      <c r="PJA184" s="350"/>
      <c r="PJB184" s="344"/>
      <c r="PJC184" s="344"/>
      <c r="PJD184" s="344"/>
      <c r="PJE184" s="344"/>
      <c r="PJF184" s="344"/>
      <c r="PJG184" s="347"/>
      <c r="PJH184" s="348"/>
      <c r="PJI184" s="349"/>
      <c r="PJJ184" s="350"/>
      <c r="PJK184" s="344"/>
      <c r="PJL184" s="344"/>
      <c r="PJM184" s="344"/>
      <c r="PJN184" s="344"/>
      <c r="PJO184" s="344"/>
      <c r="PJP184" s="347"/>
      <c r="PJQ184" s="348"/>
      <c r="PJR184" s="349"/>
      <c r="PJS184" s="350"/>
      <c r="PJT184" s="344"/>
      <c r="PJU184" s="344"/>
      <c r="PJV184" s="344"/>
      <c r="PJW184" s="344"/>
      <c r="PJX184" s="344"/>
      <c r="PJY184" s="347"/>
      <c r="PJZ184" s="348"/>
      <c r="PKA184" s="349"/>
      <c r="PKB184" s="350"/>
      <c r="PKC184" s="344"/>
      <c r="PKD184" s="344"/>
      <c r="PKE184" s="344"/>
      <c r="PKF184" s="344"/>
      <c r="PKG184" s="344"/>
      <c r="PKH184" s="347"/>
      <c r="PKI184" s="348"/>
      <c r="PKJ184" s="349"/>
      <c r="PKK184" s="350"/>
      <c r="PKL184" s="344"/>
      <c r="PKM184" s="344"/>
      <c r="PKN184" s="344"/>
      <c r="PKO184" s="344"/>
      <c r="PKP184" s="344"/>
      <c r="PKQ184" s="347"/>
      <c r="PKR184" s="348"/>
      <c r="PKS184" s="349"/>
      <c r="PKT184" s="350"/>
      <c r="PKU184" s="344"/>
      <c r="PKV184" s="344"/>
      <c r="PKW184" s="344"/>
      <c r="PKX184" s="344"/>
      <c r="PKY184" s="344"/>
      <c r="PKZ184" s="347"/>
      <c r="PLA184" s="348"/>
      <c r="PLB184" s="349"/>
      <c r="PLC184" s="350"/>
      <c r="PLD184" s="344"/>
      <c r="PLE184" s="344"/>
      <c r="PLF184" s="344"/>
      <c r="PLG184" s="344"/>
      <c r="PLH184" s="344"/>
      <c r="PLI184" s="347"/>
      <c r="PLJ184" s="348"/>
      <c r="PLK184" s="349"/>
      <c r="PLL184" s="350"/>
      <c r="PLM184" s="344"/>
      <c r="PLN184" s="344"/>
      <c r="PLO184" s="344"/>
      <c r="PLP184" s="344"/>
      <c r="PLQ184" s="344"/>
      <c r="PLR184" s="347"/>
      <c r="PLS184" s="348"/>
      <c r="PLT184" s="349"/>
      <c r="PLU184" s="350"/>
      <c r="PLV184" s="344"/>
      <c r="PLW184" s="344"/>
      <c r="PLX184" s="344"/>
      <c r="PLY184" s="344"/>
      <c r="PLZ184" s="344"/>
      <c r="PMA184" s="347"/>
      <c r="PMB184" s="348"/>
      <c r="PMC184" s="349"/>
      <c r="PMD184" s="350"/>
      <c r="PME184" s="344"/>
      <c r="PMF184" s="344"/>
      <c r="PMG184" s="344"/>
      <c r="PMH184" s="344"/>
      <c r="PMI184" s="344"/>
      <c r="PMJ184" s="347"/>
      <c r="PMK184" s="348"/>
      <c r="PML184" s="349"/>
      <c r="PMM184" s="350"/>
      <c r="PMN184" s="344"/>
      <c r="PMO184" s="344"/>
      <c r="PMP184" s="344"/>
      <c r="PMQ184" s="344"/>
      <c r="PMR184" s="344"/>
      <c r="PMS184" s="347"/>
      <c r="PMT184" s="348"/>
      <c r="PMU184" s="349"/>
      <c r="PMV184" s="350"/>
      <c r="PMW184" s="344"/>
      <c r="PMX184" s="344"/>
      <c r="PMY184" s="344"/>
      <c r="PMZ184" s="344"/>
      <c r="PNA184" s="344"/>
      <c r="PNB184" s="347"/>
      <c r="PNC184" s="348"/>
      <c r="PND184" s="349"/>
      <c r="PNE184" s="350"/>
      <c r="PNF184" s="344"/>
      <c r="PNG184" s="344"/>
      <c r="PNH184" s="344"/>
      <c r="PNI184" s="344"/>
      <c r="PNJ184" s="344"/>
      <c r="PNK184" s="347"/>
      <c r="PNL184" s="348"/>
      <c r="PNM184" s="349"/>
      <c r="PNN184" s="350"/>
      <c r="PNO184" s="344"/>
      <c r="PNP184" s="344"/>
      <c r="PNQ184" s="344"/>
      <c r="PNR184" s="344"/>
      <c r="PNS184" s="344"/>
      <c r="PNT184" s="347"/>
      <c r="PNU184" s="348"/>
      <c r="PNV184" s="349"/>
      <c r="PNW184" s="350"/>
      <c r="PNX184" s="344"/>
      <c r="PNY184" s="344"/>
      <c r="PNZ184" s="344"/>
      <c r="POA184" s="344"/>
      <c r="POB184" s="344"/>
      <c r="POC184" s="347"/>
      <c r="POD184" s="348"/>
      <c r="POE184" s="349"/>
      <c r="POF184" s="350"/>
      <c r="POG184" s="344"/>
      <c r="POH184" s="344"/>
      <c r="POI184" s="344"/>
      <c r="POJ184" s="344"/>
      <c r="POK184" s="344"/>
      <c r="POL184" s="347"/>
      <c r="POM184" s="348"/>
      <c r="PON184" s="349"/>
      <c r="POO184" s="350"/>
      <c r="POP184" s="344"/>
      <c r="POQ184" s="344"/>
      <c r="POR184" s="344"/>
      <c r="POS184" s="344"/>
      <c r="POT184" s="344"/>
      <c r="POU184" s="347"/>
      <c r="POV184" s="348"/>
      <c r="POW184" s="349"/>
      <c r="POX184" s="350"/>
      <c r="POY184" s="344"/>
      <c r="POZ184" s="344"/>
      <c r="PPA184" s="344"/>
      <c r="PPB184" s="344"/>
      <c r="PPC184" s="344"/>
      <c r="PPD184" s="347"/>
      <c r="PPE184" s="348"/>
      <c r="PPF184" s="349"/>
      <c r="PPG184" s="350"/>
      <c r="PPH184" s="344"/>
      <c r="PPI184" s="344"/>
      <c r="PPJ184" s="344"/>
      <c r="PPK184" s="344"/>
      <c r="PPL184" s="344"/>
      <c r="PPM184" s="347"/>
      <c r="PPN184" s="348"/>
      <c r="PPO184" s="349"/>
      <c r="PPP184" s="350"/>
      <c r="PPQ184" s="344"/>
      <c r="PPR184" s="344"/>
      <c r="PPS184" s="344"/>
      <c r="PPT184" s="344"/>
      <c r="PPU184" s="344"/>
      <c r="PPV184" s="347"/>
      <c r="PPW184" s="348"/>
      <c r="PPX184" s="349"/>
      <c r="PPY184" s="350"/>
      <c r="PPZ184" s="344"/>
      <c r="PQA184" s="344"/>
      <c r="PQB184" s="344"/>
      <c r="PQC184" s="344"/>
      <c r="PQD184" s="344"/>
      <c r="PQE184" s="347"/>
      <c r="PQF184" s="348"/>
      <c r="PQG184" s="349"/>
      <c r="PQH184" s="350"/>
      <c r="PQI184" s="344"/>
      <c r="PQJ184" s="344"/>
      <c r="PQK184" s="344"/>
      <c r="PQL184" s="344"/>
      <c r="PQM184" s="344"/>
      <c r="PQN184" s="347"/>
      <c r="PQO184" s="348"/>
      <c r="PQP184" s="349"/>
      <c r="PQQ184" s="350"/>
      <c r="PQR184" s="344"/>
      <c r="PQS184" s="344"/>
      <c r="PQT184" s="344"/>
      <c r="PQU184" s="344"/>
      <c r="PQV184" s="344"/>
      <c r="PQW184" s="347"/>
      <c r="PQX184" s="348"/>
      <c r="PQY184" s="349"/>
      <c r="PQZ184" s="350"/>
      <c r="PRA184" s="344"/>
      <c r="PRB184" s="344"/>
      <c r="PRC184" s="344"/>
      <c r="PRD184" s="344"/>
      <c r="PRE184" s="344"/>
      <c r="PRF184" s="347"/>
      <c r="PRG184" s="348"/>
      <c r="PRH184" s="349"/>
      <c r="PRI184" s="350"/>
      <c r="PRJ184" s="344"/>
      <c r="PRK184" s="344"/>
      <c r="PRL184" s="344"/>
      <c r="PRM184" s="344"/>
      <c r="PRN184" s="344"/>
      <c r="PRO184" s="347"/>
      <c r="PRP184" s="348"/>
      <c r="PRQ184" s="349"/>
      <c r="PRR184" s="350"/>
      <c r="PRS184" s="344"/>
      <c r="PRT184" s="344"/>
      <c r="PRU184" s="344"/>
      <c r="PRV184" s="344"/>
      <c r="PRW184" s="344"/>
      <c r="PRX184" s="347"/>
      <c r="PRY184" s="348"/>
      <c r="PRZ184" s="349"/>
      <c r="PSA184" s="350"/>
      <c r="PSB184" s="344"/>
      <c r="PSC184" s="344"/>
      <c r="PSD184" s="344"/>
      <c r="PSE184" s="344"/>
      <c r="PSF184" s="344"/>
      <c r="PSG184" s="347"/>
      <c r="PSH184" s="348"/>
      <c r="PSI184" s="349"/>
      <c r="PSJ184" s="350"/>
      <c r="PSK184" s="344"/>
      <c r="PSL184" s="344"/>
      <c r="PSM184" s="344"/>
      <c r="PSN184" s="344"/>
      <c r="PSO184" s="344"/>
      <c r="PSP184" s="347"/>
      <c r="PSQ184" s="348"/>
      <c r="PSR184" s="349"/>
      <c r="PSS184" s="350"/>
      <c r="PST184" s="344"/>
      <c r="PSU184" s="344"/>
      <c r="PSV184" s="344"/>
      <c r="PSW184" s="344"/>
      <c r="PSX184" s="344"/>
      <c r="PSY184" s="347"/>
      <c r="PSZ184" s="348"/>
      <c r="PTA184" s="349"/>
      <c r="PTB184" s="350"/>
      <c r="PTC184" s="344"/>
      <c r="PTD184" s="344"/>
      <c r="PTE184" s="344"/>
      <c r="PTF184" s="344"/>
      <c r="PTG184" s="344"/>
      <c r="PTH184" s="347"/>
      <c r="PTI184" s="348"/>
      <c r="PTJ184" s="349"/>
      <c r="PTK184" s="350"/>
      <c r="PTL184" s="344"/>
      <c r="PTM184" s="344"/>
      <c r="PTN184" s="344"/>
      <c r="PTO184" s="344"/>
      <c r="PTP184" s="344"/>
      <c r="PTQ184" s="347"/>
      <c r="PTR184" s="348"/>
      <c r="PTS184" s="349"/>
      <c r="PTT184" s="350"/>
      <c r="PTU184" s="344"/>
      <c r="PTV184" s="344"/>
      <c r="PTW184" s="344"/>
      <c r="PTX184" s="344"/>
      <c r="PTY184" s="344"/>
      <c r="PTZ184" s="347"/>
      <c r="PUA184" s="348"/>
      <c r="PUB184" s="349"/>
      <c r="PUC184" s="350"/>
      <c r="PUD184" s="344"/>
      <c r="PUE184" s="344"/>
      <c r="PUF184" s="344"/>
      <c r="PUG184" s="344"/>
      <c r="PUH184" s="344"/>
      <c r="PUI184" s="347"/>
      <c r="PUJ184" s="348"/>
      <c r="PUK184" s="349"/>
      <c r="PUL184" s="350"/>
      <c r="PUM184" s="344"/>
      <c r="PUN184" s="344"/>
      <c r="PUO184" s="344"/>
      <c r="PUP184" s="344"/>
      <c r="PUQ184" s="344"/>
      <c r="PUR184" s="347"/>
      <c r="PUS184" s="348"/>
      <c r="PUT184" s="349"/>
      <c r="PUU184" s="350"/>
      <c r="PUV184" s="344"/>
      <c r="PUW184" s="344"/>
      <c r="PUX184" s="344"/>
      <c r="PUY184" s="344"/>
      <c r="PUZ184" s="344"/>
      <c r="PVA184" s="347"/>
      <c r="PVB184" s="348"/>
      <c r="PVC184" s="349"/>
      <c r="PVD184" s="350"/>
      <c r="PVE184" s="344"/>
      <c r="PVF184" s="344"/>
      <c r="PVG184" s="344"/>
      <c r="PVH184" s="344"/>
      <c r="PVI184" s="344"/>
      <c r="PVJ184" s="347"/>
      <c r="PVK184" s="348"/>
      <c r="PVL184" s="349"/>
      <c r="PVM184" s="350"/>
      <c r="PVN184" s="344"/>
      <c r="PVO184" s="344"/>
      <c r="PVP184" s="344"/>
      <c r="PVQ184" s="344"/>
      <c r="PVR184" s="344"/>
      <c r="PVS184" s="347"/>
      <c r="PVT184" s="348"/>
      <c r="PVU184" s="349"/>
      <c r="PVV184" s="350"/>
      <c r="PVW184" s="344"/>
      <c r="PVX184" s="344"/>
      <c r="PVY184" s="344"/>
      <c r="PVZ184" s="344"/>
      <c r="PWA184" s="344"/>
      <c r="PWB184" s="347"/>
      <c r="PWC184" s="348"/>
      <c r="PWD184" s="349"/>
      <c r="PWE184" s="350"/>
      <c r="PWF184" s="344"/>
      <c r="PWG184" s="344"/>
      <c r="PWH184" s="344"/>
      <c r="PWI184" s="344"/>
      <c r="PWJ184" s="344"/>
      <c r="PWK184" s="347"/>
      <c r="PWL184" s="348"/>
      <c r="PWM184" s="349"/>
      <c r="PWN184" s="350"/>
      <c r="PWO184" s="344"/>
      <c r="PWP184" s="344"/>
      <c r="PWQ184" s="344"/>
      <c r="PWR184" s="344"/>
      <c r="PWS184" s="344"/>
      <c r="PWT184" s="347"/>
      <c r="PWU184" s="348"/>
      <c r="PWV184" s="349"/>
      <c r="PWW184" s="350"/>
      <c r="PWX184" s="344"/>
      <c r="PWY184" s="344"/>
      <c r="PWZ184" s="344"/>
      <c r="PXA184" s="344"/>
      <c r="PXB184" s="344"/>
      <c r="PXC184" s="347"/>
      <c r="PXD184" s="348"/>
      <c r="PXE184" s="349"/>
      <c r="PXF184" s="350"/>
      <c r="PXG184" s="344"/>
      <c r="PXH184" s="344"/>
      <c r="PXI184" s="344"/>
      <c r="PXJ184" s="344"/>
      <c r="PXK184" s="344"/>
      <c r="PXL184" s="347"/>
      <c r="PXM184" s="348"/>
      <c r="PXN184" s="349"/>
      <c r="PXO184" s="350"/>
      <c r="PXP184" s="344"/>
      <c r="PXQ184" s="344"/>
      <c r="PXR184" s="344"/>
      <c r="PXS184" s="344"/>
      <c r="PXT184" s="344"/>
      <c r="PXU184" s="347"/>
      <c r="PXV184" s="348"/>
      <c r="PXW184" s="349"/>
      <c r="PXX184" s="350"/>
      <c r="PXY184" s="344"/>
      <c r="PXZ184" s="344"/>
      <c r="PYA184" s="344"/>
      <c r="PYB184" s="344"/>
      <c r="PYC184" s="344"/>
      <c r="PYD184" s="347"/>
      <c r="PYE184" s="348"/>
      <c r="PYF184" s="349"/>
      <c r="PYG184" s="350"/>
      <c r="PYH184" s="344"/>
      <c r="PYI184" s="344"/>
      <c r="PYJ184" s="344"/>
      <c r="PYK184" s="344"/>
      <c r="PYL184" s="344"/>
      <c r="PYM184" s="347"/>
      <c r="PYN184" s="348"/>
      <c r="PYO184" s="349"/>
      <c r="PYP184" s="350"/>
      <c r="PYQ184" s="344"/>
      <c r="PYR184" s="344"/>
      <c r="PYS184" s="344"/>
      <c r="PYT184" s="344"/>
      <c r="PYU184" s="344"/>
      <c r="PYV184" s="347"/>
      <c r="PYW184" s="348"/>
      <c r="PYX184" s="349"/>
      <c r="PYY184" s="350"/>
      <c r="PYZ184" s="344"/>
      <c r="PZA184" s="344"/>
      <c r="PZB184" s="344"/>
      <c r="PZC184" s="344"/>
      <c r="PZD184" s="344"/>
      <c r="PZE184" s="347"/>
      <c r="PZF184" s="348"/>
      <c r="PZG184" s="349"/>
      <c r="PZH184" s="350"/>
      <c r="PZI184" s="344"/>
      <c r="PZJ184" s="344"/>
      <c r="PZK184" s="344"/>
      <c r="PZL184" s="344"/>
      <c r="PZM184" s="344"/>
      <c r="PZN184" s="347"/>
      <c r="PZO184" s="348"/>
      <c r="PZP184" s="349"/>
      <c r="PZQ184" s="350"/>
      <c r="PZR184" s="344"/>
      <c r="PZS184" s="344"/>
      <c r="PZT184" s="344"/>
      <c r="PZU184" s="344"/>
      <c r="PZV184" s="344"/>
      <c r="PZW184" s="347"/>
      <c r="PZX184" s="348"/>
      <c r="PZY184" s="349"/>
      <c r="PZZ184" s="350"/>
      <c r="QAA184" s="344"/>
      <c r="QAB184" s="344"/>
      <c r="QAC184" s="344"/>
      <c r="QAD184" s="344"/>
      <c r="QAE184" s="344"/>
      <c r="QAF184" s="347"/>
      <c r="QAG184" s="348"/>
      <c r="QAH184" s="349"/>
      <c r="QAI184" s="350"/>
      <c r="QAJ184" s="344"/>
      <c r="QAK184" s="344"/>
      <c r="QAL184" s="344"/>
      <c r="QAM184" s="344"/>
      <c r="QAN184" s="344"/>
      <c r="QAO184" s="347"/>
      <c r="QAP184" s="348"/>
      <c r="QAQ184" s="349"/>
      <c r="QAR184" s="350"/>
      <c r="QAS184" s="344"/>
      <c r="QAT184" s="344"/>
      <c r="QAU184" s="344"/>
      <c r="QAV184" s="344"/>
      <c r="QAW184" s="344"/>
      <c r="QAX184" s="347"/>
      <c r="QAY184" s="348"/>
      <c r="QAZ184" s="349"/>
      <c r="QBA184" s="350"/>
      <c r="QBB184" s="344"/>
      <c r="QBC184" s="344"/>
      <c r="QBD184" s="344"/>
      <c r="QBE184" s="344"/>
      <c r="QBF184" s="344"/>
      <c r="QBG184" s="347"/>
      <c r="QBH184" s="348"/>
      <c r="QBI184" s="349"/>
      <c r="QBJ184" s="350"/>
      <c r="QBK184" s="344"/>
      <c r="QBL184" s="344"/>
      <c r="QBM184" s="344"/>
      <c r="QBN184" s="344"/>
      <c r="QBO184" s="344"/>
      <c r="QBP184" s="347"/>
      <c r="QBQ184" s="348"/>
      <c r="QBR184" s="349"/>
      <c r="QBS184" s="350"/>
      <c r="QBT184" s="344"/>
      <c r="QBU184" s="344"/>
      <c r="QBV184" s="344"/>
      <c r="QBW184" s="344"/>
      <c r="QBX184" s="344"/>
      <c r="QBY184" s="347"/>
      <c r="QBZ184" s="348"/>
      <c r="QCA184" s="349"/>
      <c r="QCB184" s="350"/>
      <c r="QCC184" s="344"/>
      <c r="QCD184" s="344"/>
      <c r="QCE184" s="344"/>
      <c r="QCF184" s="344"/>
      <c r="QCG184" s="344"/>
      <c r="QCH184" s="347"/>
      <c r="QCI184" s="348"/>
      <c r="QCJ184" s="349"/>
      <c r="QCK184" s="350"/>
      <c r="QCL184" s="344"/>
      <c r="QCM184" s="344"/>
      <c r="QCN184" s="344"/>
      <c r="QCO184" s="344"/>
      <c r="QCP184" s="344"/>
      <c r="QCQ184" s="347"/>
      <c r="QCR184" s="348"/>
      <c r="QCS184" s="349"/>
      <c r="QCT184" s="350"/>
      <c r="QCU184" s="344"/>
      <c r="QCV184" s="344"/>
      <c r="QCW184" s="344"/>
      <c r="QCX184" s="344"/>
      <c r="QCY184" s="344"/>
      <c r="QCZ184" s="347"/>
      <c r="QDA184" s="348"/>
      <c r="QDB184" s="349"/>
      <c r="QDC184" s="350"/>
      <c r="QDD184" s="344"/>
      <c r="QDE184" s="344"/>
      <c r="QDF184" s="344"/>
      <c r="QDG184" s="344"/>
      <c r="QDH184" s="344"/>
      <c r="QDI184" s="347"/>
      <c r="QDJ184" s="348"/>
      <c r="QDK184" s="349"/>
      <c r="QDL184" s="350"/>
      <c r="QDM184" s="344"/>
      <c r="QDN184" s="344"/>
      <c r="QDO184" s="344"/>
      <c r="QDP184" s="344"/>
      <c r="QDQ184" s="344"/>
      <c r="QDR184" s="347"/>
      <c r="QDS184" s="348"/>
      <c r="QDT184" s="349"/>
      <c r="QDU184" s="350"/>
      <c r="QDV184" s="344"/>
      <c r="QDW184" s="344"/>
      <c r="QDX184" s="344"/>
      <c r="QDY184" s="344"/>
      <c r="QDZ184" s="344"/>
      <c r="QEA184" s="347"/>
      <c r="QEB184" s="348"/>
      <c r="QEC184" s="349"/>
      <c r="QED184" s="350"/>
      <c r="QEE184" s="344"/>
      <c r="QEF184" s="344"/>
      <c r="QEG184" s="344"/>
      <c r="QEH184" s="344"/>
      <c r="QEI184" s="344"/>
      <c r="QEJ184" s="347"/>
      <c r="QEK184" s="348"/>
      <c r="QEL184" s="349"/>
      <c r="QEM184" s="350"/>
      <c r="QEN184" s="344"/>
      <c r="QEO184" s="344"/>
      <c r="QEP184" s="344"/>
      <c r="QEQ184" s="344"/>
      <c r="QER184" s="344"/>
      <c r="QES184" s="347"/>
      <c r="QET184" s="348"/>
      <c r="QEU184" s="349"/>
      <c r="QEV184" s="350"/>
      <c r="QEW184" s="344"/>
      <c r="QEX184" s="344"/>
      <c r="QEY184" s="344"/>
      <c r="QEZ184" s="344"/>
      <c r="QFA184" s="344"/>
      <c r="QFB184" s="347"/>
      <c r="QFC184" s="348"/>
      <c r="QFD184" s="349"/>
      <c r="QFE184" s="350"/>
      <c r="QFF184" s="344"/>
      <c r="QFG184" s="344"/>
      <c r="QFH184" s="344"/>
      <c r="QFI184" s="344"/>
      <c r="QFJ184" s="344"/>
      <c r="QFK184" s="347"/>
      <c r="QFL184" s="348"/>
      <c r="QFM184" s="349"/>
      <c r="QFN184" s="350"/>
      <c r="QFO184" s="344"/>
      <c r="QFP184" s="344"/>
      <c r="QFQ184" s="344"/>
      <c r="QFR184" s="344"/>
      <c r="QFS184" s="344"/>
      <c r="QFT184" s="347"/>
      <c r="QFU184" s="348"/>
      <c r="QFV184" s="349"/>
      <c r="QFW184" s="350"/>
      <c r="QFX184" s="344"/>
      <c r="QFY184" s="344"/>
      <c r="QFZ184" s="344"/>
      <c r="QGA184" s="344"/>
      <c r="QGB184" s="344"/>
      <c r="QGC184" s="347"/>
      <c r="QGD184" s="348"/>
      <c r="QGE184" s="349"/>
      <c r="QGF184" s="350"/>
      <c r="QGG184" s="344"/>
      <c r="QGH184" s="344"/>
      <c r="QGI184" s="344"/>
      <c r="QGJ184" s="344"/>
      <c r="QGK184" s="344"/>
      <c r="QGL184" s="347"/>
      <c r="QGM184" s="348"/>
      <c r="QGN184" s="349"/>
      <c r="QGO184" s="350"/>
      <c r="QGP184" s="344"/>
      <c r="QGQ184" s="344"/>
      <c r="QGR184" s="344"/>
      <c r="QGS184" s="344"/>
      <c r="QGT184" s="344"/>
      <c r="QGU184" s="347"/>
      <c r="QGV184" s="348"/>
      <c r="QGW184" s="349"/>
      <c r="QGX184" s="350"/>
      <c r="QGY184" s="344"/>
      <c r="QGZ184" s="344"/>
      <c r="QHA184" s="344"/>
      <c r="QHB184" s="344"/>
      <c r="QHC184" s="344"/>
      <c r="QHD184" s="347"/>
      <c r="QHE184" s="348"/>
      <c r="QHF184" s="349"/>
      <c r="QHG184" s="350"/>
      <c r="QHH184" s="344"/>
      <c r="QHI184" s="344"/>
      <c r="QHJ184" s="344"/>
      <c r="QHK184" s="344"/>
      <c r="QHL184" s="344"/>
      <c r="QHM184" s="347"/>
      <c r="QHN184" s="348"/>
      <c r="QHO184" s="349"/>
      <c r="QHP184" s="350"/>
      <c r="QHQ184" s="344"/>
      <c r="QHR184" s="344"/>
      <c r="QHS184" s="344"/>
      <c r="QHT184" s="344"/>
      <c r="QHU184" s="344"/>
      <c r="QHV184" s="347"/>
      <c r="QHW184" s="348"/>
      <c r="QHX184" s="349"/>
      <c r="QHY184" s="350"/>
      <c r="QHZ184" s="344"/>
      <c r="QIA184" s="344"/>
      <c r="QIB184" s="344"/>
      <c r="QIC184" s="344"/>
      <c r="QID184" s="344"/>
      <c r="QIE184" s="347"/>
      <c r="QIF184" s="348"/>
      <c r="QIG184" s="349"/>
      <c r="QIH184" s="350"/>
      <c r="QII184" s="344"/>
      <c r="QIJ184" s="344"/>
      <c r="QIK184" s="344"/>
      <c r="QIL184" s="344"/>
      <c r="QIM184" s="344"/>
      <c r="QIN184" s="347"/>
      <c r="QIO184" s="348"/>
      <c r="QIP184" s="349"/>
      <c r="QIQ184" s="350"/>
      <c r="QIR184" s="344"/>
      <c r="QIS184" s="344"/>
      <c r="QIT184" s="344"/>
      <c r="QIU184" s="344"/>
      <c r="QIV184" s="344"/>
      <c r="QIW184" s="347"/>
      <c r="QIX184" s="348"/>
      <c r="QIY184" s="349"/>
      <c r="QIZ184" s="350"/>
      <c r="QJA184" s="344"/>
      <c r="QJB184" s="344"/>
      <c r="QJC184" s="344"/>
      <c r="QJD184" s="344"/>
      <c r="QJE184" s="344"/>
      <c r="QJF184" s="347"/>
      <c r="QJG184" s="348"/>
      <c r="QJH184" s="349"/>
      <c r="QJI184" s="350"/>
      <c r="QJJ184" s="344"/>
      <c r="QJK184" s="344"/>
      <c r="QJL184" s="344"/>
      <c r="QJM184" s="344"/>
      <c r="QJN184" s="344"/>
      <c r="QJO184" s="347"/>
      <c r="QJP184" s="348"/>
      <c r="QJQ184" s="349"/>
      <c r="QJR184" s="350"/>
      <c r="QJS184" s="344"/>
      <c r="QJT184" s="344"/>
      <c r="QJU184" s="344"/>
      <c r="QJV184" s="344"/>
      <c r="QJW184" s="344"/>
      <c r="QJX184" s="347"/>
      <c r="QJY184" s="348"/>
      <c r="QJZ184" s="349"/>
      <c r="QKA184" s="350"/>
      <c r="QKB184" s="344"/>
      <c r="QKC184" s="344"/>
      <c r="QKD184" s="344"/>
      <c r="QKE184" s="344"/>
      <c r="QKF184" s="344"/>
      <c r="QKG184" s="347"/>
      <c r="QKH184" s="348"/>
      <c r="QKI184" s="349"/>
      <c r="QKJ184" s="350"/>
      <c r="QKK184" s="344"/>
      <c r="QKL184" s="344"/>
      <c r="QKM184" s="344"/>
      <c r="QKN184" s="344"/>
      <c r="QKO184" s="344"/>
      <c r="QKP184" s="347"/>
      <c r="QKQ184" s="348"/>
      <c r="QKR184" s="349"/>
      <c r="QKS184" s="350"/>
      <c r="QKT184" s="344"/>
      <c r="QKU184" s="344"/>
      <c r="QKV184" s="344"/>
      <c r="QKW184" s="344"/>
      <c r="QKX184" s="344"/>
      <c r="QKY184" s="347"/>
      <c r="QKZ184" s="348"/>
      <c r="QLA184" s="349"/>
      <c r="QLB184" s="350"/>
      <c r="QLC184" s="344"/>
      <c r="QLD184" s="344"/>
      <c r="QLE184" s="344"/>
      <c r="QLF184" s="344"/>
      <c r="QLG184" s="344"/>
      <c r="QLH184" s="347"/>
      <c r="QLI184" s="348"/>
      <c r="QLJ184" s="349"/>
      <c r="QLK184" s="350"/>
      <c r="QLL184" s="344"/>
      <c r="QLM184" s="344"/>
      <c r="QLN184" s="344"/>
      <c r="QLO184" s="344"/>
      <c r="QLP184" s="344"/>
      <c r="QLQ184" s="347"/>
      <c r="QLR184" s="348"/>
      <c r="QLS184" s="349"/>
      <c r="QLT184" s="350"/>
      <c r="QLU184" s="344"/>
      <c r="QLV184" s="344"/>
      <c r="QLW184" s="344"/>
      <c r="QLX184" s="344"/>
      <c r="QLY184" s="344"/>
      <c r="QLZ184" s="347"/>
      <c r="QMA184" s="348"/>
      <c r="QMB184" s="349"/>
      <c r="QMC184" s="350"/>
      <c r="QMD184" s="344"/>
      <c r="QME184" s="344"/>
      <c r="QMF184" s="344"/>
      <c r="QMG184" s="344"/>
      <c r="QMH184" s="344"/>
      <c r="QMI184" s="347"/>
      <c r="QMJ184" s="348"/>
      <c r="QMK184" s="349"/>
      <c r="QML184" s="350"/>
      <c r="QMM184" s="344"/>
      <c r="QMN184" s="344"/>
      <c r="QMO184" s="344"/>
      <c r="QMP184" s="344"/>
      <c r="QMQ184" s="344"/>
      <c r="QMR184" s="347"/>
      <c r="QMS184" s="348"/>
      <c r="QMT184" s="349"/>
      <c r="QMU184" s="350"/>
      <c r="QMV184" s="344"/>
      <c r="QMW184" s="344"/>
      <c r="QMX184" s="344"/>
      <c r="QMY184" s="344"/>
      <c r="QMZ184" s="344"/>
      <c r="QNA184" s="347"/>
      <c r="QNB184" s="348"/>
      <c r="QNC184" s="349"/>
      <c r="QND184" s="350"/>
      <c r="QNE184" s="344"/>
      <c r="QNF184" s="344"/>
      <c r="QNG184" s="344"/>
      <c r="QNH184" s="344"/>
      <c r="QNI184" s="344"/>
      <c r="QNJ184" s="347"/>
      <c r="QNK184" s="348"/>
      <c r="QNL184" s="349"/>
      <c r="QNM184" s="350"/>
      <c r="QNN184" s="344"/>
      <c r="QNO184" s="344"/>
      <c r="QNP184" s="344"/>
      <c r="QNQ184" s="344"/>
      <c r="QNR184" s="344"/>
      <c r="QNS184" s="347"/>
      <c r="QNT184" s="348"/>
      <c r="QNU184" s="349"/>
      <c r="QNV184" s="350"/>
      <c r="QNW184" s="344"/>
      <c r="QNX184" s="344"/>
      <c r="QNY184" s="344"/>
      <c r="QNZ184" s="344"/>
      <c r="QOA184" s="344"/>
      <c r="QOB184" s="347"/>
      <c r="QOC184" s="348"/>
      <c r="QOD184" s="349"/>
      <c r="QOE184" s="350"/>
      <c r="QOF184" s="344"/>
      <c r="QOG184" s="344"/>
      <c r="QOH184" s="344"/>
      <c r="QOI184" s="344"/>
      <c r="QOJ184" s="344"/>
      <c r="QOK184" s="347"/>
      <c r="QOL184" s="348"/>
      <c r="QOM184" s="349"/>
      <c r="QON184" s="350"/>
      <c r="QOO184" s="344"/>
      <c r="QOP184" s="344"/>
      <c r="QOQ184" s="344"/>
      <c r="QOR184" s="344"/>
      <c r="QOS184" s="344"/>
      <c r="QOT184" s="347"/>
      <c r="QOU184" s="348"/>
      <c r="QOV184" s="349"/>
      <c r="QOW184" s="350"/>
      <c r="QOX184" s="344"/>
      <c r="QOY184" s="344"/>
      <c r="QOZ184" s="344"/>
      <c r="QPA184" s="344"/>
      <c r="QPB184" s="344"/>
      <c r="QPC184" s="347"/>
      <c r="QPD184" s="348"/>
      <c r="QPE184" s="349"/>
      <c r="QPF184" s="350"/>
      <c r="QPG184" s="344"/>
      <c r="QPH184" s="344"/>
      <c r="QPI184" s="344"/>
      <c r="QPJ184" s="344"/>
      <c r="QPK184" s="344"/>
      <c r="QPL184" s="347"/>
      <c r="QPM184" s="348"/>
      <c r="QPN184" s="349"/>
      <c r="QPO184" s="350"/>
      <c r="QPP184" s="344"/>
      <c r="QPQ184" s="344"/>
      <c r="QPR184" s="344"/>
      <c r="QPS184" s="344"/>
      <c r="QPT184" s="344"/>
      <c r="QPU184" s="347"/>
      <c r="QPV184" s="348"/>
      <c r="QPW184" s="349"/>
      <c r="QPX184" s="350"/>
      <c r="QPY184" s="344"/>
      <c r="QPZ184" s="344"/>
      <c r="QQA184" s="344"/>
      <c r="QQB184" s="344"/>
      <c r="QQC184" s="344"/>
      <c r="QQD184" s="347"/>
      <c r="QQE184" s="348"/>
      <c r="QQF184" s="349"/>
      <c r="QQG184" s="350"/>
      <c r="QQH184" s="344"/>
      <c r="QQI184" s="344"/>
      <c r="QQJ184" s="344"/>
      <c r="QQK184" s="344"/>
      <c r="QQL184" s="344"/>
      <c r="QQM184" s="347"/>
      <c r="QQN184" s="348"/>
      <c r="QQO184" s="349"/>
      <c r="QQP184" s="350"/>
      <c r="QQQ184" s="344"/>
      <c r="QQR184" s="344"/>
      <c r="QQS184" s="344"/>
      <c r="QQT184" s="344"/>
      <c r="QQU184" s="344"/>
      <c r="QQV184" s="347"/>
      <c r="QQW184" s="348"/>
      <c r="QQX184" s="349"/>
      <c r="QQY184" s="350"/>
      <c r="QQZ184" s="344"/>
      <c r="QRA184" s="344"/>
      <c r="QRB184" s="344"/>
      <c r="QRC184" s="344"/>
      <c r="QRD184" s="344"/>
      <c r="QRE184" s="347"/>
      <c r="QRF184" s="348"/>
      <c r="QRG184" s="349"/>
      <c r="QRH184" s="350"/>
      <c r="QRI184" s="344"/>
      <c r="QRJ184" s="344"/>
      <c r="QRK184" s="344"/>
      <c r="QRL184" s="344"/>
      <c r="QRM184" s="344"/>
      <c r="QRN184" s="347"/>
      <c r="QRO184" s="348"/>
      <c r="QRP184" s="349"/>
      <c r="QRQ184" s="350"/>
      <c r="QRR184" s="344"/>
      <c r="QRS184" s="344"/>
      <c r="QRT184" s="344"/>
      <c r="QRU184" s="344"/>
      <c r="QRV184" s="344"/>
      <c r="QRW184" s="347"/>
      <c r="QRX184" s="348"/>
      <c r="QRY184" s="349"/>
      <c r="QRZ184" s="350"/>
      <c r="QSA184" s="344"/>
      <c r="QSB184" s="344"/>
      <c r="QSC184" s="344"/>
      <c r="QSD184" s="344"/>
      <c r="QSE184" s="344"/>
      <c r="QSF184" s="347"/>
      <c r="QSG184" s="348"/>
      <c r="QSH184" s="349"/>
      <c r="QSI184" s="350"/>
      <c r="QSJ184" s="344"/>
      <c r="QSK184" s="344"/>
      <c r="QSL184" s="344"/>
      <c r="QSM184" s="344"/>
      <c r="QSN184" s="344"/>
      <c r="QSO184" s="347"/>
      <c r="QSP184" s="348"/>
      <c r="QSQ184" s="349"/>
      <c r="QSR184" s="350"/>
      <c r="QSS184" s="344"/>
      <c r="QST184" s="344"/>
      <c r="QSU184" s="344"/>
      <c r="QSV184" s="344"/>
      <c r="QSW184" s="344"/>
      <c r="QSX184" s="347"/>
      <c r="QSY184" s="348"/>
      <c r="QSZ184" s="349"/>
      <c r="QTA184" s="350"/>
      <c r="QTB184" s="344"/>
      <c r="QTC184" s="344"/>
      <c r="QTD184" s="344"/>
      <c r="QTE184" s="344"/>
      <c r="QTF184" s="344"/>
      <c r="QTG184" s="347"/>
      <c r="QTH184" s="348"/>
      <c r="QTI184" s="349"/>
      <c r="QTJ184" s="350"/>
      <c r="QTK184" s="344"/>
      <c r="QTL184" s="344"/>
      <c r="QTM184" s="344"/>
      <c r="QTN184" s="344"/>
      <c r="QTO184" s="344"/>
      <c r="QTP184" s="347"/>
      <c r="QTQ184" s="348"/>
      <c r="QTR184" s="349"/>
      <c r="QTS184" s="350"/>
      <c r="QTT184" s="344"/>
      <c r="QTU184" s="344"/>
      <c r="QTV184" s="344"/>
      <c r="QTW184" s="344"/>
      <c r="QTX184" s="344"/>
      <c r="QTY184" s="347"/>
      <c r="QTZ184" s="348"/>
      <c r="QUA184" s="349"/>
      <c r="QUB184" s="350"/>
      <c r="QUC184" s="344"/>
      <c r="QUD184" s="344"/>
      <c r="QUE184" s="344"/>
      <c r="QUF184" s="344"/>
      <c r="QUG184" s="344"/>
      <c r="QUH184" s="347"/>
      <c r="QUI184" s="348"/>
      <c r="QUJ184" s="349"/>
      <c r="QUK184" s="350"/>
      <c r="QUL184" s="344"/>
      <c r="QUM184" s="344"/>
      <c r="QUN184" s="344"/>
      <c r="QUO184" s="344"/>
      <c r="QUP184" s="344"/>
      <c r="QUQ184" s="347"/>
      <c r="QUR184" s="348"/>
      <c r="QUS184" s="349"/>
      <c r="QUT184" s="350"/>
      <c r="QUU184" s="344"/>
      <c r="QUV184" s="344"/>
      <c r="QUW184" s="344"/>
      <c r="QUX184" s="344"/>
      <c r="QUY184" s="344"/>
      <c r="QUZ184" s="347"/>
      <c r="QVA184" s="348"/>
      <c r="QVB184" s="349"/>
      <c r="QVC184" s="350"/>
      <c r="QVD184" s="344"/>
      <c r="QVE184" s="344"/>
      <c r="QVF184" s="344"/>
      <c r="QVG184" s="344"/>
      <c r="QVH184" s="344"/>
      <c r="QVI184" s="347"/>
      <c r="QVJ184" s="348"/>
      <c r="QVK184" s="349"/>
      <c r="QVL184" s="350"/>
      <c r="QVM184" s="344"/>
      <c r="QVN184" s="344"/>
      <c r="QVO184" s="344"/>
      <c r="QVP184" s="344"/>
      <c r="QVQ184" s="344"/>
      <c r="QVR184" s="347"/>
      <c r="QVS184" s="348"/>
      <c r="QVT184" s="349"/>
      <c r="QVU184" s="350"/>
      <c r="QVV184" s="344"/>
      <c r="QVW184" s="344"/>
      <c r="QVX184" s="344"/>
      <c r="QVY184" s="344"/>
      <c r="QVZ184" s="344"/>
      <c r="QWA184" s="347"/>
      <c r="QWB184" s="348"/>
      <c r="QWC184" s="349"/>
      <c r="QWD184" s="350"/>
      <c r="QWE184" s="344"/>
      <c r="QWF184" s="344"/>
      <c r="QWG184" s="344"/>
      <c r="QWH184" s="344"/>
      <c r="QWI184" s="344"/>
      <c r="QWJ184" s="347"/>
      <c r="QWK184" s="348"/>
      <c r="QWL184" s="349"/>
      <c r="QWM184" s="350"/>
      <c r="QWN184" s="344"/>
      <c r="QWO184" s="344"/>
      <c r="QWP184" s="344"/>
      <c r="QWQ184" s="344"/>
      <c r="QWR184" s="344"/>
      <c r="QWS184" s="347"/>
      <c r="QWT184" s="348"/>
      <c r="QWU184" s="349"/>
      <c r="QWV184" s="350"/>
      <c r="QWW184" s="344"/>
      <c r="QWX184" s="344"/>
      <c r="QWY184" s="344"/>
      <c r="QWZ184" s="344"/>
      <c r="QXA184" s="344"/>
      <c r="QXB184" s="347"/>
      <c r="QXC184" s="348"/>
      <c r="QXD184" s="349"/>
      <c r="QXE184" s="350"/>
      <c r="QXF184" s="344"/>
      <c r="QXG184" s="344"/>
      <c r="QXH184" s="344"/>
      <c r="QXI184" s="344"/>
      <c r="QXJ184" s="344"/>
      <c r="QXK184" s="347"/>
      <c r="QXL184" s="348"/>
      <c r="QXM184" s="349"/>
      <c r="QXN184" s="350"/>
      <c r="QXO184" s="344"/>
      <c r="QXP184" s="344"/>
      <c r="QXQ184" s="344"/>
      <c r="QXR184" s="344"/>
      <c r="QXS184" s="344"/>
      <c r="QXT184" s="347"/>
      <c r="QXU184" s="348"/>
      <c r="QXV184" s="349"/>
      <c r="QXW184" s="350"/>
      <c r="QXX184" s="344"/>
      <c r="QXY184" s="344"/>
      <c r="QXZ184" s="344"/>
      <c r="QYA184" s="344"/>
      <c r="QYB184" s="344"/>
      <c r="QYC184" s="347"/>
      <c r="QYD184" s="348"/>
      <c r="QYE184" s="349"/>
      <c r="QYF184" s="350"/>
      <c r="QYG184" s="344"/>
      <c r="QYH184" s="344"/>
      <c r="QYI184" s="344"/>
      <c r="QYJ184" s="344"/>
      <c r="QYK184" s="344"/>
      <c r="QYL184" s="347"/>
      <c r="QYM184" s="348"/>
      <c r="QYN184" s="349"/>
      <c r="QYO184" s="350"/>
      <c r="QYP184" s="344"/>
      <c r="QYQ184" s="344"/>
      <c r="QYR184" s="344"/>
      <c r="QYS184" s="344"/>
      <c r="QYT184" s="344"/>
      <c r="QYU184" s="347"/>
      <c r="QYV184" s="348"/>
      <c r="QYW184" s="349"/>
      <c r="QYX184" s="350"/>
      <c r="QYY184" s="344"/>
      <c r="QYZ184" s="344"/>
      <c r="QZA184" s="344"/>
      <c r="QZB184" s="344"/>
      <c r="QZC184" s="344"/>
      <c r="QZD184" s="347"/>
      <c r="QZE184" s="348"/>
      <c r="QZF184" s="349"/>
      <c r="QZG184" s="350"/>
      <c r="QZH184" s="344"/>
      <c r="QZI184" s="344"/>
      <c r="QZJ184" s="344"/>
      <c r="QZK184" s="344"/>
      <c r="QZL184" s="344"/>
      <c r="QZM184" s="347"/>
      <c r="QZN184" s="348"/>
      <c r="QZO184" s="349"/>
      <c r="QZP184" s="350"/>
      <c r="QZQ184" s="344"/>
      <c r="QZR184" s="344"/>
      <c r="QZS184" s="344"/>
      <c r="QZT184" s="344"/>
      <c r="QZU184" s="344"/>
      <c r="QZV184" s="347"/>
      <c r="QZW184" s="348"/>
      <c r="QZX184" s="349"/>
      <c r="QZY184" s="350"/>
      <c r="QZZ184" s="344"/>
      <c r="RAA184" s="344"/>
      <c r="RAB184" s="344"/>
      <c r="RAC184" s="344"/>
      <c r="RAD184" s="344"/>
      <c r="RAE184" s="347"/>
      <c r="RAF184" s="348"/>
      <c r="RAG184" s="349"/>
      <c r="RAH184" s="350"/>
      <c r="RAI184" s="344"/>
      <c r="RAJ184" s="344"/>
      <c r="RAK184" s="344"/>
      <c r="RAL184" s="344"/>
      <c r="RAM184" s="344"/>
      <c r="RAN184" s="347"/>
      <c r="RAO184" s="348"/>
      <c r="RAP184" s="349"/>
      <c r="RAQ184" s="350"/>
      <c r="RAR184" s="344"/>
      <c r="RAS184" s="344"/>
      <c r="RAT184" s="344"/>
      <c r="RAU184" s="344"/>
      <c r="RAV184" s="344"/>
      <c r="RAW184" s="347"/>
      <c r="RAX184" s="348"/>
      <c r="RAY184" s="349"/>
      <c r="RAZ184" s="350"/>
      <c r="RBA184" s="344"/>
      <c r="RBB184" s="344"/>
      <c r="RBC184" s="344"/>
      <c r="RBD184" s="344"/>
      <c r="RBE184" s="344"/>
      <c r="RBF184" s="347"/>
      <c r="RBG184" s="348"/>
      <c r="RBH184" s="349"/>
      <c r="RBI184" s="350"/>
      <c r="RBJ184" s="344"/>
      <c r="RBK184" s="344"/>
      <c r="RBL184" s="344"/>
      <c r="RBM184" s="344"/>
      <c r="RBN184" s="344"/>
      <c r="RBO184" s="347"/>
      <c r="RBP184" s="348"/>
      <c r="RBQ184" s="349"/>
      <c r="RBR184" s="350"/>
      <c r="RBS184" s="344"/>
      <c r="RBT184" s="344"/>
      <c r="RBU184" s="344"/>
      <c r="RBV184" s="344"/>
      <c r="RBW184" s="344"/>
      <c r="RBX184" s="347"/>
      <c r="RBY184" s="348"/>
      <c r="RBZ184" s="349"/>
      <c r="RCA184" s="350"/>
      <c r="RCB184" s="344"/>
      <c r="RCC184" s="344"/>
      <c r="RCD184" s="344"/>
      <c r="RCE184" s="344"/>
      <c r="RCF184" s="344"/>
      <c r="RCG184" s="347"/>
      <c r="RCH184" s="348"/>
      <c r="RCI184" s="349"/>
      <c r="RCJ184" s="350"/>
      <c r="RCK184" s="344"/>
      <c r="RCL184" s="344"/>
      <c r="RCM184" s="344"/>
      <c r="RCN184" s="344"/>
      <c r="RCO184" s="344"/>
      <c r="RCP184" s="347"/>
      <c r="RCQ184" s="348"/>
      <c r="RCR184" s="349"/>
      <c r="RCS184" s="350"/>
      <c r="RCT184" s="344"/>
      <c r="RCU184" s="344"/>
      <c r="RCV184" s="344"/>
      <c r="RCW184" s="344"/>
      <c r="RCX184" s="344"/>
      <c r="RCY184" s="347"/>
      <c r="RCZ184" s="348"/>
      <c r="RDA184" s="349"/>
      <c r="RDB184" s="350"/>
      <c r="RDC184" s="344"/>
      <c r="RDD184" s="344"/>
      <c r="RDE184" s="344"/>
      <c r="RDF184" s="344"/>
      <c r="RDG184" s="344"/>
      <c r="RDH184" s="347"/>
      <c r="RDI184" s="348"/>
      <c r="RDJ184" s="349"/>
      <c r="RDK184" s="350"/>
      <c r="RDL184" s="344"/>
      <c r="RDM184" s="344"/>
      <c r="RDN184" s="344"/>
      <c r="RDO184" s="344"/>
      <c r="RDP184" s="344"/>
      <c r="RDQ184" s="347"/>
      <c r="RDR184" s="348"/>
      <c r="RDS184" s="349"/>
      <c r="RDT184" s="350"/>
      <c r="RDU184" s="344"/>
      <c r="RDV184" s="344"/>
      <c r="RDW184" s="344"/>
      <c r="RDX184" s="344"/>
      <c r="RDY184" s="344"/>
      <c r="RDZ184" s="347"/>
      <c r="REA184" s="348"/>
      <c r="REB184" s="349"/>
      <c r="REC184" s="350"/>
      <c r="RED184" s="344"/>
      <c r="REE184" s="344"/>
      <c r="REF184" s="344"/>
      <c r="REG184" s="344"/>
      <c r="REH184" s="344"/>
      <c r="REI184" s="347"/>
      <c r="REJ184" s="348"/>
      <c r="REK184" s="349"/>
      <c r="REL184" s="350"/>
      <c r="REM184" s="344"/>
      <c r="REN184" s="344"/>
      <c r="REO184" s="344"/>
      <c r="REP184" s="344"/>
      <c r="REQ184" s="344"/>
      <c r="RER184" s="347"/>
      <c r="RES184" s="348"/>
      <c r="RET184" s="349"/>
      <c r="REU184" s="350"/>
      <c r="REV184" s="344"/>
      <c r="REW184" s="344"/>
      <c r="REX184" s="344"/>
      <c r="REY184" s="344"/>
      <c r="REZ184" s="344"/>
      <c r="RFA184" s="347"/>
      <c r="RFB184" s="348"/>
      <c r="RFC184" s="349"/>
      <c r="RFD184" s="350"/>
      <c r="RFE184" s="344"/>
      <c r="RFF184" s="344"/>
      <c r="RFG184" s="344"/>
      <c r="RFH184" s="344"/>
      <c r="RFI184" s="344"/>
      <c r="RFJ184" s="347"/>
      <c r="RFK184" s="348"/>
      <c r="RFL184" s="349"/>
      <c r="RFM184" s="350"/>
      <c r="RFN184" s="344"/>
      <c r="RFO184" s="344"/>
      <c r="RFP184" s="344"/>
      <c r="RFQ184" s="344"/>
      <c r="RFR184" s="344"/>
      <c r="RFS184" s="347"/>
      <c r="RFT184" s="348"/>
      <c r="RFU184" s="349"/>
      <c r="RFV184" s="350"/>
      <c r="RFW184" s="344"/>
      <c r="RFX184" s="344"/>
      <c r="RFY184" s="344"/>
      <c r="RFZ184" s="344"/>
      <c r="RGA184" s="344"/>
      <c r="RGB184" s="347"/>
      <c r="RGC184" s="348"/>
      <c r="RGD184" s="349"/>
      <c r="RGE184" s="350"/>
      <c r="RGF184" s="344"/>
      <c r="RGG184" s="344"/>
      <c r="RGH184" s="344"/>
      <c r="RGI184" s="344"/>
      <c r="RGJ184" s="344"/>
      <c r="RGK184" s="347"/>
      <c r="RGL184" s="348"/>
      <c r="RGM184" s="349"/>
      <c r="RGN184" s="350"/>
      <c r="RGO184" s="344"/>
      <c r="RGP184" s="344"/>
      <c r="RGQ184" s="344"/>
      <c r="RGR184" s="344"/>
      <c r="RGS184" s="344"/>
      <c r="RGT184" s="347"/>
      <c r="RGU184" s="348"/>
      <c r="RGV184" s="349"/>
      <c r="RGW184" s="350"/>
      <c r="RGX184" s="344"/>
      <c r="RGY184" s="344"/>
      <c r="RGZ184" s="344"/>
      <c r="RHA184" s="344"/>
      <c r="RHB184" s="344"/>
      <c r="RHC184" s="347"/>
      <c r="RHD184" s="348"/>
      <c r="RHE184" s="349"/>
      <c r="RHF184" s="350"/>
      <c r="RHG184" s="344"/>
      <c r="RHH184" s="344"/>
      <c r="RHI184" s="344"/>
      <c r="RHJ184" s="344"/>
      <c r="RHK184" s="344"/>
      <c r="RHL184" s="347"/>
      <c r="RHM184" s="348"/>
      <c r="RHN184" s="349"/>
      <c r="RHO184" s="350"/>
      <c r="RHP184" s="344"/>
      <c r="RHQ184" s="344"/>
      <c r="RHR184" s="344"/>
      <c r="RHS184" s="344"/>
      <c r="RHT184" s="344"/>
      <c r="RHU184" s="347"/>
      <c r="RHV184" s="348"/>
      <c r="RHW184" s="349"/>
      <c r="RHX184" s="350"/>
      <c r="RHY184" s="344"/>
      <c r="RHZ184" s="344"/>
      <c r="RIA184" s="344"/>
      <c r="RIB184" s="344"/>
      <c r="RIC184" s="344"/>
      <c r="RID184" s="347"/>
      <c r="RIE184" s="348"/>
      <c r="RIF184" s="349"/>
      <c r="RIG184" s="350"/>
      <c r="RIH184" s="344"/>
      <c r="RII184" s="344"/>
      <c r="RIJ184" s="344"/>
      <c r="RIK184" s="344"/>
      <c r="RIL184" s="344"/>
      <c r="RIM184" s="347"/>
      <c r="RIN184" s="348"/>
      <c r="RIO184" s="349"/>
      <c r="RIP184" s="350"/>
      <c r="RIQ184" s="344"/>
      <c r="RIR184" s="344"/>
      <c r="RIS184" s="344"/>
      <c r="RIT184" s="344"/>
      <c r="RIU184" s="344"/>
      <c r="RIV184" s="347"/>
      <c r="RIW184" s="348"/>
      <c r="RIX184" s="349"/>
      <c r="RIY184" s="350"/>
      <c r="RIZ184" s="344"/>
      <c r="RJA184" s="344"/>
      <c r="RJB184" s="344"/>
      <c r="RJC184" s="344"/>
      <c r="RJD184" s="344"/>
      <c r="RJE184" s="347"/>
      <c r="RJF184" s="348"/>
      <c r="RJG184" s="349"/>
      <c r="RJH184" s="350"/>
      <c r="RJI184" s="344"/>
      <c r="RJJ184" s="344"/>
      <c r="RJK184" s="344"/>
      <c r="RJL184" s="344"/>
      <c r="RJM184" s="344"/>
      <c r="RJN184" s="347"/>
      <c r="RJO184" s="348"/>
      <c r="RJP184" s="349"/>
      <c r="RJQ184" s="350"/>
      <c r="RJR184" s="344"/>
      <c r="RJS184" s="344"/>
      <c r="RJT184" s="344"/>
      <c r="RJU184" s="344"/>
      <c r="RJV184" s="344"/>
      <c r="RJW184" s="347"/>
      <c r="RJX184" s="348"/>
      <c r="RJY184" s="349"/>
      <c r="RJZ184" s="350"/>
      <c r="RKA184" s="344"/>
      <c r="RKB184" s="344"/>
      <c r="RKC184" s="344"/>
      <c r="RKD184" s="344"/>
      <c r="RKE184" s="344"/>
      <c r="RKF184" s="347"/>
      <c r="RKG184" s="348"/>
      <c r="RKH184" s="349"/>
      <c r="RKI184" s="350"/>
      <c r="RKJ184" s="344"/>
      <c r="RKK184" s="344"/>
      <c r="RKL184" s="344"/>
      <c r="RKM184" s="344"/>
      <c r="RKN184" s="344"/>
      <c r="RKO184" s="347"/>
      <c r="RKP184" s="348"/>
      <c r="RKQ184" s="349"/>
      <c r="RKR184" s="350"/>
      <c r="RKS184" s="344"/>
      <c r="RKT184" s="344"/>
      <c r="RKU184" s="344"/>
      <c r="RKV184" s="344"/>
      <c r="RKW184" s="344"/>
      <c r="RKX184" s="347"/>
      <c r="RKY184" s="348"/>
      <c r="RKZ184" s="349"/>
      <c r="RLA184" s="350"/>
      <c r="RLB184" s="344"/>
      <c r="RLC184" s="344"/>
      <c r="RLD184" s="344"/>
      <c r="RLE184" s="344"/>
      <c r="RLF184" s="344"/>
      <c r="RLG184" s="347"/>
      <c r="RLH184" s="348"/>
      <c r="RLI184" s="349"/>
      <c r="RLJ184" s="350"/>
      <c r="RLK184" s="344"/>
      <c r="RLL184" s="344"/>
      <c r="RLM184" s="344"/>
      <c r="RLN184" s="344"/>
      <c r="RLO184" s="344"/>
      <c r="RLP184" s="347"/>
      <c r="RLQ184" s="348"/>
      <c r="RLR184" s="349"/>
      <c r="RLS184" s="350"/>
      <c r="RLT184" s="344"/>
      <c r="RLU184" s="344"/>
      <c r="RLV184" s="344"/>
      <c r="RLW184" s="344"/>
      <c r="RLX184" s="344"/>
      <c r="RLY184" s="347"/>
      <c r="RLZ184" s="348"/>
      <c r="RMA184" s="349"/>
      <c r="RMB184" s="350"/>
      <c r="RMC184" s="344"/>
      <c r="RMD184" s="344"/>
      <c r="RME184" s="344"/>
      <c r="RMF184" s="344"/>
      <c r="RMG184" s="344"/>
      <c r="RMH184" s="347"/>
      <c r="RMI184" s="348"/>
      <c r="RMJ184" s="349"/>
      <c r="RMK184" s="350"/>
      <c r="RML184" s="344"/>
      <c r="RMM184" s="344"/>
      <c r="RMN184" s="344"/>
      <c r="RMO184" s="344"/>
      <c r="RMP184" s="344"/>
      <c r="RMQ184" s="347"/>
      <c r="RMR184" s="348"/>
      <c r="RMS184" s="349"/>
      <c r="RMT184" s="350"/>
      <c r="RMU184" s="344"/>
      <c r="RMV184" s="344"/>
      <c r="RMW184" s="344"/>
      <c r="RMX184" s="344"/>
      <c r="RMY184" s="344"/>
      <c r="RMZ184" s="347"/>
      <c r="RNA184" s="348"/>
      <c r="RNB184" s="349"/>
      <c r="RNC184" s="350"/>
      <c r="RND184" s="344"/>
      <c r="RNE184" s="344"/>
      <c r="RNF184" s="344"/>
      <c r="RNG184" s="344"/>
      <c r="RNH184" s="344"/>
      <c r="RNI184" s="347"/>
      <c r="RNJ184" s="348"/>
      <c r="RNK184" s="349"/>
      <c r="RNL184" s="350"/>
      <c r="RNM184" s="344"/>
      <c r="RNN184" s="344"/>
      <c r="RNO184" s="344"/>
      <c r="RNP184" s="344"/>
      <c r="RNQ184" s="344"/>
      <c r="RNR184" s="347"/>
      <c r="RNS184" s="348"/>
      <c r="RNT184" s="349"/>
      <c r="RNU184" s="350"/>
      <c r="RNV184" s="344"/>
      <c r="RNW184" s="344"/>
      <c r="RNX184" s="344"/>
      <c r="RNY184" s="344"/>
      <c r="RNZ184" s="344"/>
      <c r="ROA184" s="347"/>
      <c r="ROB184" s="348"/>
      <c r="ROC184" s="349"/>
      <c r="ROD184" s="350"/>
      <c r="ROE184" s="344"/>
      <c r="ROF184" s="344"/>
      <c r="ROG184" s="344"/>
      <c r="ROH184" s="344"/>
      <c r="ROI184" s="344"/>
      <c r="ROJ184" s="347"/>
      <c r="ROK184" s="348"/>
      <c r="ROL184" s="349"/>
      <c r="ROM184" s="350"/>
      <c r="RON184" s="344"/>
      <c r="ROO184" s="344"/>
      <c r="ROP184" s="344"/>
      <c r="ROQ184" s="344"/>
      <c r="ROR184" s="344"/>
      <c r="ROS184" s="347"/>
      <c r="ROT184" s="348"/>
      <c r="ROU184" s="349"/>
      <c r="ROV184" s="350"/>
      <c r="ROW184" s="344"/>
      <c r="ROX184" s="344"/>
      <c r="ROY184" s="344"/>
      <c r="ROZ184" s="344"/>
      <c r="RPA184" s="344"/>
      <c r="RPB184" s="347"/>
      <c r="RPC184" s="348"/>
      <c r="RPD184" s="349"/>
      <c r="RPE184" s="350"/>
      <c r="RPF184" s="344"/>
      <c r="RPG184" s="344"/>
      <c r="RPH184" s="344"/>
      <c r="RPI184" s="344"/>
      <c r="RPJ184" s="344"/>
      <c r="RPK184" s="347"/>
      <c r="RPL184" s="348"/>
      <c r="RPM184" s="349"/>
      <c r="RPN184" s="350"/>
      <c r="RPO184" s="344"/>
      <c r="RPP184" s="344"/>
      <c r="RPQ184" s="344"/>
      <c r="RPR184" s="344"/>
      <c r="RPS184" s="344"/>
      <c r="RPT184" s="347"/>
      <c r="RPU184" s="348"/>
      <c r="RPV184" s="349"/>
      <c r="RPW184" s="350"/>
      <c r="RPX184" s="344"/>
      <c r="RPY184" s="344"/>
      <c r="RPZ184" s="344"/>
      <c r="RQA184" s="344"/>
      <c r="RQB184" s="344"/>
      <c r="RQC184" s="347"/>
      <c r="RQD184" s="348"/>
      <c r="RQE184" s="349"/>
      <c r="RQF184" s="350"/>
      <c r="RQG184" s="344"/>
      <c r="RQH184" s="344"/>
      <c r="RQI184" s="344"/>
      <c r="RQJ184" s="344"/>
      <c r="RQK184" s="344"/>
      <c r="RQL184" s="347"/>
      <c r="RQM184" s="348"/>
      <c r="RQN184" s="349"/>
      <c r="RQO184" s="350"/>
      <c r="RQP184" s="344"/>
      <c r="RQQ184" s="344"/>
      <c r="RQR184" s="344"/>
      <c r="RQS184" s="344"/>
      <c r="RQT184" s="344"/>
      <c r="RQU184" s="347"/>
      <c r="RQV184" s="348"/>
      <c r="RQW184" s="349"/>
      <c r="RQX184" s="350"/>
      <c r="RQY184" s="344"/>
      <c r="RQZ184" s="344"/>
      <c r="RRA184" s="344"/>
      <c r="RRB184" s="344"/>
      <c r="RRC184" s="344"/>
      <c r="RRD184" s="347"/>
      <c r="RRE184" s="348"/>
      <c r="RRF184" s="349"/>
      <c r="RRG184" s="350"/>
      <c r="RRH184" s="344"/>
      <c r="RRI184" s="344"/>
      <c r="RRJ184" s="344"/>
      <c r="RRK184" s="344"/>
      <c r="RRL184" s="344"/>
      <c r="RRM184" s="347"/>
      <c r="RRN184" s="348"/>
      <c r="RRO184" s="349"/>
      <c r="RRP184" s="350"/>
      <c r="RRQ184" s="344"/>
      <c r="RRR184" s="344"/>
      <c r="RRS184" s="344"/>
      <c r="RRT184" s="344"/>
      <c r="RRU184" s="344"/>
      <c r="RRV184" s="347"/>
      <c r="RRW184" s="348"/>
      <c r="RRX184" s="349"/>
      <c r="RRY184" s="350"/>
      <c r="RRZ184" s="344"/>
      <c r="RSA184" s="344"/>
      <c r="RSB184" s="344"/>
      <c r="RSC184" s="344"/>
      <c r="RSD184" s="344"/>
      <c r="RSE184" s="347"/>
      <c r="RSF184" s="348"/>
      <c r="RSG184" s="349"/>
      <c r="RSH184" s="350"/>
      <c r="RSI184" s="344"/>
      <c r="RSJ184" s="344"/>
      <c r="RSK184" s="344"/>
      <c r="RSL184" s="344"/>
      <c r="RSM184" s="344"/>
      <c r="RSN184" s="347"/>
      <c r="RSO184" s="348"/>
      <c r="RSP184" s="349"/>
      <c r="RSQ184" s="350"/>
      <c r="RSR184" s="344"/>
      <c r="RSS184" s="344"/>
      <c r="RST184" s="344"/>
      <c r="RSU184" s="344"/>
      <c r="RSV184" s="344"/>
      <c r="RSW184" s="347"/>
      <c r="RSX184" s="348"/>
      <c r="RSY184" s="349"/>
      <c r="RSZ184" s="350"/>
      <c r="RTA184" s="344"/>
      <c r="RTB184" s="344"/>
      <c r="RTC184" s="344"/>
      <c r="RTD184" s="344"/>
      <c r="RTE184" s="344"/>
      <c r="RTF184" s="347"/>
      <c r="RTG184" s="348"/>
      <c r="RTH184" s="349"/>
      <c r="RTI184" s="350"/>
      <c r="RTJ184" s="344"/>
      <c r="RTK184" s="344"/>
      <c r="RTL184" s="344"/>
      <c r="RTM184" s="344"/>
      <c r="RTN184" s="344"/>
      <c r="RTO184" s="347"/>
      <c r="RTP184" s="348"/>
      <c r="RTQ184" s="349"/>
      <c r="RTR184" s="350"/>
      <c r="RTS184" s="344"/>
      <c r="RTT184" s="344"/>
      <c r="RTU184" s="344"/>
      <c r="RTV184" s="344"/>
      <c r="RTW184" s="344"/>
      <c r="RTX184" s="347"/>
      <c r="RTY184" s="348"/>
      <c r="RTZ184" s="349"/>
      <c r="RUA184" s="350"/>
      <c r="RUB184" s="344"/>
      <c r="RUC184" s="344"/>
      <c r="RUD184" s="344"/>
      <c r="RUE184" s="344"/>
      <c r="RUF184" s="344"/>
      <c r="RUG184" s="347"/>
      <c r="RUH184" s="348"/>
      <c r="RUI184" s="349"/>
      <c r="RUJ184" s="350"/>
      <c r="RUK184" s="344"/>
      <c r="RUL184" s="344"/>
      <c r="RUM184" s="344"/>
      <c r="RUN184" s="344"/>
      <c r="RUO184" s="344"/>
      <c r="RUP184" s="347"/>
      <c r="RUQ184" s="348"/>
      <c r="RUR184" s="349"/>
      <c r="RUS184" s="350"/>
      <c r="RUT184" s="344"/>
      <c r="RUU184" s="344"/>
      <c r="RUV184" s="344"/>
      <c r="RUW184" s="344"/>
      <c r="RUX184" s="344"/>
      <c r="RUY184" s="347"/>
      <c r="RUZ184" s="348"/>
      <c r="RVA184" s="349"/>
      <c r="RVB184" s="350"/>
      <c r="RVC184" s="344"/>
      <c r="RVD184" s="344"/>
      <c r="RVE184" s="344"/>
      <c r="RVF184" s="344"/>
      <c r="RVG184" s="344"/>
      <c r="RVH184" s="347"/>
      <c r="RVI184" s="348"/>
      <c r="RVJ184" s="349"/>
      <c r="RVK184" s="350"/>
      <c r="RVL184" s="344"/>
      <c r="RVM184" s="344"/>
      <c r="RVN184" s="344"/>
      <c r="RVO184" s="344"/>
      <c r="RVP184" s="344"/>
      <c r="RVQ184" s="347"/>
      <c r="RVR184" s="348"/>
      <c r="RVS184" s="349"/>
      <c r="RVT184" s="350"/>
      <c r="RVU184" s="344"/>
      <c r="RVV184" s="344"/>
      <c r="RVW184" s="344"/>
      <c r="RVX184" s="344"/>
      <c r="RVY184" s="344"/>
      <c r="RVZ184" s="347"/>
      <c r="RWA184" s="348"/>
      <c r="RWB184" s="349"/>
      <c r="RWC184" s="350"/>
      <c r="RWD184" s="344"/>
      <c r="RWE184" s="344"/>
      <c r="RWF184" s="344"/>
      <c r="RWG184" s="344"/>
      <c r="RWH184" s="344"/>
      <c r="RWI184" s="347"/>
      <c r="RWJ184" s="348"/>
      <c r="RWK184" s="349"/>
      <c r="RWL184" s="350"/>
      <c r="RWM184" s="344"/>
      <c r="RWN184" s="344"/>
      <c r="RWO184" s="344"/>
      <c r="RWP184" s="344"/>
      <c r="RWQ184" s="344"/>
      <c r="RWR184" s="347"/>
      <c r="RWS184" s="348"/>
      <c r="RWT184" s="349"/>
      <c r="RWU184" s="350"/>
      <c r="RWV184" s="344"/>
      <c r="RWW184" s="344"/>
      <c r="RWX184" s="344"/>
      <c r="RWY184" s="344"/>
      <c r="RWZ184" s="344"/>
      <c r="RXA184" s="347"/>
      <c r="RXB184" s="348"/>
      <c r="RXC184" s="349"/>
      <c r="RXD184" s="350"/>
      <c r="RXE184" s="344"/>
      <c r="RXF184" s="344"/>
      <c r="RXG184" s="344"/>
      <c r="RXH184" s="344"/>
      <c r="RXI184" s="344"/>
      <c r="RXJ184" s="347"/>
      <c r="RXK184" s="348"/>
      <c r="RXL184" s="349"/>
      <c r="RXM184" s="350"/>
      <c r="RXN184" s="344"/>
      <c r="RXO184" s="344"/>
      <c r="RXP184" s="344"/>
      <c r="RXQ184" s="344"/>
      <c r="RXR184" s="344"/>
      <c r="RXS184" s="347"/>
      <c r="RXT184" s="348"/>
      <c r="RXU184" s="349"/>
      <c r="RXV184" s="350"/>
      <c r="RXW184" s="344"/>
      <c r="RXX184" s="344"/>
      <c r="RXY184" s="344"/>
      <c r="RXZ184" s="344"/>
      <c r="RYA184" s="344"/>
      <c r="RYB184" s="347"/>
      <c r="RYC184" s="348"/>
      <c r="RYD184" s="349"/>
      <c r="RYE184" s="350"/>
      <c r="RYF184" s="344"/>
      <c r="RYG184" s="344"/>
      <c r="RYH184" s="344"/>
      <c r="RYI184" s="344"/>
      <c r="RYJ184" s="344"/>
      <c r="RYK184" s="347"/>
      <c r="RYL184" s="348"/>
      <c r="RYM184" s="349"/>
      <c r="RYN184" s="350"/>
      <c r="RYO184" s="344"/>
      <c r="RYP184" s="344"/>
      <c r="RYQ184" s="344"/>
      <c r="RYR184" s="344"/>
      <c r="RYS184" s="344"/>
      <c r="RYT184" s="347"/>
      <c r="RYU184" s="348"/>
      <c r="RYV184" s="349"/>
      <c r="RYW184" s="350"/>
      <c r="RYX184" s="344"/>
      <c r="RYY184" s="344"/>
      <c r="RYZ184" s="344"/>
      <c r="RZA184" s="344"/>
      <c r="RZB184" s="344"/>
      <c r="RZC184" s="347"/>
      <c r="RZD184" s="348"/>
      <c r="RZE184" s="349"/>
      <c r="RZF184" s="350"/>
      <c r="RZG184" s="344"/>
      <c r="RZH184" s="344"/>
      <c r="RZI184" s="344"/>
      <c r="RZJ184" s="344"/>
      <c r="RZK184" s="344"/>
      <c r="RZL184" s="347"/>
      <c r="RZM184" s="348"/>
      <c r="RZN184" s="349"/>
      <c r="RZO184" s="350"/>
      <c r="RZP184" s="344"/>
      <c r="RZQ184" s="344"/>
      <c r="RZR184" s="344"/>
      <c r="RZS184" s="344"/>
      <c r="RZT184" s="344"/>
      <c r="RZU184" s="347"/>
      <c r="RZV184" s="348"/>
      <c r="RZW184" s="349"/>
      <c r="RZX184" s="350"/>
      <c r="RZY184" s="344"/>
      <c r="RZZ184" s="344"/>
      <c r="SAA184" s="344"/>
      <c r="SAB184" s="344"/>
      <c r="SAC184" s="344"/>
      <c r="SAD184" s="347"/>
      <c r="SAE184" s="348"/>
      <c r="SAF184" s="349"/>
      <c r="SAG184" s="350"/>
      <c r="SAH184" s="344"/>
      <c r="SAI184" s="344"/>
      <c r="SAJ184" s="344"/>
      <c r="SAK184" s="344"/>
      <c r="SAL184" s="344"/>
      <c r="SAM184" s="347"/>
      <c r="SAN184" s="348"/>
      <c r="SAO184" s="349"/>
      <c r="SAP184" s="350"/>
      <c r="SAQ184" s="344"/>
      <c r="SAR184" s="344"/>
      <c r="SAS184" s="344"/>
      <c r="SAT184" s="344"/>
      <c r="SAU184" s="344"/>
      <c r="SAV184" s="347"/>
      <c r="SAW184" s="348"/>
      <c r="SAX184" s="349"/>
      <c r="SAY184" s="350"/>
      <c r="SAZ184" s="344"/>
      <c r="SBA184" s="344"/>
      <c r="SBB184" s="344"/>
      <c r="SBC184" s="344"/>
      <c r="SBD184" s="344"/>
      <c r="SBE184" s="347"/>
      <c r="SBF184" s="348"/>
      <c r="SBG184" s="349"/>
      <c r="SBH184" s="350"/>
      <c r="SBI184" s="344"/>
      <c r="SBJ184" s="344"/>
      <c r="SBK184" s="344"/>
      <c r="SBL184" s="344"/>
      <c r="SBM184" s="344"/>
      <c r="SBN184" s="347"/>
      <c r="SBO184" s="348"/>
      <c r="SBP184" s="349"/>
      <c r="SBQ184" s="350"/>
      <c r="SBR184" s="344"/>
      <c r="SBS184" s="344"/>
      <c r="SBT184" s="344"/>
      <c r="SBU184" s="344"/>
      <c r="SBV184" s="344"/>
      <c r="SBW184" s="347"/>
      <c r="SBX184" s="348"/>
      <c r="SBY184" s="349"/>
      <c r="SBZ184" s="350"/>
      <c r="SCA184" s="344"/>
      <c r="SCB184" s="344"/>
      <c r="SCC184" s="344"/>
      <c r="SCD184" s="344"/>
      <c r="SCE184" s="344"/>
      <c r="SCF184" s="347"/>
      <c r="SCG184" s="348"/>
      <c r="SCH184" s="349"/>
      <c r="SCI184" s="350"/>
      <c r="SCJ184" s="344"/>
      <c r="SCK184" s="344"/>
      <c r="SCL184" s="344"/>
      <c r="SCM184" s="344"/>
      <c r="SCN184" s="344"/>
      <c r="SCO184" s="347"/>
      <c r="SCP184" s="348"/>
      <c r="SCQ184" s="349"/>
      <c r="SCR184" s="350"/>
      <c r="SCS184" s="344"/>
      <c r="SCT184" s="344"/>
      <c r="SCU184" s="344"/>
      <c r="SCV184" s="344"/>
      <c r="SCW184" s="344"/>
      <c r="SCX184" s="347"/>
      <c r="SCY184" s="348"/>
      <c r="SCZ184" s="349"/>
      <c r="SDA184" s="350"/>
      <c r="SDB184" s="344"/>
      <c r="SDC184" s="344"/>
      <c r="SDD184" s="344"/>
      <c r="SDE184" s="344"/>
      <c r="SDF184" s="344"/>
      <c r="SDG184" s="347"/>
      <c r="SDH184" s="348"/>
      <c r="SDI184" s="349"/>
      <c r="SDJ184" s="350"/>
      <c r="SDK184" s="344"/>
      <c r="SDL184" s="344"/>
      <c r="SDM184" s="344"/>
      <c r="SDN184" s="344"/>
      <c r="SDO184" s="344"/>
      <c r="SDP184" s="347"/>
      <c r="SDQ184" s="348"/>
      <c r="SDR184" s="349"/>
      <c r="SDS184" s="350"/>
      <c r="SDT184" s="344"/>
      <c r="SDU184" s="344"/>
      <c r="SDV184" s="344"/>
      <c r="SDW184" s="344"/>
      <c r="SDX184" s="344"/>
      <c r="SDY184" s="347"/>
      <c r="SDZ184" s="348"/>
      <c r="SEA184" s="349"/>
      <c r="SEB184" s="350"/>
      <c r="SEC184" s="344"/>
      <c r="SED184" s="344"/>
      <c r="SEE184" s="344"/>
      <c r="SEF184" s="344"/>
      <c r="SEG184" s="344"/>
      <c r="SEH184" s="347"/>
      <c r="SEI184" s="348"/>
      <c r="SEJ184" s="349"/>
      <c r="SEK184" s="350"/>
      <c r="SEL184" s="344"/>
      <c r="SEM184" s="344"/>
      <c r="SEN184" s="344"/>
      <c r="SEO184" s="344"/>
      <c r="SEP184" s="344"/>
      <c r="SEQ184" s="347"/>
      <c r="SER184" s="348"/>
      <c r="SES184" s="349"/>
      <c r="SET184" s="350"/>
      <c r="SEU184" s="344"/>
      <c r="SEV184" s="344"/>
      <c r="SEW184" s="344"/>
      <c r="SEX184" s="344"/>
      <c r="SEY184" s="344"/>
      <c r="SEZ184" s="347"/>
      <c r="SFA184" s="348"/>
      <c r="SFB184" s="349"/>
      <c r="SFC184" s="350"/>
      <c r="SFD184" s="344"/>
      <c r="SFE184" s="344"/>
      <c r="SFF184" s="344"/>
      <c r="SFG184" s="344"/>
      <c r="SFH184" s="344"/>
      <c r="SFI184" s="347"/>
      <c r="SFJ184" s="348"/>
      <c r="SFK184" s="349"/>
      <c r="SFL184" s="350"/>
      <c r="SFM184" s="344"/>
      <c r="SFN184" s="344"/>
      <c r="SFO184" s="344"/>
      <c r="SFP184" s="344"/>
      <c r="SFQ184" s="344"/>
      <c r="SFR184" s="347"/>
      <c r="SFS184" s="348"/>
      <c r="SFT184" s="349"/>
      <c r="SFU184" s="350"/>
      <c r="SFV184" s="344"/>
      <c r="SFW184" s="344"/>
      <c r="SFX184" s="344"/>
      <c r="SFY184" s="344"/>
      <c r="SFZ184" s="344"/>
      <c r="SGA184" s="347"/>
      <c r="SGB184" s="348"/>
      <c r="SGC184" s="349"/>
      <c r="SGD184" s="350"/>
      <c r="SGE184" s="344"/>
      <c r="SGF184" s="344"/>
      <c r="SGG184" s="344"/>
      <c r="SGH184" s="344"/>
      <c r="SGI184" s="344"/>
      <c r="SGJ184" s="347"/>
      <c r="SGK184" s="348"/>
      <c r="SGL184" s="349"/>
      <c r="SGM184" s="350"/>
      <c r="SGN184" s="344"/>
      <c r="SGO184" s="344"/>
      <c r="SGP184" s="344"/>
      <c r="SGQ184" s="344"/>
      <c r="SGR184" s="344"/>
      <c r="SGS184" s="347"/>
      <c r="SGT184" s="348"/>
      <c r="SGU184" s="349"/>
      <c r="SGV184" s="350"/>
      <c r="SGW184" s="344"/>
      <c r="SGX184" s="344"/>
      <c r="SGY184" s="344"/>
      <c r="SGZ184" s="344"/>
      <c r="SHA184" s="344"/>
      <c r="SHB184" s="347"/>
      <c r="SHC184" s="348"/>
      <c r="SHD184" s="349"/>
      <c r="SHE184" s="350"/>
      <c r="SHF184" s="344"/>
      <c r="SHG184" s="344"/>
      <c r="SHH184" s="344"/>
      <c r="SHI184" s="344"/>
      <c r="SHJ184" s="344"/>
      <c r="SHK184" s="347"/>
      <c r="SHL184" s="348"/>
      <c r="SHM184" s="349"/>
      <c r="SHN184" s="350"/>
      <c r="SHO184" s="344"/>
      <c r="SHP184" s="344"/>
      <c r="SHQ184" s="344"/>
      <c r="SHR184" s="344"/>
      <c r="SHS184" s="344"/>
      <c r="SHT184" s="347"/>
      <c r="SHU184" s="348"/>
      <c r="SHV184" s="349"/>
      <c r="SHW184" s="350"/>
      <c r="SHX184" s="344"/>
      <c r="SHY184" s="344"/>
      <c r="SHZ184" s="344"/>
      <c r="SIA184" s="344"/>
      <c r="SIB184" s="344"/>
      <c r="SIC184" s="347"/>
      <c r="SID184" s="348"/>
      <c r="SIE184" s="349"/>
      <c r="SIF184" s="350"/>
      <c r="SIG184" s="344"/>
      <c r="SIH184" s="344"/>
      <c r="SII184" s="344"/>
      <c r="SIJ184" s="344"/>
      <c r="SIK184" s="344"/>
      <c r="SIL184" s="347"/>
      <c r="SIM184" s="348"/>
      <c r="SIN184" s="349"/>
      <c r="SIO184" s="350"/>
      <c r="SIP184" s="344"/>
      <c r="SIQ184" s="344"/>
      <c r="SIR184" s="344"/>
      <c r="SIS184" s="344"/>
      <c r="SIT184" s="344"/>
      <c r="SIU184" s="347"/>
      <c r="SIV184" s="348"/>
      <c r="SIW184" s="349"/>
      <c r="SIX184" s="350"/>
      <c r="SIY184" s="344"/>
      <c r="SIZ184" s="344"/>
      <c r="SJA184" s="344"/>
      <c r="SJB184" s="344"/>
      <c r="SJC184" s="344"/>
      <c r="SJD184" s="347"/>
      <c r="SJE184" s="348"/>
      <c r="SJF184" s="349"/>
      <c r="SJG184" s="350"/>
      <c r="SJH184" s="344"/>
      <c r="SJI184" s="344"/>
      <c r="SJJ184" s="344"/>
      <c r="SJK184" s="344"/>
      <c r="SJL184" s="344"/>
      <c r="SJM184" s="347"/>
      <c r="SJN184" s="348"/>
      <c r="SJO184" s="349"/>
      <c r="SJP184" s="350"/>
      <c r="SJQ184" s="344"/>
      <c r="SJR184" s="344"/>
      <c r="SJS184" s="344"/>
      <c r="SJT184" s="344"/>
      <c r="SJU184" s="344"/>
      <c r="SJV184" s="347"/>
      <c r="SJW184" s="348"/>
      <c r="SJX184" s="349"/>
      <c r="SJY184" s="350"/>
      <c r="SJZ184" s="344"/>
      <c r="SKA184" s="344"/>
      <c r="SKB184" s="344"/>
      <c r="SKC184" s="344"/>
      <c r="SKD184" s="344"/>
      <c r="SKE184" s="347"/>
      <c r="SKF184" s="348"/>
      <c r="SKG184" s="349"/>
      <c r="SKH184" s="350"/>
      <c r="SKI184" s="344"/>
      <c r="SKJ184" s="344"/>
      <c r="SKK184" s="344"/>
      <c r="SKL184" s="344"/>
      <c r="SKM184" s="344"/>
      <c r="SKN184" s="347"/>
      <c r="SKO184" s="348"/>
      <c r="SKP184" s="349"/>
      <c r="SKQ184" s="350"/>
      <c r="SKR184" s="344"/>
      <c r="SKS184" s="344"/>
      <c r="SKT184" s="344"/>
      <c r="SKU184" s="344"/>
      <c r="SKV184" s="344"/>
      <c r="SKW184" s="347"/>
      <c r="SKX184" s="348"/>
      <c r="SKY184" s="349"/>
      <c r="SKZ184" s="350"/>
      <c r="SLA184" s="344"/>
      <c r="SLB184" s="344"/>
      <c r="SLC184" s="344"/>
      <c r="SLD184" s="344"/>
      <c r="SLE184" s="344"/>
      <c r="SLF184" s="347"/>
      <c r="SLG184" s="348"/>
      <c r="SLH184" s="349"/>
      <c r="SLI184" s="350"/>
      <c r="SLJ184" s="344"/>
      <c r="SLK184" s="344"/>
      <c r="SLL184" s="344"/>
      <c r="SLM184" s="344"/>
      <c r="SLN184" s="344"/>
      <c r="SLO184" s="347"/>
      <c r="SLP184" s="348"/>
      <c r="SLQ184" s="349"/>
      <c r="SLR184" s="350"/>
      <c r="SLS184" s="344"/>
      <c r="SLT184" s="344"/>
      <c r="SLU184" s="344"/>
      <c r="SLV184" s="344"/>
      <c r="SLW184" s="344"/>
      <c r="SLX184" s="347"/>
      <c r="SLY184" s="348"/>
      <c r="SLZ184" s="349"/>
      <c r="SMA184" s="350"/>
      <c r="SMB184" s="344"/>
      <c r="SMC184" s="344"/>
      <c r="SMD184" s="344"/>
      <c r="SME184" s="344"/>
      <c r="SMF184" s="344"/>
      <c r="SMG184" s="347"/>
      <c r="SMH184" s="348"/>
      <c r="SMI184" s="349"/>
      <c r="SMJ184" s="350"/>
      <c r="SMK184" s="344"/>
      <c r="SML184" s="344"/>
      <c r="SMM184" s="344"/>
      <c r="SMN184" s="344"/>
      <c r="SMO184" s="344"/>
      <c r="SMP184" s="347"/>
      <c r="SMQ184" s="348"/>
      <c r="SMR184" s="349"/>
      <c r="SMS184" s="350"/>
      <c r="SMT184" s="344"/>
      <c r="SMU184" s="344"/>
      <c r="SMV184" s="344"/>
      <c r="SMW184" s="344"/>
      <c r="SMX184" s="344"/>
      <c r="SMY184" s="347"/>
      <c r="SMZ184" s="348"/>
      <c r="SNA184" s="349"/>
      <c r="SNB184" s="350"/>
      <c r="SNC184" s="344"/>
      <c r="SND184" s="344"/>
      <c r="SNE184" s="344"/>
      <c r="SNF184" s="344"/>
      <c r="SNG184" s="344"/>
      <c r="SNH184" s="347"/>
      <c r="SNI184" s="348"/>
      <c r="SNJ184" s="349"/>
      <c r="SNK184" s="350"/>
      <c r="SNL184" s="344"/>
      <c r="SNM184" s="344"/>
      <c r="SNN184" s="344"/>
      <c r="SNO184" s="344"/>
      <c r="SNP184" s="344"/>
      <c r="SNQ184" s="347"/>
      <c r="SNR184" s="348"/>
      <c r="SNS184" s="349"/>
      <c r="SNT184" s="350"/>
      <c r="SNU184" s="344"/>
      <c r="SNV184" s="344"/>
      <c r="SNW184" s="344"/>
      <c r="SNX184" s="344"/>
      <c r="SNY184" s="344"/>
      <c r="SNZ184" s="347"/>
      <c r="SOA184" s="348"/>
      <c r="SOB184" s="349"/>
      <c r="SOC184" s="350"/>
      <c r="SOD184" s="344"/>
      <c r="SOE184" s="344"/>
      <c r="SOF184" s="344"/>
      <c r="SOG184" s="344"/>
      <c r="SOH184" s="344"/>
      <c r="SOI184" s="347"/>
      <c r="SOJ184" s="348"/>
      <c r="SOK184" s="349"/>
      <c r="SOL184" s="350"/>
      <c r="SOM184" s="344"/>
      <c r="SON184" s="344"/>
      <c r="SOO184" s="344"/>
      <c r="SOP184" s="344"/>
      <c r="SOQ184" s="344"/>
      <c r="SOR184" s="347"/>
      <c r="SOS184" s="348"/>
      <c r="SOT184" s="349"/>
      <c r="SOU184" s="350"/>
      <c r="SOV184" s="344"/>
      <c r="SOW184" s="344"/>
      <c r="SOX184" s="344"/>
      <c r="SOY184" s="344"/>
      <c r="SOZ184" s="344"/>
      <c r="SPA184" s="347"/>
      <c r="SPB184" s="348"/>
      <c r="SPC184" s="349"/>
      <c r="SPD184" s="350"/>
      <c r="SPE184" s="344"/>
      <c r="SPF184" s="344"/>
      <c r="SPG184" s="344"/>
      <c r="SPH184" s="344"/>
      <c r="SPI184" s="344"/>
      <c r="SPJ184" s="347"/>
      <c r="SPK184" s="348"/>
      <c r="SPL184" s="349"/>
      <c r="SPM184" s="350"/>
      <c r="SPN184" s="344"/>
      <c r="SPO184" s="344"/>
      <c r="SPP184" s="344"/>
      <c r="SPQ184" s="344"/>
      <c r="SPR184" s="344"/>
      <c r="SPS184" s="347"/>
      <c r="SPT184" s="348"/>
      <c r="SPU184" s="349"/>
      <c r="SPV184" s="350"/>
      <c r="SPW184" s="344"/>
      <c r="SPX184" s="344"/>
      <c r="SPY184" s="344"/>
      <c r="SPZ184" s="344"/>
      <c r="SQA184" s="344"/>
      <c r="SQB184" s="347"/>
      <c r="SQC184" s="348"/>
      <c r="SQD184" s="349"/>
      <c r="SQE184" s="350"/>
      <c r="SQF184" s="344"/>
      <c r="SQG184" s="344"/>
      <c r="SQH184" s="344"/>
      <c r="SQI184" s="344"/>
      <c r="SQJ184" s="344"/>
      <c r="SQK184" s="347"/>
      <c r="SQL184" s="348"/>
      <c r="SQM184" s="349"/>
      <c r="SQN184" s="350"/>
      <c r="SQO184" s="344"/>
      <c r="SQP184" s="344"/>
      <c r="SQQ184" s="344"/>
      <c r="SQR184" s="344"/>
      <c r="SQS184" s="344"/>
      <c r="SQT184" s="347"/>
      <c r="SQU184" s="348"/>
      <c r="SQV184" s="349"/>
      <c r="SQW184" s="350"/>
      <c r="SQX184" s="344"/>
      <c r="SQY184" s="344"/>
      <c r="SQZ184" s="344"/>
      <c r="SRA184" s="344"/>
      <c r="SRB184" s="344"/>
      <c r="SRC184" s="347"/>
      <c r="SRD184" s="348"/>
      <c r="SRE184" s="349"/>
      <c r="SRF184" s="350"/>
      <c r="SRG184" s="344"/>
      <c r="SRH184" s="344"/>
      <c r="SRI184" s="344"/>
      <c r="SRJ184" s="344"/>
      <c r="SRK184" s="344"/>
      <c r="SRL184" s="347"/>
      <c r="SRM184" s="348"/>
      <c r="SRN184" s="349"/>
      <c r="SRO184" s="350"/>
      <c r="SRP184" s="344"/>
      <c r="SRQ184" s="344"/>
      <c r="SRR184" s="344"/>
      <c r="SRS184" s="344"/>
      <c r="SRT184" s="344"/>
      <c r="SRU184" s="347"/>
      <c r="SRV184" s="348"/>
      <c r="SRW184" s="349"/>
      <c r="SRX184" s="350"/>
      <c r="SRY184" s="344"/>
      <c r="SRZ184" s="344"/>
      <c r="SSA184" s="344"/>
      <c r="SSB184" s="344"/>
      <c r="SSC184" s="344"/>
      <c r="SSD184" s="347"/>
      <c r="SSE184" s="348"/>
      <c r="SSF184" s="349"/>
      <c r="SSG184" s="350"/>
      <c r="SSH184" s="344"/>
      <c r="SSI184" s="344"/>
      <c r="SSJ184" s="344"/>
      <c r="SSK184" s="344"/>
      <c r="SSL184" s="344"/>
      <c r="SSM184" s="347"/>
      <c r="SSN184" s="348"/>
      <c r="SSO184" s="349"/>
      <c r="SSP184" s="350"/>
      <c r="SSQ184" s="344"/>
      <c r="SSR184" s="344"/>
      <c r="SSS184" s="344"/>
      <c r="SST184" s="344"/>
      <c r="SSU184" s="344"/>
      <c r="SSV184" s="347"/>
      <c r="SSW184" s="348"/>
      <c r="SSX184" s="349"/>
      <c r="SSY184" s="350"/>
      <c r="SSZ184" s="344"/>
      <c r="STA184" s="344"/>
      <c r="STB184" s="344"/>
      <c r="STC184" s="344"/>
      <c r="STD184" s="344"/>
      <c r="STE184" s="347"/>
      <c r="STF184" s="348"/>
      <c r="STG184" s="349"/>
      <c r="STH184" s="350"/>
      <c r="STI184" s="344"/>
      <c r="STJ184" s="344"/>
      <c r="STK184" s="344"/>
      <c r="STL184" s="344"/>
      <c r="STM184" s="344"/>
      <c r="STN184" s="347"/>
      <c r="STO184" s="348"/>
      <c r="STP184" s="349"/>
      <c r="STQ184" s="350"/>
      <c r="STR184" s="344"/>
      <c r="STS184" s="344"/>
      <c r="STT184" s="344"/>
      <c r="STU184" s="344"/>
      <c r="STV184" s="344"/>
      <c r="STW184" s="347"/>
      <c r="STX184" s="348"/>
      <c r="STY184" s="349"/>
      <c r="STZ184" s="350"/>
      <c r="SUA184" s="344"/>
      <c r="SUB184" s="344"/>
      <c r="SUC184" s="344"/>
      <c r="SUD184" s="344"/>
      <c r="SUE184" s="344"/>
      <c r="SUF184" s="347"/>
      <c r="SUG184" s="348"/>
      <c r="SUH184" s="349"/>
      <c r="SUI184" s="350"/>
      <c r="SUJ184" s="344"/>
      <c r="SUK184" s="344"/>
      <c r="SUL184" s="344"/>
      <c r="SUM184" s="344"/>
      <c r="SUN184" s="344"/>
      <c r="SUO184" s="347"/>
      <c r="SUP184" s="348"/>
      <c r="SUQ184" s="349"/>
      <c r="SUR184" s="350"/>
      <c r="SUS184" s="344"/>
      <c r="SUT184" s="344"/>
      <c r="SUU184" s="344"/>
      <c r="SUV184" s="344"/>
      <c r="SUW184" s="344"/>
      <c r="SUX184" s="347"/>
      <c r="SUY184" s="348"/>
      <c r="SUZ184" s="349"/>
      <c r="SVA184" s="350"/>
      <c r="SVB184" s="344"/>
      <c r="SVC184" s="344"/>
      <c r="SVD184" s="344"/>
      <c r="SVE184" s="344"/>
      <c r="SVF184" s="344"/>
      <c r="SVG184" s="347"/>
      <c r="SVH184" s="348"/>
      <c r="SVI184" s="349"/>
      <c r="SVJ184" s="350"/>
      <c r="SVK184" s="344"/>
      <c r="SVL184" s="344"/>
      <c r="SVM184" s="344"/>
      <c r="SVN184" s="344"/>
      <c r="SVO184" s="344"/>
      <c r="SVP184" s="347"/>
      <c r="SVQ184" s="348"/>
      <c r="SVR184" s="349"/>
      <c r="SVS184" s="350"/>
      <c r="SVT184" s="344"/>
      <c r="SVU184" s="344"/>
      <c r="SVV184" s="344"/>
      <c r="SVW184" s="344"/>
      <c r="SVX184" s="344"/>
      <c r="SVY184" s="347"/>
      <c r="SVZ184" s="348"/>
      <c r="SWA184" s="349"/>
      <c r="SWB184" s="350"/>
      <c r="SWC184" s="344"/>
      <c r="SWD184" s="344"/>
      <c r="SWE184" s="344"/>
      <c r="SWF184" s="344"/>
      <c r="SWG184" s="344"/>
      <c r="SWH184" s="347"/>
      <c r="SWI184" s="348"/>
      <c r="SWJ184" s="349"/>
      <c r="SWK184" s="350"/>
      <c r="SWL184" s="344"/>
      <c r="SWM184" s="344"/>
      <c r="SWN184" s="344"/>
      <c r="SWO184" s="344"/>
      <c r="SWP184" s="344"/>
      <c r="SWQ184" s="347"/>
      <c r="SWR184" s="348"/>
      <c r="SWS184" s="349"/>
      <c r="SWT184" s="350"/>
      <c r="SWU184" s="344"/>
      <c r="SWV184" s="344"/>
      <c r="SWW184" s="344"/>
      <c r="SWX184" s="344"/>
      <c r="SWY184" s="344"/>
      <c r="SWZ184" s="347"/>
      <c r="SXA184" s="348"/>
      <c r="SXB184" s="349"/>
      <c r="SXC184" s="350"/>
      <c r="SXD184" s="344"/>
      <c r="SXE184" s="344"/>
      <c r="SXF184" s="344"/>
      <c r="SXG184" s="344"/>
      <c r="SXH184" s="344"/>
      <c r="SXI184" s="347"/>
      <c r="SXJ184" s="348"/>
      <c r="SXK184" s="349"/>
      <c r="SXL184" s="350"/>
      <c r="SXM184" s="344"/>
      <c r="SXN184" s="344"/>
      <c r="SXO184" s="344"/>
      <c r="SXP184" s="344"/>
      <c r="SXQ184" s="344"/>
      <c r="SXR184" s="347"/>
      <c r="SXS184" s="348"/>
      <c r="SXT184" s="349"/>
      <c r="SXU184" s="350"/>
      <c r="SXV184" s="344"/>
      <c r="SXW184" s="344"/>
      <c r="SXX184" s="344"/>
      <c r="SXY184" s="344"/>
      <c r="SXZ184" s="344"/>
      <c r="SYA184" s="347"/>
      <c r="SYB184" s="348"/>
      <c r="SYC184" s="349"/>
      <c r="SYD184" s="350"/>
      <c r="SYE184" s="344"/>
      <c r="SYF184" s="344"/>
      <c r="SYG184" s="344"/>
      <c r="SYH184" s="344"/>
      <c r="SYI184" s="344"/>
      <c r="SYJ184" s="347"/>
      <c r="SYK184" s="348"/>
      <c r="SYL184" s="349"/>
      <c r="SYM184" s="350"/>
      <c r="SYN184" s="344"/>
      <c r="SYO184" s="344"/>
      <c r="SYP184" s="344"/>
      <c r="SYQ184" s="344"/>
      <c r="SYR184" s="344"/>
      <c r="SYS184" s="347"/>
      <c r="SYT184" s="348"/>
      <c r="SYU184" s="349"/>
      <c r="SYV184" s="350"/>
      <c r="SYW184" s="344"/>
      <c r="SYX184" s="344"/>
      <c r="SYY184" s="344"/>
      <c r="SYZ184" s="344"/>
      <c r="SZA184" s="344"/>
      <c r="SZB184" s="347"/>
      <c r="SZC184" s="348"/>
      <c r="SZD184" s="349"/>
      <c r="SZE184" s="350"/>
      <c r="SZF184" s="344"/>
      <c r="SZG184" s="344"/>
      <c r="SZH184" s="344"/>
      <c r="SZI184" s="344"/>
      <c r="SZJ184" s="344"/>
      <c r="SZK184" s="347"/>
      <c r="SZL184" s="348"/>
      <c r="SZM184" s="349"/>
      <c r="SZN184" s="350"/>
      <c r="SZO184" s="344"/>
      <c r="SZP184" s="344"/>
      <c r="SZQ184" s="344"/>
      <c r="SZR184" s="344"/>
      <c r="SZS184" s="344"/>
      <c r="SZT184" s="347"/>
      <c r="SZU184" s="348"/>
      <c r="SZV184" s="349"/>
      <c r="SZW184" s="350"/>
      <c r="SZX184" s="344"/>
      <c r="SZY184" s="344"/>
      <c r="SZZ184" s="344"/>
      <c r="TAA184" s="344"/>
      <c r="TAB184" s="344"/>
      <c r="TAC184" s="347"/>
      <c r="TAD184" s="348"/>
      <c r="TAE184" s="349"/>
      <c r="TAF184" s="350"/>
      <c r="TAG184" s="344"/>
      <c r="TAH184" s="344"/>
      <c r="TAI184" s="344"/>
      <c r="TAJ184" s="344"/>
      <c r="TAK184" s="344"/>
      <c r="TAL184" s="347"/>
      <c r="TAM184" s="348"/>
      <c r="TAN184" s="349"/>
      <c r="TAO184" s="350"/>
      <c r="TAP184" s="344"/>
      <c r="TAQ184" s="344"/>
      <c r="TAR184" s="344"/>
      <c r="TAS184" s="344"/>
      <c r="TAT184" s="344"/>
      <c r="TAU184" s="347"/>
      <c r="TAV184" s="348"/>
      <c r="TAW184" s="349"/>
      <c r="TAX184" s="350"/>
      <c r="TAY184" s="344"/>
      <c r="TAZ184" s="344"/>
      <c r="TBA184" s="344"/>
      <c r="TBB184" s="344"/>
      <c r="TBC184" s="344"/>
      <c r="TBD184" s="347"/>
      <c r="TBE184" s="348"/>
      <c r="TBF184" s="349"/>
      <c r="TBG184" s="350"/>
      <c r="TBH184" s="344"/>
      <c r="TBI184" s="344"/>
      <c r="TBJ184" s="344"/>
      <c r="TBK184" s="344"/>
      <c r="TBL184" s="344"/>
      <c r="TBM184" s="347"/>
      <c r="TBN184" s="348"/>
      <c r="TBO184" s="349"/>
      <c r="TBP184" s="350"/>
      <c r="TBQ184" s="344"/>
      <c r="TBR184" s="344"/>
      <c r="TBS184" s="344"/>
      <c r="TBT184" s="344"/>
      <c r="TBU184" s="344"/>
      <c r="TBV184" s="347"/>
      <c r="TBW184" s="348"/>
      <c r="TBX184" s="349"/>
      <c r="TBY184" s="350"/>
      <c r="TBZ184" s="344"/>
      <c r="TCA184" s="344"/>
      <c r="TCB184" s="344"/>
      <c r="TCC184" s="344"/>
      <c r="TCD184" s="344"/>
      <c r="TCE184" s="347"/>
      <c r="TCF184" s="348"/>
      <c r="TCG184" s="349"/>
      <c r="TCH184" s="350"/>
      <c r="TCI184" s="344"/>
      <c r="TCJ184" s="344"/>
      <c r="TCK184" s="344"/>
      <c r="TCL184" s="344"/>
      <c r="TCM184" s="344"/>
      <c r="TCN184" s="347"/>
      <c r="TCO184" s="348"/>
      <c r="TCP184" s="349"/>
      <c r="TCQ184" s="350"/>
      <c r="TCR184" s="344"/>
      <c r="TCS184" s="344"/>
      <c r="TCT184" s="344"/>
      <c r="TCU184" s="344"/>
      <c r="TCV184" s="344"/>
      <c r="TCW184" s="347"/>
      <c r="TCX184" s="348"/>
      <c r="TCY184" s="349"/>
      <c r="TCZ184" s="350"/>
      <c r="TDA184" s="344"/>
      <c r="TDB184" s="344"/>
      <c r="TDC184" s="344"/>
      <c r="TDD184" s="344"/>
      <c r="TDE184" s="344"/>
      <c r="TDF184" s="347"/>
      <c r="TDG184" s="348"/>
      <c r="TDH184" s="349"/>
      <c r="TDI184" s="350"/>
      <c r="TDJ184" s="344"/>
      <c r="TDK184" s="344"/>
      <c r="TDL184" s="344"/>
      <c r="TDM184" s="344"/>
      <c r="TDN184" s="344"/>
      <c r="TDO184" s="347"/>
      <c r="TDP184" s="348"/>
      <c r="TDQ184" s="349"/>
      <c r="TDR184" s="350"/>
      <c r="TDS184" s="344"/>
      <c r="TDT184" s="344"/>
      <c r="TDU184" s="344"/>
      <c r="TDV184" s="344"/>
      <c r="TDW184" s="344"/>
      <c r="TDX184" s="347"/>
      <c r="TDY184" s="348"/>
      <c r="TDZ184" s="349"/>
      <c r="TEA184" s="350"/>
      <c r="TEB184" s="344"/>
      <c r="TEC184" s="344"/>
      <c r="TED184" s="344"/>
      <c r="TEE184" s="344"/>
      <c r="TEF184" s="344"/>
      <c r="TEG184" s="347"/>
      <c r="TEH184" s="348"/>
      <c r="TEI184" s="349"/>
      <c r="TEJ184" s="350"/>
      <c r="TEK184" s="344"/>
      <c r="TEL184" s="344"/>
      <c r="TEM184" s="344"/>
      <c r="TEN184" s="344"/>
      <c r="TEO184" s="344"/>
      <c r="TEP184" s="347"/>
      <c r="TEQ184" s="348"/>
      <c r="TER184" s="349"/>
      <c r="TES184" s="350"/>
      <c r="TET184" s="344"/>
      <c r="TEU184" s="344"/>
      <c r="TEV184" s="344"/>
      <c r="TEW184" s="344"/>
      <c r="TEX184" s="344"/>
      <c r="TEY184" s="347"/>
      <c r="TEZ184" s="348"/>
      <c r="TFA184" s="349"/>
      <c r="TFB184" s="350"/>
      <c r="TFC184" s="344"/>
      <c r="TFD184" s="344"/>
      <c r="TFE184" s="344"/>
      <c r="TFF184" s="344"/>
      <c r="TFG184" s="344"/>
      <c r="TFH184" s="347"/>
      <c r="TFI184" s="348"/>
      <c r="TFJ184" s="349"/>
      <c r="TFK184" s="350"/>
      <c r="TFL184" s="344"/>
      <c r="TFM184" s="344"/>
      <c r="TFN184" s="344"/>
      <c r="TFO184" s="344"/>
      <c r="TFP184" s="344"/>
      <c r="TFQ184" s="347"/>
      <c r="TFR184" s="348"/>
      <c r="TFS184" s="349"/>
      <c r="TFT184" s="350"/>
      <c r="TFU184" s="344"/>
      <c r="TFV184" s="344"/>
      <c r="TFW184" s="344"/>
      <c r="TFX184" s="344"/>
      <c r="TFY184" s="344"/>
      <c r="TFZ184" s="347"/>
      <c r="TGA184" s="348"/>
      <c r="TGB184" s="349"/>
      <c r="TGC184" s="350"/>
      <c r="TGD184" s="344"/>
      <c r="TGE184" s="344"/>
      <c r="TGF184" s="344"/>
      <c r="TGG184" s="344"/>
      <c r="TGH184" s="344"/>
      <c r="TGI184" s="347"/>
      <c r="TGJ184" s="348"/>
      <c r="TGK184" s="349"/>
      <c r="TGL184" s="350"/>
      <c r="TGM184" s="344"/>
      <c r="TGN184" s="344"/>
      <c r="TGO184" s="344"/>
      <c r="TGP184" s="344"/>
      <c r="TGQ184" s="344"/>
      <c r="TGR184" s="347"/>
      <c r="TGS184" s="348"/>
      <c r="TGT184" s="349"/>
      <c r="TGU184" s="350"/>
      <c r="TGV184" s="344"/>
      <c r="TGW184" s="344"/>
      <c r="TGX184" s="344"/>
      <c r="TGY184" s="344"/>
      <c r="TGZ184" s="344"/>
      <c r="THA184" s="347"/>
      <c r="THB184" s="348"/>
      <c r="THC184" s="349"/>
      <c r="THD184" s="350"/>
      <c r="THE184" s="344"/>
      <c r="THF184" s="344"/>
      <c r="THG184" s="344"/>
      <c r="THH184" s="344"/>
      <c r="THI184" s="344"/>
      <c r="THJ184" s="347"/>
      <c r="THK184" s="348"/>
      <c r="THL184" s="349"/>
      <c r="THM184" s="350"/>
      <c r="THN184" s="344"/>
      <c r="THO184" s="344"/>
      <c r="THP184" s="344"/>
      <c r="THQ184" s="344"/>
      <c r="THR184" s="344"/>
      <c r="THS184" s="347"/>
      <c r="THT184" s="348"/>
      <c r="THU184" s="349"/>
      <c r="THV184" s="350"/>
      <c r="THW184" s="344"/>
      <c r="THX184" s="344"/>
      <c r="THY184" s="344"/>
      <c r="THZ184" s="344"/>
      <c r="TIA184" s="344"/>
      <c r="TIB184" s="347"/>
      <c r="TIC184" s="348"/>
      <c r="TID184" s="349"/>
      <c r="TIE184" s="350"/>
      <c r="TIF184" s="344"/>
      <c r="TIG184" s="344"/>
      <c r="TIH184" s="344"/>
      <c r="TII184" s="344"/>
      <c r="TIJ184" s="344"/>
      <c r="TIK184" s="347"/>
      <c r="TIL184" s="348"/>
      <c r="TIM184" s="349"/>
      <c r="TIN184" s="350"/>
      <c r="TIO184" s="344"/>
      <c r="TIP184" s="344"/>
      <c r="TIQ184" s="344"/>
      <c r="TIR184" s="344"/>
      <c r="TIS184" s="344"/>
      <c r="TIT184" s="347"/>
      <c r="TIU184" s="348"/>
      <c r="TIV184" s="349"/>
      <c r="TIW184" s="350"/>
      <c r="TIX184" s="344"/>
      <c r="TIY184" s="344"/>
      <c r="TIZ184" s="344"/>
      <c r="TJA184" s="344"/>
      <c r="TJB184" s="344"/>
      <c r="TJC184" s="347"/>
      <c r="TJD184" s="348"/>
      <c r="TJE184" s="349"/>
      <c r="TJF184" s="350"/>
      <c r="TJG184" s="344"/>
      <c r="TJH184" s="344"/>
      <c r="TJI184" s="344"/>
      <c r="TJJ184" s="344"/>
      <c r="TJK184" s="344"/>
      <c r="TJL184" s="347"/>
      <c r="TJM184" s="348"/>
      <c r="TJN184" s="349"/>
      <c r="TJO184" s="350"/>
      <c r="TJP184" s="344"/>
      <c r="TJQ184" s="344"/>
      <c r="TJR184" s="344"/>
      <c r="TJS184" s="344"/>
      <c r="TJT184" s="344"/>
      <c r="TJU184" s="347"/>
      <c r="TJV184" s="348"/>
      <c r="TJW184" s="349"/>
      <c r="TJX184" s="350"/>
      <c r="TJY184" s="344"/>
      <c r="TJZ184" s="344"/>
      <c r="TKA184" s="344"/>
      <c r="TKB184" s="344"/>
      <c r="TKC184" s="344"/>
      <c r="TKD184" s="347"/>
      <c r="TKE184" s="348"/>
      <c r="TKF184" s="349"/>
      <c r="TKG184" s="350"/>
      <c r="TKH184" s="344"/>
      <c r="TKI184" s="344"/>
      <c r="TKJ184" s="344"/>
      <c r="TKK184" s="344"/>
      <c r="TKL184" s="344"/>
      <c r="TKM184" s="347"/>
      <c r="TKN184" s="348"/>
      <c r="TKO184" s="349"/>
      <c r="TKP184" s="350"/>
      <c r="TKQ184" s="344"/>
      <c r="TKR184" s="344"/>
      <c r="TKS184" s="344"/>
      <c r="TKT184" s="344"/>
      <c r="TKU184" s="344"/>
      <c r="TKV184" s="347"/>
      <c r="TKW184" s="348"/>
      <c r="TKX184" s="349"/>
      <c r="TKY184" s="350"/>
      <c r="TKZ184" s="344"/>
      <c r="TLA184" s="344"/>
      <c r="TLB184" s="344"/>
      <c r="TLC184" s="344"/>
      <c r="TLD184" s="344"/>
      <c r="TLE184" s="347"/>
      <c r="TLF184" s="348"/>
      <c r="TLG184" s="349"/>
      <c r="TLH184" s="350"/>
      <c r="TLI184" s="344"/>
      <c r="TLJ184" s="344"/>
      <c r="TLK184" s="344"/>
      <c r="TLL184" s="344"/>
      <c r="TLM184" s="344"/>
      <c r="TLN184" s="347"/>
      <c r="TLO184" s="348"/>
      <c r="TLP184" s="349"/>
      <c r="TLQ184" s="350"/>
      <c r="TLR184" s="344"/>
      <c r="TLS184" s="344"/>
      <c r="TLT184" s="344"/>
      <c r="TLU184" s="344"/>
      <c r="TLV184" s="344"/>
      <c r="TLW184" s="347"/>
      <c r="TLX184" s="348"/>
      <c r="TLY184" s="349"/>
      <c r="TLZ184" s="350"/>
      <c r="TMA184" s="344"/>
      <c r="TMB184" s="344"/>
      <c r="TMC184" s="344"/>
      <c r="TMD184" s="344"/>
      <c r="TME184" s="344"/>
      <c r="TMF184" s="347"/>
      <c r="TMG184" s="348"/>
      <c r="TMH184" s="349"/>
      <c r="TMI184" s="350"/>
      <c r="TMJ184" s="344"/>
      <c r="TMK184" s="344"/>
      <c r="TML184" s="344"/>
      <c r="TMM184" s="344"/>
      <c r="TMN184" s="344"/>
      <c r="TMO184" s="347"/>
      <c r="TMP184" s="348"/>
      <c r="TMQ184" s="349"/>
      <c r="TMR184" s="350"/>
      <c r="TMS184" s="344"/>
      <c r="TMT184" s="344"/>
      <c r="TMU184" s="344"/>
      <c r="TMV184" s="344"/>
      <c r="TMW184" s="344"/>
      <c r="TMX184" s="347"/>
      <c r="TMY184" s="348"/>
      <c r="TMZ184" s="349"/>
      <c r="TNA184" s="350"/>
      <c r="TNB184" s="344"/>
      <c r="TNC184" s="344"/>
      <c r="TND184" s="344"/>
      <c r="TNE184" s="344"/>
      <c r="TNF184" s="344"/>
      <c r="TNG184" s="347"/>
      <c r="TNH184" s="348"/>
      <c r="TNI184" s="349"/>
      <c r="TNJ184" s="350"/>
      <c r="TNK184" s="344"/>
      <c r="TNL184" s="344"/>
      <c r="TNM184" s="344"/>
      <c r="TNN184" s="344"/>
      <c r="TNO184" s="344"/>
      <c r="TNP184" s="347"/>
      <c r="TNQ184" s="348"/>
      <c r="TNR184" s="349"/>
      <c r="TNS184" s="350"/>
      <c r="TNT184" s="344"/>
      <c r="TNU184" s="344"/>
      <c r="TNV184" s="344"/>
      <c r="TNW184" s="344"/>
      <c r="TNX184" s="344"/>
      <c r="TNY184" s="347"/>
      <c r="TNZ184" s="348"/>
      <c r="TOA184" s="349"/>
      <c r="TOB184" s="350"/>
      <c r="TOC184" s="344"/>
      <c r="TOD184" s="344"/>
      <c r="TOE184" s="344"/>
      <c r="TOF184" s="344"/>
      <c r="TOG184" s="344"/>
      <c r="TOH184" s="347"/>
      <c r="TOI184" s="348"/>
      <c r="TOJ184" s="349"/>
      <c r="TOK184" s="350"/>
      <c r="TOL184" s="344"/>
      <c r="TOM184" s="344"/>
      <c r="TON184" s="344"/>
      <c r="TOO184" s="344"/>
      <c r="TOP184" s="344"/>
      <c r="TOQ184" s="347"/>
      <c r="TOR184" s="348"/>
      <c r="TOS184" s="349"/>
      <c r="TOT184" s="350"/>
      <c r="TOU184" s="344"/>
      <c r="TOV184" s="344"/>
      <c r="TOW184" s="344"/>
      <c r="TOX184" s="344"/>
      <c r="TOY184" s="344"/>
      <c r="TOZ184" s="347"/>
      <c r="TPA184" s="348"/>
      <c r="TPB184" s="349"/>
      <c r="TPC184" s="350"/>
      <c r="TPD184" s="344"/>
      <c r="TPE184" s="344"/>
      <c r="TPF184" s="344"/>
      <c r="TPG184" s="344"/>
      <c r="TPH184" s="344"/>
      <c r="TPI184" s="347"/>
      <c r="TPJ184" s="348"/>
      <c r="TPK184" s="349"/>
      <c r="TPL184" s="350"/>
      <c r="TPM184" s="344"/>
      <c r="TPN184" s="344"/>
      <c r="TPO184" s="344"/>
      <c r="TPP184" s="344"/>
      <c r="TPQ184" s="344"/>
      <c r="TPR184" s="347"/>
      <c r="TPS184" s="348"/>
      <c r="TPT184" s="349"/>
      <c r="TPU184" s="350"/>
      <c r="TPV184" s="344"/>
      <c r="TPW184" s="344"/>
      <c r="TPX184" s="344"/>
      <c r="TPY184" s="344"/>
      <c r="TPZ184" s="344"/>
      <c r="TQA184" s="347"/>
      <c r="TQB184" s="348"/>
      <c r="TQC184" s="349"/>
      <c r="TQD184" s="350"/>
      <c r="TQE184" s="344"/>
      <c r="TQF184" s="344"/>
      <c r="TQG184" s="344"/>
      <c r="TQH184" s="344"/>
      <c r="TQI184" s="344"/>
      <c r="TQJ184" s="347"/>
      <c r="TQK184" s="348"/>
      <c r="TQL184" s="349"/>
      <c r="TQM184" s="350"/>
      <c r="TQN184" s="344"/>
      <c r="TQO184" s="344"/>
      <c r="TQP184" s="344"/>
      <c r="TQQ184" s="344"/>
      <c r="TQR184" s="344"/>
      <c r="TQS184" s="347"/>
      <c r="TQT184" s="348"/>
      <c r="TQU184" s="349"/>
      <c r="TQV184" s="350"/>
      <c r="TQW184" s="344"/>
      <c r="TQX184" s="344"/>
      <c r="TQY184" s="344"/>
      <c r="TQZ184" s="344"/>
      <c r="TRA184" s="344"/>
      <c r="TRB184" s="347"/>
      <c r="TRC184" s="348"/>
      <c r="TRD184" s="349"/>
      <c r="TRE184" s="350"/>
      <c r="TRF184" s="344"/>
      <c r="TRG184" s="344"/>
      <c r="TRH184" s="344"/>
      <c r="TRI184" s="344"/>
      <c r="TRJ184" s="344"/>
      <c r="TRK184" s="347"/>
      <c r="TRL184" s="348"/>
      <c r="TRM184" s="349"/>
      <c r="TRN184" s="350"/>
      <c r="TRO184" s="344"/>
      <c r="TRP184" s="344"/>
      <c r="TRQ184" s="344"/>
      <c r="TRR184" s="344"/>
      <c r="TRS184" s="344"/>
      <c r="TRT184" s="347"/>
      <c r="TRU184" s="348"/>
      <c r="TRV184" s="349"/>
      <c r="TRW184" s="350"/>
      <c r="TRX184" s="344"/>
      <c r="TRY184" s="344"/>
      <c r="TRZ184" s="344"/>
      <c r="TSA184" s="344"/>
      <c r="TSB184" s="344"/>
      <c r="TSC184" s="347"/>
      <c r="TSD184" s="348"/>
      <c r="TSE184" s="349"/>
      <c r="TSF184" s="350"/>
      <c r="TSG184" s="344"/>
      <c r="TSH184" s="344"/>
      <c r="TSI184" s="344"/>
      <c r="TSJ184" s="344"/>
      <c r="TSK184" s="344"/>
      <c r="TSL184" s="347"/>
      <c r="TSM184" s="348"/>
      <c r="TSN184" s="349"/>
      <c r="TSO184" s="350"/>
      <c r="TSP184" s="344"/>
      <c r="TSQ184" s="344"/>
      <c r="TSR184" s="344"/>
      <c r="TSS184" s="344"/>
      <c r="TST184" s="344"/>
      <c r="TSU184" s="347"/>
      <c r="TSV184" s="348"/>
      <c r="TSW184" s="349"/>
      <c r="TSX184" s="350"/>
      <c r="TSY184" s="344"/>
      <c r="TSZ184" s="344"/>
      <c r="TTA184" s="344"/>
      <c r="TTB184" s="344"/>
      <c r="TTC184" s="344"/>
      <c r="TTD184" s="347"/>
      <c r="TTE184" s="348"/>
      <c r="TTF184" s="349"/>
      <c r="TTG184" s="350"/>
      <c r="TTH184" s="344"/>
      <c r="TTI184" s="344"/>
      <c r="TTJ184" s="344"/>
      <c r="TTK184" s="344"/>
      <c r="TTL184" s="344"/>
      <c r="TTM184" s="347"/>
      <c r="TTN184" s="348"/>
      <c r="TTO184" s="349"/>
      <c r="TTP184" s="350"/>
      <c r="TTQ184" s="344"/>
      <c r="TTR184" s="344"/>
      <c r="TTS184" s="344"/>
      <c r="TTT184" s="344"/>
      <c r="TTU184" s="344"/>
      <c r="TTV184" s="347"/>
      <c r="TTW184" s="348"/>
      <c r="TTX184" s="349"/>
      <c r="TTY184" s="350"/>
      <c r="TTZ184" s="344"/>
      <c r="TUA184" s="344"/>
      <c r="TUB184" s="344"/>
      <c r="TUC184" s="344"/>
      <c r="TUD184" s="344"/>
      <c r="TUE184" s="347"/>
      <c r="TUF184" s="348"/>
      <c r="TUG184" s="349"/>
      <c r="TUH184" s="350"/>
      <c r="TUI184" s="344"/>
      <c r="TUJ184" s="344"/>
      <c r="TUK184" s="344"/>
      <c r="TUL184" s="344"/>
      <c r="TUM184" s="344"/>
      <c r="TUN184" s="347"/>
      <c r="TUO184" s="348"/>
      <c r="TUP184" s="349"/>
      <c r="TUQ184" s="350"/>
      <c r="TUR184" s="344"/>
      <c r="TUS184" s="344"/>
      <c r="TUT184" s="344"/>
      <c r="TUU184" s="344"/>
      <c r="TUV184" s="344"/>
      <c r="TUW184" s="347"/>
      <c r="TUX184" s="348"/>
      <c r="TUY184" s="349"/>
      <c r="TUZ184" s="350"/>
      <c r="TVA184" s="344"/>
      <c r="TVB184" s="344"/>
      <c r="TVC184" s="344"/>
      <c r="TVD184" s="344"/>
      <c r="TVE184" s="344"/>
      <c r="TVF184" s="347"/>
      <c r="TVG184" s="348"/>
      <c r="TVH184" s="349"/>
      <c r="TVI184" s="350"/>
      <c r="TVJ184" s="344"/>
      <c r="TVK184" s="344"/>
      <c r="TVL184" s="344"/>
      <c r="TVM184" s="344"/>
      <c r="TVN184" s="344"/>
      <c r="TVO184" s="347"/>
      <c r="TVP184" s="348"/>
      <c r="TVQ184" s="349"/>
      <c r="TVR184" s="350"/>
      <c r="TVS184" s="344"/>
      <c r="TVT184" s="344"/>
      <c r="TVU184" s="344"/>
      <c r="TVV184" s="344"/>
      <c r="TVW184" s="344"/>
      <c r="TVX184" s="347"/>
      <c r="TVY184" s="348"/>
      <c r="TVZ184" s="349"/>
      <c r="TWA184" s="350"/>
      <c r="TWB184" s="344"/>
      <c r="TWC184" s="344"/>
      <c r="TWD184" s="344"/>
      <c r="TWE184" s="344"/>
      <c r="TWF184" s="344"/>
      <c r="TWG184" s="347"/>
      <c r="TWH184" s="348"/>
      <c r="TWI184" s="349"/>
      <c r="TWJ184" s="350"/>
      <c r="TWK184" s="344"/>
      <c r="TWL184" s="344"/>
      <c r="TWM184" s="344"/>
      <c r="TWN184" s="344"/>
      <c r="TWO184" s="344"/>
      <c r="TWP184" s="347"/>
      <c r="TWQ184" s="348"/>
      <c r="TWR184" s="349"/>
      <c r="TWS184" s="350"/>
      <c r="TWT184" s="344"/>
      <c r="TWU184" s="344"/>
      <c r="TWV184" s="344"/>
      <c r="TWW184" s="344"/>
      <c r="TWX184" s="344"/>
      <c r="TWY184" s="347"/>
      <c r="TWZ184" s="348"/>
      <c r="TXA184" s="349"/>
      <c r="TXB184" s="350"/>
      <c r="TXC184" s="344"/>
      <c r="TXD184" s="344"/>
      <c r="TXE184" s="344"/>
      <c r="TXF184" s="344"/>
      <c r="TXG184" s="344"/>
      <c r="TXH184" s="347"/>
      <c r="TXI184" s="348"/>
      <c r="TXJ184" s="349"/>
      <c r="TXK184" s="350"/>
      <c r="TXL184" s="344"/>
      <c r="TXM184" s="344"/>
      <c r="TXN184" s="344"/>
      <c r="TXO184" s="344"/>
      <c r="TXP184" s="344"/>
      <c r="TXQ184" s="347"/>
      <c r="TXR184" s="348"/>
      <c r="TXS184" s="349"/>
      <c r="TXT184" s="350"/>
      <c r="TXU184" s="344"/>
      <c r="TXV184" s="344"/>
      <c r="TXW184" s="344"/>
      <c r="TXX184" s="344"/>
      <c r="TXY184" s="344"/>
      <c r="TXZ184" s="347"/>
      <c r="TYA184" s="348"/>
      <c r="TYB184" s="349"/>
      <c r="TYC184" s="350"/>
      <c r="TYD184" s="344"/>
      <c r="TYE184" s="344"/>
      <c r="TYF184" s="344"/>
      <c r="TYG184" s="344"/>
      <c r="TYH184" s="344"/>
      <c r="TYI184" s="347"/>
      <c r="TYJ184" s="348"/>
      <c r="TYK184" s="349"/>
      <c r="TYL184" s="350"/>
      <c r="TYM184" s="344"/>
      <c r="TYN184" s="344"/>
      <c r="TYO184" s="344"/>
      <c r="TYP184" s="344"/>
      <c r="TYQ184" s="344"/>
      <c r="TYR184" s="347"/>
      <c r="TYS184" s="348"/>
      <c r="TYT184" s="349"/>
      <c r="TYU184" s="350"/>
      <c r="TYV184" s="344"/>
      <c r="TYW184" s="344"/>
      <c r="TYX184" s="344"/>
      <c r="TYY184" s="344"/>
      <c r="TYZ184" s="344"/>
      <c r="TZA184" s="347"/>
      <c r="TZB184" s="348"/>
      <c r="TZC184" s="349"/>
      <c r="TZD184" s="350"/>
      <c r="TZE184" s="344"/>
      <c r="TZF184" s="344"/>
      <c r="TZG184" s="344"/>
      <c r="TZH184" s="344"/>
      <c r="TZI184" s="344"/>
      <c r="TZJ184" s="347"/>
      <c r="TZK184" s="348"/>
      <c r="TZL184" s="349"/>
      <c r="TZM184" s="350"/>
      <c r="TZN184" s="344"/>
      <c r="TZO184" s="344"/>
      <c r="TZP184" s="344"/>
      <c r="TZQ184" s="344"/>
      <c r="TZR184" s="344"/>
      <c r="TZS184" s="347"/>
      <c r="TZT184" s="348"/>
      <c r="TZU184" s="349"/>
      <c r="TZV184" s="350"/>
      <c r="TZW184" s="344"/>
      <c r="TZX184" s="344"/>
      <c r="TZY184" s="344"/>
      <c r="TZZ184" s="344"/>
      <c r="UAA184" s="344"/>
      <c r="UAB184" s="347"/>
      <c r="UAC184" s="348"/>
      <c r="UAD184" s="349"/>
      <c r="UAE184" s="350"/>
      <c r="UAF184" s="344"/>
      <c r="UAG184" s="344"/>
      <c r="UAH184" s="344"/>
      <c r="UAI184" s="344"/>
      <c r="UAJ184" s="344"/>
      <c r="UAK184" s="347"/>
      <c r="UAL184" s="348"/>
      <c r="UAM184" s="349"/>
      <c r="UAN184" s="350"/>
      <c r="UAO184" s="344"/>
      <c r="UAP184" s="344"/>
      <c r="UAQ184" s="344"/>
      <c r="UAR184" s="344"/>
      <c r="UAS184" s="344"/>
      <c r="UAT184" s="347"/>
      <c r="UAU184" s="348"/>
      <c r="UAV184" s="349"/>
      <c r="UAW184" s="350"/>
      <c r="UAX184" s="344"/>
      <c r="UAY184" s="344"/>
      <c r="UAZ184" s="344"/>
      <c r="UBA184" s="344"/>
      <c r="UBB184" s="344"/>
      <c r="UBC184" s="347"/>
      <c r="UBD184" s="348"/>
      <c r="UBE184" s="349"/>
      <c r="UBF184" s="350"/>
      <c r="UBG184" s="344"/>
      <c r="UBH184" s="344"/>
      <c r="UBI184" s="344"/>
      <c r="UBJ184" s="344"/>
      <c r="UBK184" s="344"/>
      <c r="UBL184" s="347"/>
      <c r="UBM184" s="348"/>
      <c r="UBN184" s="349"/>
      <c r="UBO184" s="350"/>
      <c r="UBP184" s="344"/>
      <c r="UBQ184" s="344"/>
      <c r="UBR184" s="344"/>
      <c r="UBS184" s="344"/>
      <c r="UBT184" s="344"/>
      <c r="UBU184" s="347"/>
      <c r="UBV184" s="348"/>
      <c r="UBW184" s="349"/>
      <c r="UBX184" s="350"/>
      <c r="UBY184" s="344"/>
      <c r="UBZ184" s="344"/>
      <c r="UCA184" s="344"/>
      <c r="UCB184" s="344"/>
      <c r="UCC184" s="344"/>
      <c r="UCD184" s="347"/>
      <c r="UCE184" s="348"/>
      <c r="UCF184" s="349"/>
      <c r="UCG184" s="350"/>
      <c r="UCH184" s="344"/>
      <c r="UCI184" s="344"/>
      <c r="UCJ184" s="344"/>
      <c r="UCK184" s="344"/>
      <c r="UCL184" s="344"/>
      <c r="UCM184" s="347"/>
      <c r="UCN184" s="348"/>
      <c r="UCO184" s="349"/>
      <c r="UCP184" s="350"/>
      <c r="UCQ184" s="344"/>
      <c r="UCR184" s="344"/>
      <c r="UCS184" s="344"/>
      <c r="UCT184" s="344"/>
      <c r="UCU184" s="344"/>
      <c r="UCV184" s="347"/>
      <c r="UCW184" s="348"/>
      <c r="UCX184" s="349"/>
      <c r="UCY184" s="350"/>
      <c r="UCZ184" s="344"/>
      <c r="UDA184" s="344"/>
      <c r="UDB184" s="344"/>
      <c r="UDC184" s="344"/>
      <c r="UDD184" s="344"/>
      <c r="UDE184" s="347"/>
      <c r="UDF184" s="348"/>
      <c r="UDG184" s="349"/>
      <c r="UDH184" s="350"/>
      <c r="UDI184" s="344"/>
      <c r="UDJ184" s="344"/>
      <c r="UDK184" s="344"/>
      <c r="UDL184" s="344"/>
      <c r="UDM184" s="344"/>
      <c r="UDN184" s="347"/>
      <c r="UDO184" s="348"/>
      <c r="UDP184" s="349"/>
      <c r="UDQ184" s="350"/>
      <c r="UDR184" s="344"/>
      <c r="UDS184" s="344"/>
      <c r="UDT184" s="344"/>
      <c r="UDU184" s="344"/>
      <c r="UDV184" s="344"/>
      <c r="UDW184" s="347"/>
      <c r="UDX184" s="348"/>
      <c r="UDY184" s="349"/>
      <c r="UDZ184" s="350"/>
      <c r="UEA184" s="344"/>
      <c r="UEB184" s="344"/>
      <c r="UEC184" s="344"/>
      <c r="UED184" s="344"/>
      <c r="UEE184" s="344"/>
      <c r="UEF184" s="347"/>
      <c r="UEG184" s="348"/>
      <c r="UEH184" s="349"/>
      <c r="UEI184" s="350"/>
      <c r="UEJ184" s="344"/>
      <c r="UEK184" s="344"/>
      <c r="UEL184" s="344"/>
      <c r="UEM184" s="344"/>
      <c r="UEN184" s="344"/>
      <c r="UEO184" s="347"/>
      <c r="UEP184" s="348"/>
      <c r="UEQ184" s="349"/>
      <c r="UER184" s="350"/>
      <c r="UES184" s="344"/>
      <c r="UET184" s="344"/>
      <c r="UEU184" s="344"/>
      <c r="UEV184" s="344"/>
      <c r="UEW184" s="344"/>
      <c r="UEX184" s="347"/>
      <c r="UEY184" s="348"/>
      <c r="UEZ184" s="349"/>
      <c r="UFA184" s="350"/>
      <c r="UFB184" s="344"/>
      <c r="UFC184" s="344"/>
      <c r="UFD184" s="344"/>
      <c r="UFE184" s="344"/>
      <c r="UFF184" s="344"/>
      <c r="UFG184" s="347"/>
      <c r="UFH184" s="348"/>
      <c r="UFI184" s="349"/>
      <c r="UFJ184" s="350"/>
      <c r="UFK184" s="344"/>
      <c r="UFL184" s="344"/>
      <c r="UFM184" s="344"/>
      <c r="UFN184" s="344"/>
      <c r="UFO184" s="344"/>
      <c r="UFP184" s="347"/>
      <c r="UFQ184" s="348"/>
      <c r="UFR184" s="349"/>
      <c r="UFS184" s="350"/>
      <c r="UFT184" s="344"/>
      <c r="UFU184" s="344"/>
      <c r="UFV184" s="344"/>
      <c r="UFW184" s="344"/>
      <c r="UFX184" s="344"/>
      <c r="UFY184" s="347"/>
      <c r="UFZ184" s="348"/>
      <c r="UGA184" s="349"/>
      <c r="UGB184" s="350"/>
      <c r="UGC184" s="344"/>
      <c r="UGD184" s="344"/>
      <c r="UGE184" s="344"/>
      <c r="UGF184" s="344"/>
      <c r="UGG184" s="344"/>
      <c r="UGH184" s="347"/>
      <c r="UGI184" s="348"/>
      <c r="UGJ184" s="349"/>
      <c r="UGK184" s="350"/>
      <c r="UGL184" s="344"/>
      <c r="UGM184" s="344"/>
      <c r="UGN184" s="344"/>
      <c r="UGO184" s="344"/>
      <c r="UGP184" s="344"/>
      <c r="UGQ184" s="347"/>
      <c r="UGR184" s="348"/>
      <c r="UGS184" s="349"/>
      <c r="UGT184" s="350"/>
      <c r="UGU184" s="344"/>
      <c r="UGV184" s="344"/>
      <c r="UGW184" s="344"/>
      <c r="UGX184" s="344"/>
      <c r="UGY184" s="344"/>
      <c r="UGZ184" s="347"/>
      <c r="UHA184" s="348"/>
      <c r="UHB184" s="349"/>
      <c r="UHC184" s="350"/>
      <c r="UHD184" s="344"/>
      <c r="UHE184" s="344"/>
      <c r="UHF184" s="344"/>
      <c r="UHG184" s="344"/>
      <c r="UHH184" s="344"/>
      <c r="UHI184" s="347"/>
      <c r="UHJ184" s="348"/>
      <c r="UHK184" s="349"/>
      <c r="UHL184" s="350"/>
      <c r="UHM184" s="344"/>
      <c r="UHN184" s="344"/>
      <c r="UHO184" s="344"/>
      <c r="UHP184" s="344"/>
      <c r="UHQ184" s="344"/>
      <c r="UHR184" s="347"/>
      <c r="UHS184" s="348"/>
      <c r="UHT184" s="349"/>
      <c r="UHU184" s="350"/>
      <c r="UHV184" s="344"/>
      <c r="UHW184" s="344"/>
      <c r="UHX184" s="344"/>
      <c r="UHY184" s="344"/>
      <c r="UHZ184" s="344"/>
      <c r="UIA184" s="347"/>
      <c r="UIB184" s="348"/>
      <c r="UIC184" s="349"/>
      <c r="UID184" s="350"/>
      <c r="UIE184" s="344"/>
      <c r="UIF184" s="344"/>
      <c r="UIG184" s="344"/>
      <c r="UIH184" s="344"/>
      <c r="UII184" s="344"/>
      <c r="UIJ184" s="347"/>
      <c r="UIK184" s="348"/>
      <c r="UIL184" s="349"/>
      <c r="UIM184" s="350"/>
      <c r="UIN184" s="344"/>
      <c r="UIO184" s="344"/>
      <c r="UIP184" s="344"/>
      <c r="UIQ184" s="344"/>
      <c r="UIR184" s="344"/>
      <c r="UIS184" s="347"/>
      <c r="UIT184" s="348"/>
      <c r="UIU184" s="349"/>
      <c r="UIV184" s="350"/>
      <c r="UIW184" s="344"/>
      <c r="UIX184" s="344"/>
      <c r="UIY184" s="344"/>
      <c r="UIZ184" s="344"/>
      <c r="UJA184" s="344"/>
      <c r="UJB184" s="347"/>
      <c r="UJC184" s="348"/>
      <c r="UJD184" s="349"/>
      <c r="UJE184" s="350"/>
      <c r="UJF184" s="344"/>
      <c r="UJG184" s="344"/>
      <c r="UJH184" s="344"/>
      <c r="UJI184" s="344"/>
      <c r="UJJ184" s="344"/>
      <c r="UJK184" s="347"/>
      <c r="UJL184" s="348"/>
      <c r="UJM184" s="349"/>
      <c r="UJN184" s="350"/>
      <c r="UJO184" s="344"/>
      <c r="UJP184" s="344"/>
      <c r="UJQ184" s="344"/>
      <c r="UJR184" s="344"/>
      <c r="UJS184" s="344"/>
      <c r="UJT184" s="347"/>
      <c r="UJU184" s="348"/>
      <c r="UJV184" s="349"/>
      <c r="UJW184" s="350"/>
      <c r="UJX184" s="344"/>
      <c r="UJY184" s="344"/>
      <c r="UJZ184" s="344"/>
      <c r="UKA184" s="344"/>
      <c r="UKB184" s="344"/>
      <c r="UKC184" s="347"/>
      <c r="UKD184" s="348"/>
      <c r="UKE184" s="349"/>
      <c r="UKF184" s="350"/>
      <c r="UKG184" s="344"/>
      <c r="UKH184" s="344"/>
      <c r="UKI184" s="344"/>
      <c r="UKJ184" s="344"/>
      <c r="UKK184" s="344"/>
      <c r="UKL184" s="347"/>
      <c r="UKM184" s="348"/>
      <c r="UKN184" s="349"/>
      <c r="UKO184" s="350"/>
      <c r="UKP184" s="344"/>
      <c r="UKQ184" s="344"/>
      <c r="UKR184" s="344"/>
      <c r="UKS184" s="344"/>
      <c r="UKT184" s="344"/>
      <c r="UKU184" s="347"/>
      <c r="UKV184" s="348"/>
      <c r="UKW184" s="349"/>
      <c r="UKX184" s="350"/>
      <c r="UKY184" s="344"/>
      <c r="UKZ184" s="344"/>
      <c r="ULA184" s="344"/>
      <c r="ULB184" s="344"/>
      <c r="ULC184" s="344"/>
      <c r="ULD184" s="347"/>
      <c r="ULE184" s="348"/>
      <c r="ULF184" s="349"/>
      <c r="ULG184" s="350"/>
      <c r="ULH184" s="344"/>
      <c r="ULI184" s="344"/>
      <c r="ULJ184" s="344"/>
      <c r="ULK184" s="344"/>
      <c r="ULL184" s="344"/>
      <c r="ULM184" s="347"/>
      <c r="ULN184" s="348"/>
      <c r="ULO184" s="349"/>
      <c r="ULP184" s="350"/>
      <c r="ULQ184" s="344"/>
      <c r="ULR184" s="344"/>
      <c r="ULS184" s="344"/>
      <c r="ULT184" s="344"/>
      <c r="ULU184" s="344"/>
      <c r="ULV184" s="347"/>
      <c r="ULW184" s="348"/>
      <c r="ULX184" s="349"/>
      <c r="ULY184" s="350"/>
      <c r="ULZ184" s="344"/>
      <c r="UMA184" s="344"/>
      <c r="UMB184" s="344"/>
      <c r="UMC184" s="344"/>
      <c r="UMD184" s="344"/>
      <c r="UME184" s="347"/>
      <c r="UMF184" s="348"/>
      <c r="UMG184" s="349"/>
      <c r="UMH184" s="350"/>
      <c r="UMI184" s="344"/>
      <c r="UMJ184" s="344"/>
      <c r="UMK184" s="344"/>
      <c r="UML184" s="344"/>
      <c r="UMM184" s="344"/>
      <c r="UMN184" s="347"/>
      <c r="UMO184" s="348"/>
      <c r="UMP184" s="349"/>
      <c r="UMQ184" s="350"/>
      <c r="UMR184" s="344"/>
      <c r="UMS184" s="344"/>
      <c r="UMT184" s="344"/>
      <c r="UMU184" s="344"/>
      <c r="UMV184" s="344"/>
      <c r="UMW184" s="347"/>
      <c r="UMX184" s="348"/>
      <c r="UMY184" s="349"/>
      <c r="UMZ184" s="350"/>
      <c r="UNA184" s="344"/>
      <c r="UNB184" s="344"/>
      <c r="UNC184" s="344"/>
      <c r="UND184" s="344"/>
      <c r="UNE184" s="344"/>
      <c r="UNF184" s="347"/>
      <c r="UNG184" s="348"/>
      <c r="UNH184" s="349"/>
      <c r="UNI184" s="350"/>
      <c r="UNJ184" s="344"/>
      <c r="UNK184" s="344"/>
      <c r="UNL184" s="344"/>
      <c r="UNM184" s="344"/>
      <c r="UNN184" s="344"/>
      <c r="UNO184" s="347"/>
      <c r="UNP184" s="348"/>
      <c r="UNQ184" s="349"/>
      <c r="UNR184" s="350"/>
      <c r="UNS184" s="344"/>
      <c r="UNT184" s="344"/>
      <c r="UNU184" s="344"/>
      <c r="UNV184" s="344"/>
      <c r="UNW184" s="344"/>
      <c r="UNX184" s="347"/>
      <c r="UNY184" s="348"/>
      <c r="UNZ184" s="349"/>
      <c r="UOA184" s="350"/>
      <c r="UOB184" s="344"/>
      <c r="UOC184" s="344"/>
      <c r="UOD184" s="344"/>
      <c r="UOE184" s="344"/>
      <c r="UOF184" s="344"/>
      <c r="UOG184" s="347"/>
      <c r="UOH184" s="348"/>
      <c r="UOI184" s="349"/>
      <c r="UOJ184" s="350"/>
      <c r="UOK184" s="344"/>
      <c r="UOL184" s="344"/>
      <c r="UOM184" s="344"/>
      <c r="UON184" s="344"/>
      <c r="UOO184" s="344"/>
      <c r="UOP184" s="347"/>
      <c r="UOQ184" s="348"/>
      <c r="UOR184" s="349"/>
      <c r="UOS184" s="350"/>
      <c r="UOT184" s="344"/>
      <c r="UOU184" s="344"/>
      <c r="UOV184" s="344"/>
      <c r="UOW184" s="344"/>
      <c r="UOX184" s="344"/>
      <c r="UOY184" s="347"/>
      <c r="UOZ184" s="348"/>
      <c r="UPA184" s="349"/>
      <c r="UPB184" s="350"/>
      <c r="UPC184" s="344"/>
      <c r="UPD184" s="344"/>
      <c r="UPE184" s="344"/>
      <c r="UPF184" s="344"/>
      <c r="UPG184" s="344"/>
      <c r="UPH184" s="347"/>
      <c r="UPI184" s="348"/>
      <c r="UPJ184" s="349"/>
      <c r="UPK184" s="350"/>
      <c r="UPL184" s="344"/>
      <c r="UPM184" s="344"/>
      <c r="UPN184" s="344"/>
      <c r="UPO184" s="344"/>
      <c r="UPP184" s="344"/>
      <c r="UPQ184" s="347"/>
      <c r="UPR184" s="348"/>
      <c r="UPS184" s="349"/>
      <c r="UPT184" s="350"/>
      <c r="UPU184" s="344"/>
      <c r="UPV184" s="344"/>
      <c r="UPW184" s="344"/>
      <c r="UPX184" s="344"/>
      <c r="UPY184" s="344"/>
      <c r="UPZ184" s="347"/>
      <c r="UQA184" s="348"/>
      <c r="UQB184" s="349"/>
      <c r="UQC184" s="350"/>
      <c r="UQD184" s="344"/>
      <c r="UQE184" s="344"/>
      <c r="UQF184" s="344"/>
      <c r="UQG184" s="344"/>
      <c r="UQH184" s="344"/>
      <c r="UQI184" s="347"/>
      <c r="UQJ184" s="348"/>
      <c r="UQK184" s="349"/>
      <c r="UQL184" s="350"/>
      <c r="UQM184" s="344"/>
      <c r="UQN184" s="344"/>
      <c r="UQO184" s="344"/>
      <c r="UQP184" s="344"/>
      <c r="UQQ184" s="344"/>
      <c r="UQR184" s="347"/>
      <c r="UQS184" s="348"/>
      <c r="UQT184" s="349"/>
      <c r="UQU184" s="350"/>
      <c r="UQV184" s="344"/>
      <c r="UQW184" s="344"/>
      <c r="UQX184" s="344"/>
      <c r="UQY184" s="344"/>
      <c r="UQZ184" s="344"/>
      <c r="URA184" s="347"/>
      <c r="URB184" s="348"/>
      <c r="URC184" s="349"/>
      <c r="URD184" s="350"/>
      <c r="URE184" s="344"/>
      <c r="URF184" s="344"/>
      <c r="URG184" s="344"/>
      <c r="URH184" s="344"/>
      <c r="URI184" s="344"/>
      <c r="URJ184" s="347"/>
      <c r="URK184" s="348"/>
      <c r="URL184" s="349"/>
      <c r="URM184" s="350"/>
      <c r="URN184" s="344"/>
      <c r="URO184" s="344"/>
      <c r="URP184" s="344"/>
      <c r="URQ184" s="344"/>
      <c r="URR184" s="344"/>
      <c r="URS184" s="347"/>
      <c r="URT184" s="348"/>
      <c r="URU184" s="349"/>
      <c r="URV184" s="350"/>
      <c r="URW184" s="344"/>
      <c r="URX184" s="344"/>
      <c r="URY184" s="344"/>
      <c r="URZ184" s="344"/>
      <c r="USA184" s="344"/>
      <c r="USB184" s="347"/>
      <c r="USC184" s="348"/>
      <c r="USD184" s="349"/>
      <c r="USE184" s="350"/>
      <c r="USF184" s="344"/>
      <c r="USG184" s="344"/>
      <c r="USH184" s="344"/>
      <c r="USI184" s="344"/>
      <c r="USJ184" s="344"/>
      <c r="USK184" s="347"/>
      <c r="USL184" s="348"/>
      <c r="USM184" s="349"/>
      <c r="USN184" s="350"/>
      <c r="USO184" s="344"/>
      <c r="USP184" s="344"/>
      <c r="USQ184" s="344"/>
      <c r="USR184" s="344"/>
      <c r="USS184" s="344"/>
      <c r="UST184" s="347"/>
      <c r="USU184" s="348"/>
      <c r="USV184" s="349"/>
      <c r="USW184" s="350"/>
      <c r="USX184" s="344"/>
      <c r="USY184" s="344"/>
      <c r="USZ184" s="344"/>
      <c r="UTA184" s="344"/>
      <c r="UTB184" s="344"/>
      <c r="UTC184" s="347"/>
      <c r="UTD184" s="348"/>
      <c r="UTE184" s="349"/>
      <c r="UTF184" s="350"/>
      <c r="UTG184" s="344"/>
      <c r="UTH184" s="344"/>
      <c r="UTI184" s="344"/>
      <c r="UTJ184" s="344"/>
      <c r="UTK184" s="344"/>
      <c r="UTL184" s="347"/>
      <c r="UTM184" s="348"/>
      <c r="UTN184" s="349"/>
      <c r="UTO184" s="350"/>
      <c r="UTP184" s="344"/>
      <c r="UTQ184" s="344"/>
      <c r="UTR184" s="344"/>
      <c r="UTS184" s="344"/>
      <c r="UTT184" s="344"/>
      <c r="UTU184" s="347"/>
      <c r="UTV184" s="348"/>
      <c r="UTW184" s="349"/>
      <c r="UTX184" s="350"/>
      <c r="UTY184" s="344"/>
      <c r="UTZ184" s="344"/>
      <c r="UUA184" s="344"/>
      <c r="UUB184" s="344"/>
      <c r="UUC184" s="344"/>
      <c r="UUD184" s="347"/>
      <c r="UUE184" s="348"/>
      <c r="UUF184" s="349"/>
      <c r="UUG184" s="350"/>
      <c r="UUH184" s="344"/>
      <c r="UUI184" s="344"/>
      <c r="UUJ184" s="344"/>
      <c r="UUK184" s="344"/>
      <c r="UUL184" s="344"/>
      <c r="UUM184" s="347"/>
      <c r="UUN184" s="348"/>
      <c r="UUO184" s="349"/>
      <c r="UUP184" s="350"/>
      <c r="UUQ184" s="344"/>
      <c r="UUR184" s="344"/>
      <c r="UUS184" s="344"/>
      <c r="UUT184" s="344"/>
      <c r="UUU184" s="344"/>
      <c r="UUV184" s="347"/>
      <c r="UUW184" s="348"/>
      <c r="UUX184" s="349"/>
      <c r="UUY184" s="350"/>
      <c r="UUZ184" s="344"/>
      <c r="UVA184" s="344"/>
      <c r="UVB184" s="344"/>
      <c r="UVC184" s="344"/>
      <c r="UVD184" s="344"/>
      <c r="UVE184" s="347"/>
      <c r="UVF184" s="348"/>
      <c r="UVG184" s="349"/>
      <c r="UVH184" s="350"/>
      <c r="UVI184" s="344"/>
      <c r="UVJ184" s="344"/>
      <c r="UVK184" s="344"/>
      <c r="UVL184" s="344"/>
      <c r="UVM184" s="344"/>
      <c r="UVN184" s="347"/>
      <c r="UVO184" s="348"/>
      <c r="UVP184" s="349"/>
      <c r="UVQ184" s="350"/>
      <c r="UVR184" s="344"/>
      <c r="UVS184" s="344"/>
      <c r="UVT184" s="344"/>
      <c r="UVU184" s="344"/>
      <c r="UVV184" s="344"/>
      <c r="UVW184" s="347"/>
      <c r="UVX184" s="348"/>
      <c r="UVY184" s="349"/>
      <c r="UVZ184" s="350"/>
      <c r="UWA184" s="344"/>
      <c r="UWB184" s="344"/>
      <c r="UWC184" s="344"/>
      <c r="UWD184" s="344"/>
      <c r="UWE184" s="344"/>
      <c r="UWF184" s="347"/>
      <c r="UWG184" s="348"/>
      <c r="UWH184" s="349"/>
      <c r="UWI184" s="350"/>
      <c r="UWJ184" s="344"/>
      <c r="UWK184" s="344"/>
      <c r="UWL184" s="344"/>
      <c r="UWM184" s="344"/>
      <c r="UWN184" s="344"/>
      <c r="UWO184" s="347"/>
      <c r="UWP184" s="348"/>
      <c r="UWQ184" s="349"/>
      <c r="UWR184" s="350"/>
      <c r="UWS184" s="344"/>
      <c r="UWT184" s="344"/>
      <c r="UWU184" s="344"/>
      <c r="UWV184" s="344"/>
      <c r="UWW184" s="344"/>
      <c r="UWX184" s="347"/>
      <c r="UWY184" s="348"/>
      <c r="UWZ184" s="349"/>
      <c r="UXA184" s="350"/>
      <c r="UXB184" s="344"/>
      <c r="UXC184" s="344"/>
      <c r="UXD184" s="344"/>
      <c r="UXE184" s="344"/>
      <c r="UXF184" s="344"/>
      <c r="UXG184" s="347"/>
      <c r="UXH184" s="348"/>
      <c r="UXI184" s="349"/>
      <c r="UXJ184" s="350"/>
      <c r="UXK184" s="344"/>
      <c r="UXL184" s="344"/>
      <c r="UXM184" s="344"/>
      <c r="UXN184" s="344"/>
      <c r="UXO184" s="344"/>
      <c r="UXP184" s="347"/>
      <c r="UXQ184" s="348"/>
      <c r="UXR184" s="349"/>
      <c r="UXS184" s="350"/>
      <c r="UXT184" s="344"/>
      <c r="UXU184" s="344"/>
      <c r="UXV184" s="344"/>
      <c r="UXW184" s="344"/>
      <c r="UXX184" s="344"/>
      <c r="UXY184" s="347"/>
      <c r="UXZ184" s="348"/>
      <c r="UYA184" s="349"/>
      <c r="UYB184" s="350"/>
      <c r="UYC184" s="344"/>
      <c r="UYD184" s="344"/>
      <c r="UYE184" s="344"/>
      <c r="UYF184" s="344"/>
      <c r="UYG184" s="344"/>
      <c r="UYH184" s="347"/>
      <c r="UYI184" s="348"/>
      <c r="UYJ184" s="349"/>
      <c r="UYK184" s="350"/>
      <c r="UYL184" s="344"/>
      <c r="UYM184" s="344"/>
      <c r="UYN184" s="344"/>
      <c r="UYO184" s="344"/>
      <c r="UYP184" s="344"/>
      <c r="UYQ184" s="347"/>
      <c r="UYR184" s="348"/>
      <c r="UYS184" s="349"/>
      <c r="UYT184" s="350"/>
      <c r="UYU184" s="344"/>
      <c r="UYV184" s="344"/>
      <c r="UYW184" s="344"/>
      <c r="UYX184" s="344"/>
      <c r="UYY184" s="344"/>
      <c r="UYZ184" s="347"/>
      <c r="UZA184" s="348"/>
      <c r="UZB184" s="349"/>
      <c r="UZC184" s="350"/>
      <c r="UZD184" s="344"/>
      <c r="UZE184" s="344"/>
      <c r="UZF184" s="344"/>
      <c r="UZG184" s="344"/>
      <c r="UZH184" s="344"/>
      <c r="UZI184" s="347"/>
      <c r="UZJ184" s="348"/>
      <c r="UZK184" s="349"/>
      <c r="UZL184" s="350"/>
      <c r="UZM184" s="344"/>
      <c r="UZN184" s="344"/>
      <c r="UZO184" s="344"/>
      <c r="UZP184" s="344"/>
      <c r="UZQ184" s="344"/>
      <c r="UZR184" s="347"/>
      <c r="UZS184" s="348"/>
      <c r="UZT184" s="349"/>
      <c r="UZU184" s="350"/>
      <c r="UZV184" s="344"/>
      <c r="UZW184" s="344"/>
      <c r="UZX184" s="344"/>
      <c r="UZY184" s="344"/>
      <c r="UZZ184" s="344"/>
      <c r="VAA184" s="347"/>
      <c r="VAB184" s="348"/>
      <c r="VAC184" s="349"/>
      <c r="VAD184" s="350"/>
      <c r="VAE184" s="344"/>
      <c r="VAF184" s="344"/>
      <c r="VAG184" s="344"/>
      <c r="VAH184" s="344"/>
      <c r="VAI184" s="344"/>
      <c r="VAJ184" s="347"/>
      <c r="VAK184" s="348"/>
      <c r="VAL184" s="349"/>
      <c r="VAM184" s="350"/>
      <c r="VAN184" s="344"/>
      <c r="VAO184" s="344"/>
      <c r="VAP184" s="344"/>
      <c r="VAQ184" s="344"/>
      <c r="VAR184" s="344"/>
      <c r="VAS184" s="347"/>
      <c r="VAT184" s="348"/>
      <c r="VAU184" s="349"/>
      <c r="VAV184" s="350"/>
      <c r="VAW184" s="344"/>
      <c r="VAX184" s="344"/>
      <c r="VAY184" s="344"/>
      <c r="VAZ184" s="344"/>
      <c r="VBA184" s="344"/>
      <c r="VBB184" s="347"/>
      <c r="VBC184" s="348"/>
      <c r="VBD184" s="349"/>
      <c r="VBE184" s="350"/>
      <c r="VBF184" s="344"/>
      <c r="VBG184" s="344"/>
      <c r="VBH184" s="344"/>
      <c r="VBI184" s="344"/>
      <c r="VBJ184" s="344"/>
      <c r="VBK184" s="347"/>
      <c r="VBL184" s="348"/>
      <c r="VBM184" s="349"/>
      <c r="VBN184" s="350"/>
      <c r="VBO184" s="344"/>
      <c r="VBP184" s="344"/>
      <c r="VBQ184" s="344"/>
      <c r="VBR184" s="344"/>
      <c r="VBS184" s="344"/>
      <c r="VBT184" s="347"/>
      <c r="VBU184" s="348"/>
      <c r="VBV184" s="349"/>
      <c r="VBW184" s="350"/>
      <c r="VBX184" s="344"/>
      <c r="VBY184" s="344"/>
      <c r="VBZ184" s="344"/>
      <c r="VCA184" s="344"/>
      <c r="VCB184" s="344"/>
      <c r="VCC184" s="347"/>
      <c r="VCD184" s="348"/>
      <c r="VCE184" s="349"/>
      <c r="VCF184" s="350"/>
      <c r="VCG184" s="344"/>
      <c r="VCH184" s="344"/>
      <c r="VCI184" s="344"/>
      <c r="VCJ184" s="344"/>
      <c r="VCK184" s="344"/>
      <c r="VCL184" s="347"/>
      <c r="VCM184" s="348"/>
      <c r="VCN184" s="349"/>
      <c r="VCO184" s="350"/>
      <c r="VCP184" s="344"/>
      <c r="VCQ184" s="344"/>
      <c r="VCR184" s="344"/>
      <c r="VCS184" s="344"/>
      <c r="VCT184" s="344"/>
      <c r="VCU184" s="347"/>
      <c r="VCV184" s="348"/>
      <c r="VCW184" s="349"/>
      <c r="VCX184" s="350"/>
      <c r="VCY184" s="344"/>
      <c r="VCZ184" s="344"/>
      <c r="VDA184" s="344"/>
      <c r="VDB184" s="344"/>
      <c r="VDC184" s="344"/>
      <c r="VDD184" s="347"/>
      <c r="VDE184" s="348"/>
      <c r="VDF184" s="349"/>
      <c r="VDG184" s="350"/>
      <c r="VDH184" s="344"/>
      <c r="VDI184" s="344"/>
      <c r="VDJ184" s="344"/>
      <c r="VDK184" s="344"/>
      <c r="VDL184" s="344"/>
      <c r="VDM184" s="347"/>
      <c r="VDN184" s="348"/>
      <c r="VDO184" s="349"/>
      <c r="VDP184" s="350"/>
      <c r="VDQ184" s="344"/>
      <c r="VDR184" s="344"/>
      <c r="VDS184" s="344"/>
      <c r="VDT184" s="344"/>
      <c r="VDU184" s="344"/>
      <c r="VDV184" s="347"/>
      <c r="VDW184" s="348"/>
      <c r="VDX184" s="349"/>
      <c r="VDY184" s="350"/>
      <c r="VDZ184" s="344"/>
      <c r="VEA184" s="344"/>
      <c r="VEB184" s="344"/>
      <c r="VEC184" s="344"/>
      <c r="VED184" s="344"/>
      <c r="VEE184" s="347"/>
      <c r="VEF184" s="348"/>
      <c r="VEG184" s="349"/>
      <c r="VEH184" s="350"/>
      <c r="VEI184" s="344"/>
      <c r="VEJ184" s="344"/>
      <c r="VEK184" s="344"/>
      <c r="VEL184" s="344"/>
      <c r="VEM184" s="344"/>
      <c r="VEN184" s="347"/>
      <c r="VEO184" s="348"/>
      <c r="VEP184" s="349"/>
      <c r="VEQ184" s="350"/>
      <c r="VER184" s="344"/>
      <c r="VES184" s="344"/>
      <c r="VET184" s="344"/>
      <c r="VEU184" s="344"/>
      <c r="VEV184" s="344"/>
      <c r="VEW184" s="347"/>
      <c r="VEX184" s="348"/>
      <c r="VEY184" s="349"/>
      <c r="VEZ184" s="350"/>
      <c r="VFA184" s="344"/>
      <c r="VFB184" s="344"/>
      <c r="VFC184" s="344"/>
      <c r="VFD184" s="344"/>
      <c r="VFE184" s="344"/>
      <c r="VFF184" s="347"/>
      <c r="VFG184" s="348"/>
      <c r="VFH184" s="349"/>
      <c r="VFI184" s="350"/>
      <c r="VFJ184" s="344"/>
      <c r="VFK184" s="344"/>
      <c r="VFL184" s="344"/>
      <c r="VFM184" s="344"/>
      <c r="VFN184" s="344"/>
      <c r="VFO184" s="347"/>
      <c r="VFP184" s="348"/>
      <c r="VFQ184" s="349"/>
      <c r="VFR184" s="350"/>
      <c r="VFS184" s="344"/>
      <c r="VFT184" s="344"/>
      <c r="VFU184" s="344"/>
      <c r="VFV184" s="344"/>
      <c r="VFW184" s="344"/>
      <c r="VFX184" s="347"/>
      <c r="VFY184" s="348"/>
      <c r="VFZ184" s="349"/>
      <c r="VGA184" s="350"/>
      <c r="VGB184" s="344"/>
      <c r="VGC184" s="344"/>
      <c r="VGD184" s="344"/>
      <c r="VGE184" s="344"/>
      <c r="VGF184" s="344"/>
      <c r="VGG184" s="347"/>
      <c r="VGH184" s="348"/>
      <c r="VGI184" s="349"/>
      <c r="VGJ184" s="350"/>
      <c r="VGK184" s="344"/>
      <c r="VGL184" s="344"/>
      <c r="VGM184" s="344"/>
      <c r="VGN184" s="344"/>
      <c r="VGO184" s="344"/>
      <c r="VGP184" s="347"/>
      <c r="VGQ184" s="348"/>
      <c r="VGR184" s="349"/>
      <c r="VGS184" s="350"/>
      <c r="VGT184" s="344"/>
      <c r="VGU184" s="344"/>
      <c r="VGV184" s="344"/>
      <c r="VGW184" s="344"/>
      <c r="VGX184" s="344"/>
      <c r="VGY184" s="347"/>
      <c r="VGZ184" s="348"/>
      <c r="VHA184" s="349"/>
      <c r="VHB184" s="350"/>
      <c r="VHC184" s="344"/>
      <c r="VHD184" s="344"/>
      <c r="VHE184" s="344"/>
      <c r="VHF184" s="344"/>
      <c r="VHG184" s="344"/>
      <c r="VHH184" s="347"/>
      <c r="VHI184" s="348"/>
      <c r="VHJ184" s="349"/>
      <c r="VHK184" s="350"/>
      <c r="VHL184" s="344"/>
      <c r="VHM184" s="344"/>
      <c r="VHN184" s="344"/>
      <c r="VHO184" s="344"/>
      <c r="VHP184" s="344"/>
      <c r="VHQ184" s="347"/>
      <c r="VHR184" s="348"/>
      <c r="VHS184" s="349"/>
      <c r="VHT184" s="350"/>
      <c r="VHU184" s="344"/>
      <c r="VHV184" s="344"/>
      <c r="VHW184" s="344"/>
      <c r="VHX184" s="344"/>
      <c r="VHY184" s="344"/>
      <c r="VHZ184" s="347"/>
      <c r="VIA184" s="348"/>
      <c r="VIB184" s="349"/>
      <c r="VIC184" s="350"/>
      <c r="VID184" s="344"/>
      <c r="VIE184" s="344"/>
      <c r="VIF184" s="344"/>
      <c r="VIG184" s="344"/>
      <c r="VIH184" s="344"/>
      <c r="VII184" s="347"/>
      <c r="VIJ184" s="348"/>
      <c r="VIK184" s="349"/>
      <c r="VIL184" s="350"/>
      <c r="VIM184" s="344"/>
      <c r="VIN184" s="344"/>
      <c r="VIO184" s="344"/>
      <c r="VIP184" s="344"/>
      <c r="VIQ184" s="344"/>
      <c r="VIR184" s="347"/>
      <c r="VIS184" s="348"/>
      <c r="VIT184" s="349"/>
      <c r="VIU184" s="350"/>
      <c r="VIV184" s="344"/>
      <c r="VIW184" s="344"/>
      <c r="VIX184" s="344"/>
      <c r="VIY184" s="344"/>
      <c r="VIZ184" s="344"/>
      <c r="VJA184" s="347"/>
      <c r="VJB184" s="348"/>
      <c r="VJC184" s="349"/>
      <c r="VJD184" s="350"/>
      <c r="VJE184" s="344"/>
      <c r="VJF184" s="344"/>
      <c r="VJG184" s="344"/>
      <c r="VJH184" s="344"/>
      <c r="VJI184" s="344"/>
      <c r="VJJ184" s="347"/>
      <c r="VJK184" s="348"/>
      <c r="VJL184" s="349"/>
      <c r="VJM184" s="350"/>
      <c r="VJN184" s="344"/>
      <c r="VJO184" s="344"/>
      <c r="VJP184" s="344"/>
      <c r="VJQ184" s="344"/>
      <c r="VJR184" s="344"/>
      <c r="VJS184" s="347"/>
      <c r="VJT184" s="348"/>
      <c r="VJU184" s="349"/>
      <c r="VJV184" s="350"/>
      <c r="VJW184" s="344"/>
      <c r="VJX184" s="344"/>
      <c r="VJY184" s="344"/>
      <c r="VJZ184" s="344"/>
      <c r="VKA184" s="344"/>
      <c r="VKB184" s="347"/>
      <c r="VKC184" s="348"/>
      <c r="VKD184" s="349"/>
      <c r="VKE184" s="350"/>
      <c r="VKF184" s="344"/>
      <c r="VKG184" s="344"/>
      <c r="VKH184" s="344"/>
      <c r="VKI184" s="344"/>
      <c r="VKJ184" s="344"/>
      <c r="VKK184" s="347"/>
      <c r="VKL184" s="348"/>
      <c r="VKM184" s="349"/>
      <c r="VKN184" s="350"/>
      <c r="VKO184" s="344"/>
      <c r="VKP184" s="344"/>
      <c r="VKQ184" s="344"/>
      <c r="VKR184" s="344"/>
      <c r="VKS184" s="344"/>
      <c r="VKT184" s="347"/>
      <c r="VKU184" s="348"/>
      <c r="VKV184" s="349"/>
      <c r="VKW184" s="350"/>
      <c r="VKX184" s="344"/>
      <c r="VKY184" s="344"/>
      <c r="VKZ184" s="344"/>
      <c r="VLA184" s="344"/>
      <c r="VLB184" s="344"/>
      <c r="VLC184" s="347"/>
      <c r="VLD184" s="348"/>
      <c r="VLE184" s="349"/>
      <c r="VLF184" s="350"/>
      <c r="VLG184" s="344"/>
      <c r="VLH184" s="344"/>
      <c r="VLI184" s="344"/>
      <c r="VLJ184" s="344"/>
      <c r="VLK184" s="344"/>
      <c r="VLL184" s="347"/>
      <c r="VLM184" s="348"/>
      <c r="VLN184" s="349"/>
      <c r="VLO184" s="350"/>
      <c r="VLP184" s="344"/>
      <c r="VLQ184" s="344"/>
      <c r="VLR184" s="344"/>
      <c r="VLS184" s="344"/>
      <c r="VLT184" s="344"/>
      <c r="VLU184" s="347"/>
      <c r="VLV184" s="348"/>
      <c r="VLW184" s="349"/>
      <c r="VLX184" s="350"/>
      <c r="VLY184" s="344"/>
      <c r="VLZ184" s="344"/>
      <c r="VMA184" s="344"/>
      <c r="VMB184" s="344"/>
      <c r="VMC184" s="344"/>
      <c r="VMD184" s="347"/>
      <c r="VME184" s="348"/>
      <c r="VMF184" s="349"/>
      <c r="VMG184" s="350"/>
      <c r="VMH184" s="344"/>
      <c r="VMI184" s="344"/>
      <c r="VMJ184" s="344"/>
      <c r="VMK184" s="344"/>
      <c r="VML184" s="344"/>
      <c r="VMM184" s="347"/>
      <c r="VMN184" s="348"/>
      <c r="VMO184" s="349"/>
      <c r="VMP184" s="350"/>
      <c r="VMQ184" s="344"/>
      <c r="VMR184" s="344"/>
      <c r="VMS184" s="344"/>
      <c r="VMT184" s="344"/>
      <c r="VMU184" s="344"/>
      <c r="VMV184" s="347"/>
      <c r="VMW184" s="348"/>
      <c r="VMX184" s="349"/>
      <c r="VMY184" s="350"/>
      <c r="VMZ184" s="344"/>
      <c r="VNA184" s="344"/>
      <c r="VNB184" s="344"/>
      <c r="VNC184" s="344"/>
      <c r="VND184" s="344"/>
      <c r="VNE184" s="347"/>
      <c r="VNF184" s="348"/>
      <c r="VNG184" s="349"/>
      <c r="VNH184" s="350"/>
      <c r="VNI184" s="344"/>
      <c r="VNJ184" s="344"/>
      <c r="VNK184" s="344"/>
      <c r="VNL184" s="344"/>
      <c r="VNM184" s="344"/>
      <c r="VNN184" s="347"/>
      <c r="VNO184" s="348"/>
      <c r="VNP184" s="349"/>
      <c r="VNQ184" s="350"/>
      <c r="VNR184" s="344"/>
      <c r="VNS184" s="344"/>
      <c r="VNT184" s="344"/>
      <c r="VNU184" s="344"/>
      <c r="VNV184" s="344"/>
      <c r="VNW184" s="347"/>
      <c r="VNX184" s="348"/>
      <c r="VNY184" s="349"/>
      <c r="VNZ184" s="350"/>
      <c r="VOA184" s="344"/>
      <c r="VOB184" s="344"/>
      <c r="VOC184" s="344"/>
      <c r="VOD184" s="344"/>
      <c r="VOE184" s="344"/>
      <c r="VOF184" s="347"/>
      <c r="VOG184" s="348"/>
      <c r="VOH184" s="349"/>
      <c r="VOI184" s="350"/>
      <c r="VOJ184" s="344"/>
      <c r="VOK184" s="344"/>
      <c r="VOL184" s="344"/>
      <c r="VOM184" s="344"/>
      <c r="VON184" s="344"/>
      <c r="VOO184" s="347"/>
      <c r="VOP184" s="348"/>
      <c r="VOQ184" s="349"/>
      <c r="VOR184" s="350"/>
      <c r="VOS184" s="344"/>
      <c r="VOT184" s="344"/>
      <c r="VOU184" s="344"/>
      <c r="VOV184" s="344"/>
      <c r="VOW184" s="344"/>
      <c r="VOX184" s="347"/>
      <c r="VOY184" s="348"/>
      <c r="VOZ184" s="349"/>
      <c r="VPA184" s="350"/>
      <c r="VPB184" s="344"/>
      <c r="VPC184" s="344"/>
      <c r="VPD184" s="344"/>
      <c r="VPE184" s="344"/>
      <c r="VPF184" s="344"/>
      <c r="VPG184" s="347"/>
      <c r="VPH184" s="348"/>
      <c r="VPI184" s="349"/>
      <c r="VPJ184" s="350"/>
      <c r="VPK184" s="344"/>
      <c r="VPL184" s="344"/>
      <c r="VPM184" s="344"/>
      <c r="VPN184" s="344"/>
      <c r="VPO184" s="344"/>
      <c r="VPP184" s="347"/>
      <c r="VPQ184" s="348"/>
      <c r="VPR184" s="349"/>
      <c r="VPS184" s="350"/>
      <c r="VPT184" s="344"/>
      <c r="VPU184" s="344"/>
      <c r="VPV184" s="344"/>
      <c r="VPW184" s="344"/>
      <c r="VPX184" s="344"/>
      <c r="VPY184" s="347"/>
      <c r="VPZ184" s="348"/>
      <c r="VQA184" s="349"/>
      <c r="VQB184" s="350"/>
      <c r="VQC184" s="344"/>
      <c r="VQD184" s="344"/>
      <c r="VQE184" s="344"/>
      <c r="VQF184" s="344"/>
      <c r="VQG184" s="344"/>
      <c r="VQH184" s="347"/>
      <c r="VQI184" s="348"/>
      <c r="VQJ184" s="349"/>
      <c r="VQK184" s="350"/>
      <c r="VQL184" s="344"/>
      <c r="VQM184" s="344"/>
      <c r="VQN184" s="344"/>
      <c r="VQO184" s="344"/>
      <c r="VQP184" s="344"/>
      <c r="VQQ184" s="347"/>
      <c r="VQR184" s="348"/>
      <c r="VQS184" s="349"/>
      <c r="VQT184" s="350"/>
      <c r="VQU184" s="344"/>
      <c r="VQV184" s="344"/>
      <c r="VQW184" s="344"/>
      <c r="VQX184" s="344"/>
      <c r="VQY184" s="344"/>
      <c r="VQZ184" s="347"/>
      <c r="VRA184" s="348"/>
      <c r="VRB184" s="349"/>
      <c r="VRC184" s="350"/>
      <c r="VRD184" s="344"/>
      <c r="VRE184" s="344"/>
      <c r="VRF184" s="344"/>
      <c r="VRG184" s="344"/>
      <c r="VRH184" s="344"/>
      <c r="VRI184" s="347"/>
      <c r="VRJ184" s="348"/>
      <c r="VRK184" s="349"/>
      <c r="VRL184" s="350"/>
      <c r="VRM184" s="344"/>
      <c r="VRN184" s="344"/>
      <c r="VRO184" s="344"/>
      <c r="VRP184" s="344"/>
      <c r="VRQ184" s="344"/>
      <c r="VRR184" s="347"/>
      <c r="VRS184" s="348"/>
      <c r="VRT184" s="349"/>
      <c r="VRU184" s="350"/>
      <c r="VRV184" s="344"/>
      <c r="VRW184" s="344"/>
      <c r="VRX184" s="344"/>
      <c r="VRY184" s="344"/>
      <c r="VRZ184" s="344"/>
      <c r="VSA184" s="347"/>
      <c r="VSB184" s="348"/>
      <c r="VSC184" s="349"/>
      <c r="VSD184" s="350"/>
      <c r="VSE184" s="344"/>
      <c r="VSF184" s="344"/>
      <c r="VSG184" s="344"/>
      <c r="VSH184" s="344"/>
      <c r="VSI184" s="344"/>
      <c r="VSJ184" s="347"/>
      <c r="VSK184" s="348"/>
      <c r="VSL184" s="349"/>
      <c r="VSM184" s="350"/>
      <c r="VSN184" s="344"/>
      <c r="VSO184" s="344"/>
      <c r="VSP184" s="344"/>
      <c r="VSQ184" s="344"/>
      <c r="VSR184" s="344"/>
      <c r="VSS184" s="347"/>
      <c r="VST184" s="348"/>
      <c r="VSU184" s="349"/>
      <c r="VSV184" s="350"/>
      <c r="VSW184" s="344"/>
      <c r="VSX184" s="344"/>
      <c r="VSY184" s="344"/>
      <c r="VSZ184" s="344"/>
      <c r="VTA184" s="344"/>
      <c r="VTB184" s="347"/>
      <c r="VTC184" s="348"/>
      <c r="VTD184" s="349"/>
      <c r="VTE184" s="350"/>
      <c r="VTF184" s="344"/>
      <c r="VTG184" s="344"/>
      <c r="VTH184" s="344"/>
      <c r="VTI184" s="344"/>
      <c r="VTJ184" s="344"/>
      <c r="VTK184" s="347"/>
      <c r="VTL184" s="348"/>
      <c r="VTM184" s="349"/>
      <c r="VTN184" s="350"/>
      <c r="VTO184" s="344"/>
      <c r="VTP184" s="344"/>
      <c r="VTQ184" s="344"/>
      <c r="VTR184" s="344"/>
      <c r="VTS184" s="344"/>
      <c r="VTT184" s="347"/>
      <c r="VTU184" s="348"/>
      <c r="VTV184" s="349"/>
      <c r="VTW184" s="350"/>
      <c r="VTX184" s="344"/>
      <c r="VTY184" s="344"/>
      <c r="VTZ184" s="344"/>
      <c r="VUA184" s="344"/>
      <c r="VUB184" s="344"/>
      <c r="VUC184" s="347"/>
      <c r="VUD184" s="348"/>
      <c r="VUE184" s="349"/>
      <c r="VUF184" s="350"/>
      <c r="VUG184" s="344"/>
      <c r="VUH184" s="344"/>
      <c r="VUI184" s="344"/>
      <c r="VUJ184" s="344"/>
      <c r="VUK184" s="344"/>
      <c r="VUL184" s="347"/>
      <c r="VUM184" s="348"/>
      <c r="VUN184" s="349"/>
      <c r="VUO184" s="350"/>
      <c r="VUP184" s="344"/>
      <c r="VUQ184" s="344"/>
      <c r="VUR184" s="344"/>
      <c r="VUS184" s="344"/>
      <c r="VUT184" s="344"/>
      <c r="VUU184" s="347"/>
      <c r="VUV184" s="348"/>
      <c r="VUW184" s="349"/>
      <c r="VUX184" s="350"/>
      <c r="VUY184" s="344"/>
      <c r="VUZ184" s="344"/>
      <c r="VVA184" s="344"/>
      <c r="VVB184" s="344"/>
      <c r="VVC184" s="344"/>
      <c r="VVD184" s="347"/>
      <c r="VVE184" s="348"/>
      <c r="VVF184" s="349"/>
      <c r="VVG184" s="350"/>
      <c r="VVH184" s="344"/>
      <c r="VVI184" s="344"/>
      <c r="VVJ184" s="344"/>
      <c r="VVK184" s="344"/>
      <c r="VVL184" s="344"/>
      <c r="VVM184" s="347"/>
      <c r="VVN184" s="348"/>
      <c r="VVO184" s="349"/>
      <c r="VVP184" s="350"/>
      <c r="VVQ184" s="344"/>
      <c r="VVR184" s="344"/>
      <c r="VVS184" s="344"/>
      <c r="VVT184" s="344"/>
      <c r="VVU184" s="344"/>
      <c r="VVV184" s="347"/>
      <c r="VVW184" s="348"/>
      <c r="VVX184" s="349"/>
      <c r="VVY184" s="350"/>
      <c r="VVZ184" s="344"/>
      <c r="VWA184" s="344"/>
      <c r="VWB184" s="344"/>
      <c r="VWC184" s="344"/>
      <c r="VWD184" s="344"/>
      <c r="VWE184" s="347"/>
      <c r="VWF184" s="348"/>
      <c r="VWG184" s="349"/>
      <c r="VWH184" s="350"/>
      <c r="VWI184" s="344"/>
      <c r="VWJ184" s="344"/>
      <c r="VWK184" s="344"/>
      <c r="VWL184" s="344"/>
      <c r="VWM184" s="344"/>
      <c r="VWN184" s="347"/>
      <c r="VWO184" s="348"/>
      <c r="VWP184" s="349"/>
      <c r="VWQ184" s="350"/>
      <c r="VWR184" s="344"/>
      <c r="VWS184" s="344"/>
      <c r="VWT184" s="344"/>
      <c r="VWU184" s="344"/>
      <c r="VWV184" s="344"/>
      <c r="VWW184" s="347"/>
      <c r="VWX184" s="348"/>
      <c r="VWY184" s="349"/>
      <c r="VWZ184" s="350"/>
      <c r="VXA184" s="344"/>
      <c r="VXB184" s="344"/>
      <c r="VXC184" s="344"/>
      <c r="VXD184" s="344"/>
      <c r="VXE184" s="344"/>
      <c r="VXF184" s="347"/>
      <c r="VXG184" s="348"/>
      <c r="VXH184" s="349"/>
      <c r="VXI184" s="350"/>
      <c r="VXJ184" s="344"/>
      <c r="VXK184" s="344"/>
      <c r="VXL184" s="344"/>
      <c r="VXM184" s="344"/>
      <c r="VXN184" s="344"/>
      <c r="VXO184" s="347"/>
      <c r="VXP184" s="348"/>
      <c r="VXQ184" s="349"/>
      <c r="VXR184" s="350"/>
      <c r="VXS184" s="344"/>
      <c r="VXT184" s="344"/>
      <c r="VXU184" s="344"/>
      <c r="VXV184" s="344"/>
      <c r="VXW184" s="344"/>
      <c r="VXX184" s="347"/>
      <c r="VXY184" s="348"/>
      <c r="VXZ184" s="349"/>
      <c r="VYA184" s="350"/>
      <c r="VYB184" s="344"/>
      <c r="VYC184" s="344"/>
      <c r="VYD184" s="344"/>
      <c r="VYE184" s="344"/>
      <c r="VYF184" s="344"/>
      <c r="VYG184" s="347"/>
      <c r="VYH184" s="348"/>
      <c r="VYI184" s="349"/>
      <c r="VYJ184" s="350"/>
      <c r="VYK184" s="344"/>
      <c r="VYL184" s="344"/>
      <c r="VYM184" s="344"/>
      <c r="VYN184" s="344"/>
      <c r="VYO184" s="344"/>
      <c r="VYP184" s="347"/>
      <c r="VYQ184" s="348"/>
      <c r="VYR184" s="349"/>
      <c r="VYS184" s="350"/>
      <c r="VYT184" s="344"/>
      <c r="VYU184" s="344"/>
      <c r="VYV184" s="344"/>
      <c r="VYW184" s="344"/>
      <c r="VYX184" s="344"/>
      <c r="VYY184" s="347"/>
      <c r="VYZ184" s="348"/>
      <c r="VZA184" s="349"/>
      <c r="VZB184" s="350"/>
      <c r="VZC184" s="344"/>
      <c r="VZD184" s="344"/>
      <c r="VZE184" s="344"/>
      <c r="VZF184" s="344"/>
      <c r="VZG184" s="344"/>
      <c r="VZH184" s="347"/>
      <c r="VZI184" s="348"/>
      <c r="VZJ184" s="349"/>
      <c r="VZK184" s="350"/>
      <c r="VZL184" s="344"/>
      <c r="VZM184" s="344"/>
      <c r="VZN184" s="344"/>
      <c r="VZO184" s="344"/>
      <c r="VZP184" s="344"/>
      <c r="VZQ184" s="347"/>
      <c r="VZR184" s="348"/>
      <c r="VZS184" s="349"/>
      <c r="VZT184" s="350"/>
      <c r="VZU184" s="344"/>
      <c r="VZV184" s="344"/>
      <c r="VZW184" s="344"/>
      <c r="VZX184" s="344"/>
      <c r="VZY184" s="344"/>
      <c r="VZZ184" s="347"/>
      <c r="WAA184" s="348"/>
      <c r="WAB184" s="349"/>
      <c r="WAC184" s="350"/>
      <c r="WAD184" s="344"/>
      <c r="WAE184" s="344"/>
      <c r="WAF184" s="344"/>
      <c r="WAG184" s="344"/>
      <c r="WAH184" s="344"/>
      <c r="WAI184" s="347"/>
      <c r="WAJ184" s="348"/>
      <c r="WAK184" s="349"/>
      <c r="WAL184" s="350"/>
      <c r="WAM184" s="344"/>
      <c r="WAN184" s="344"/>
      <c r="WAO184" s="344"/>
      <c r="WAP184" s="344"/>
      <c r="WAQ184" s="344"/>
      <c r="WAR184" s="347"/>
      <c r="WAS184" s="348"/>
      <c r="WAT184" s="349"/>
      <c r="WAU184" s="350"/>
      <c r="WAV184" s="344"/>
      <c r="WAW184" s="344"/>
      <c r="WAX184" s="344"/>
      <c r="WAY184" s="344"/>
      <c r="WAZ184" s="344"/>
      <c r="WBA184" s="347"/>
      <c r="WBB184" s="348"/>
      <c r="WBC184" s="349"/>
      <c r="WBD184" s="350"/>
      <c r="WBE184" s="344"/>
      <c r="WBF184" s="344"/>
      <c r="WBG184" s="344"/>
      <c r="WBH184" s="344"/>
      <c r="WBI184" s="344"/>
      <c r="WBJ184" s="347"/>
      <c r="WBK184" s="348"/>
      <c r="WBL184" s="349"/>
      <c r="WBM184" s="350"/>
      <c r="WBN184" s="344"/>
      <c r="WBO184" s="344"/>
      <c r="WBP184" s="344"/>
      <c r="WBQ184" s="344"/>
      <c r="WBR184" s="344"/>
      <c r="WBS184" s="347"/>
      <c r="WBT184" s="348"/>
      <c r="WBU184" s="349"/>
      <c r="WBV184" s="350"/>
      <c r="WBW184" s="344"/>
      <c r="WBX184" s="344"/>
      <c r="WBY184" s="344"/>
      <c r="WBZ184" s="344"/>
      <c r="WCA184" s="344"/>
      <c r="WCB184" s="347"/>
      <c r="WCC184" s="348"/>
      <c r="WCD184" s="349"/>
      <c r="WCE184" s="350"/>
      <c r="WCF184" s="344"/>
      <c r="WCG184" s="344"/>
      <c r="WCH184" s="344"/>
      <c r="WCI184" s="344"/>
      <c r="WCJ184" s="344"/>
      <c r="WCK184" s="347"/>
      <c r="WCL184" s="348"/>
      <c r="WCM184" s="349"/>
      <c r="WCN184" s="350"/>
      <c r="WCO184" s="344"/>
      <c r="WCP184" s="344"/>
      <c r="WCQ184" s="344"/>
      <c r="WCR184" s="344"/>
      <c r="WCS184" s="344"/>
      <c r="WCT184" s="347"/>
      <c r="WCU184" s="348"/>
      <c r="WCV184" s="349"/>
      <c r="WCW184" s="350"/>
      <c r="WCX184" s="344"/>
      <c r="WCY184" s="344"/>
      <c r="WCZ184" s="344"/>
      <c r="WDA184" s="344"/>
      <c r="WDB184" s="344"/>
      <c r="WDC184" s="347"/>
      <c r="WDD184" s="348"/>
      <c r="WDE184" s="349"/>
      <c r="WDF184" s="350"/>
      <c r="WDG184" s="344"/>
      <c r="WDH184" s="344"/>
      <c r="WDI184" s="344"/>
      <c r="WDJ184" s="344"/>
      <c r="WDK184" s="344"/>
      <c r="WDL184" s="347"/>
      <c r="WDM184" s="348"/>
      <c r="WDN184" s="349"/>
      <c r="WDO184" s="350"/>
      <c r="WDP184" s="344"/>
      <c r="WDQ184" s="344"/>
      <c r="WDR184" s="344"/>
      <c r="WDS184" s="344"/>
      <c r="WDT184" s="344"/>
      <c r="WDU184" s="347"/>
      <c r="WDV184" s="348"/>
      <c r="WDW184" s="349"/>
      <c r="WDX184" s="350"/>
      <c r="WDY184" s="344"/>
      <c r="WDZ184" s="344"/>
      <c r="WEA184" s="344"/>
      <c r="WEB184" s="344"/>
      <c r="WEC184" s="344"/>
      <c r="WED184" s="347"/>
      <c r="WEE184" s="348"/>
      <c r="WEF184" s="349"/>
      <c r="WEG184" s="350"/>
      <c r="WEH184" s="344"/>
      <c r="WEI184" s="344"/>
      <c r="WEJ184" s="344"/>
      <c r="WEK184" s="344"/>
      <c r="WEL184" s="344"/>
      <c r="WEM184" s="347"/>
      <c r="WEN184" s="348"/>
      <c r="WEO184" s="349"/>
      <c r="WEP184" s="350"/>
      <c r="WEQ184" s="344"/>
      <c r="WER184" s="344"/>
      <c r="WES184" s="344"/>
      <c r="WET184" s="344"/>
      <c r="WEU184" s="344"/>
      <c r="WEV184" s="347"/>
      <c r="WEW184" s="348"/>
      <c r="WEX184" s="349"/>
      <c r="WEY184" s="350"/>
      <c r="WEZ184" s="344"/>
      <c r="WFA184" s="344"/>
      <c r="WFB184" s="344"/>
      <c r="WFC184" s="344"/>
      <c r="WFD184" s="344"/>
      <c r="WFE184" s="347"/>
      <c r="WFF184" s="348"/>
      <c r="WFG184" s="349"/>
      <c r="WFH184" s="350"/>
      <c r="WFI184" s="344"/>
      <c r="WFJ184" s="344"/>
      <c r="WFK184" s="344"/>
      <c r="WFL184" s="344"/>
      <c r="WFM184" s="344"/>
      <c r="WFN184" s="347"/>
      <c r="WFO184" s="348"/>
      <c r="WFP184" s="349"/>
      <c r="WFQ184" s="350"/>
      <c r="WFR184" s="344"/>
      <c r="WFS184" s="344"/>
      <c r="WFT184" s="344"/>
      <c r="WFU184" s="344"/>
      <c r="WFV184" s="344"/>
      <c r="WFW184" s="347"/>
      <c r="WFX184" s="348"/>
      <c r="WFY184" s="349"/>
      <c r="WFZ184" s="350"/>
      <c r="WGA184" s="344"/>
      <c r="WGB184" s="344"/>
      <c r="WGC184" s="344"/>
      <c r="WGD184" s="344"/>
      <c r="WGE184" s="344"/>
      <c r="WGF184" s="347"/>
      <c r="WGG184" s="348"/>
      <c r="WGH184" s="349"/>
      <c r="WGI184" s="350"/>
      <c r="WGJ184" s="344"/>
      <c r="WGK184" s="344"/>
      <c r="WGL184" s="344"/>
      <c r="WGM184" s="344"/>
      <c r="WGN184" s="344"/>
      <c r="WGO184" s="347"/>
      <c r="WGP184" s="348"/>
      <c r="WGQ184" s="349"/>
      <c r="WGR184" s="350"/>
      <c r="WGS184" s="344"/>
      <c r="WGT184" s="344"/>
      <c r="WGU184" s="344"/>
      <c r="WGV184" s="344"/>
      <c r="WGW184" s="344"/>
      <c r="WGX184" s="347"/>
      <c r="WGY184" s="348"/>
      <c r="WGZ184" s="349"/>
      <c r="WHA184" s="350"/>
      <c r="WHB184" s="344"/>
      <c r="WHC184" s="344"/>
      <c r="WHD184" s="344"/>
      <c r="WHE184" s="344"/>
      <c r="WHF184" s="344"/>
      <c r="WHG184" s="347"/>
      <c r="WHH184" s="348"/>
      <c r="WHI184" s="349"/>
      <c r="WHJ184" s="350"/>
      <c r="WHK184" s="344"/>
      <c r="WHL184" s="344"/>
      <c r="WHM184" s="344"/>
      <c r="WHN184" s="344"/>
      <c r="WHO184" s="344"/>
      <c r="WHP184" s="347"/>
      <c r="WHQ184" s="348"/>
      <c r="WHR184" s="349"/>
      <c r="WHS184" s="350"/>
      <c r="WHT184" s="344"/>
      <c r="WHU184" s="344"/>
      <c r="WHV184" s="344"/>
      <c r="WHW184" s="344"/>
      <c r="WHX184" s="344"/>
      <c r="WHY184" s="347"/>
      <c r="WHZ184" s="348"/>
      <c r="WIA184" s="349"/>
      <c r="WIB184" s="350"/>
      <c r="WIC184" s="344"/>
      <c r="WID184" s="344"/>
      <c r="WIE184" s="344"/>
      <c r="WIF184" s="344"/>
      <c r="WIG184" s="344"/>
      <c r="WIH184" s="347"/>
      <c r="WII184" s="348"/>
      <c r="WIJ184" s="349"/>
      <c r="WIK184" s="350"/>
      <c r="WIL184" s="344"/>
      <c r="WIM184" s="344"/>
      <c r="WIN184" s="344"/>
      <c r="WIO184" s="344"/>
      <c r="WIP184" s="344"/>
      <c r="WIQ184" s="347"/>
      <c r="WIR184" s="348"/>
      <c r="WIS184" s="349"/>
      <c r="WIT184" s="350"/>
      <c r="WIU184" s="344"/>
      <c r="WIV184" s="344"/>
      <c r="WIW184" s="344"/>
      <c r="WIX184" s="344"/>
      <c r="WIY184" s="344"/>
      <c r="WIZ184" s="347"/>
      <c r="WJA184" s="348"/>
      <c r="WJB184" s="349"/>
      <c r="WJC184" s="350"/>
      <c r="WJD184" s="344"/>
      <c r="WJE184" s="344"/>
      <c r="WJF184" s="344"/>
      <c r="WJG184" s="344"/>
      <c r="WJH184" s="344"/>
      <c r="WJI184" s="347"/>
      <c r="WJJ184" s="348"/>
      <c r="WJK184" s="349"/>
      <c r="WJL184" s="350"/>
      <c r="WJM184" s="344"/>
      <c r="WJN184" s="344"/>
      <c r="WJO184" s="344"/>
      <c r="WJP184" s="344"/>
      <c r="WJQ184" s="344"/>
      <c r="WJR184" s="347"/>
      <c r="WJS184" s="348"/>
      <c r="WJT184" s="349"/>
      <c r="WJU184" s="350"/>
      <c r="WJV184" s="344"/>
      <c r="WJW184" s="344"/>
      <c r="WJX184" s="344"/>
      <c r="WJY184" s="344"/>
      <c r="WJZ184" s="344"/>
      <c r="WKA184" s="347"/>
      <c r="WKB184" s="348"/>
      <c r="WKC184" s="349"/>
      <c r="WKD184" s="350"/>
      <c r="WKE184" s="344"/>
      <c r="WKF184" s="344"/>
      <c r="WKG184" s="344"/>
      <c r="WKH184" s="344"/>
      <c r="WKI184" s="344"/>
      <c r="WKJ184" s="347"/>
      <c r="WKK184" s="348"/>
      <c r="WKL184" s="349"/>
      <c r="WKM184" s="350"/>
      <c r="WKN184" s="344"/>
      <c r="WKO184" s="344"/>
      <c r="WKP184" s="344"/>
      <c r="WKQ184" s="344"/>
      <c r="WKR184" s="344"/>
      <c r="WKS184" s="347"/>
      <c r="WKT184" s="348"/>
      <c r="WKU184" s="349"/>
      <c r="WKV184" s="350"/>
      <c r="WKW184" s="344"/>
      <c r="WKX184" s="344"/>
      <c r="WKY184" s="344"/>
      <c r="WKZ184" s="344"/>
      <c r="WLA184" s="344"/>
      <c r="WLB184" s="347"/>
      <c r="WLC184" s="348"/>
      <c r="WLD184" s="349"/>
      <c r="WLE184" s="350"/>
      <c r="WLF184" s="344"/>
      <c r="WLG184" s="344"/>
      <c r="WLH184" s="344"/>
      <c r="WLI184" s="344"/>
      <c r="WLJ184" s="344"/>
      <c r="WLK184" s="347"/>
      <c r="WLL184" s="348"/>
      <c r="WLM184" s="349"/>
      <c r="WLN184" s="350"/>
      <c r="WLO184" s="344"/>
      <c r="WLP184" s="344"/>
      <c r="WLQ184" s="344"/>
      <c r="WLR184" s="344"/>
      <c r="WLS184" s="344"/>
      <c r="WLT184" s="347"/>
      <c r="WLU184" s="348"/>
      <c r="WLV184" s="349"/>
      <c r="WLW184" s="350"/>
      <c r="WLX184" s="344"/>
      <c r="WLY184" s="344"/>
      <c r="WLZ184" s="344"/>
      <c r="WMA184" s="344"/>
      <c r="WMB184" s="344"/>
      <c r="WMC184" s="347"/>
      <c r="WMD184" s="348"/>
      <c r="WME184" s="349"/>
      <c r="WMF184" s="350"/>
      <c r="WMG184" s="344"/>
      <c r="WMH184" s="344"/>
      <c r="WMI184" s="344"/>
      <c r="WMJ184" s="344"/>
      <c r="WMK184" s="344"/>
      <c r="WML184" s="347"/>
      <c r="WMM184" s="348"/>
      <c r="WMN184" s="349"/>
      <c r="WMO184" s="350"/>
      <c r="WMP184" s="344"/>
      <c r="WMQ184" s="344"/>
      <c r="WMR184" s="344"/>
      <c r="WMS184" s="344"/>
      <c r="WMT184" s="344"/>
      <c r="WMU184" s="347"/>
      <c r="WMV184" s="348"/>
      <c r="WMW184" s="349"/>
      <c r="WMX184" s="350"/>
      <c r="WMY184" s="344"/>
      <c r="WMZ184" s="344"/>
      <c r="WNA184" s="344"/>
      <c r="WNB184" s="344"/>
      <c r="WNC184" s="344"/>
      <c r="WND184" s="347"/>
      <c r="WNE184" s="348"/>
      <c r="WNF184" s="349"/>
      <c r="WNG184" s="350"/>
      <c r="WNH184" s="344"/>
      <c r="WNI184" s="344"/>
      <c r="WNJ184" s="344"/>
      <c r="WNK184" s="344"/>
      <c r="WNL184" s="344"/>
      <c r="WNM184" s="347"/>
      <c r="WNN184" s="348"/>
      <c r="WNO184" s="349"/>
      <c r="WNP184" s="350"/>
      <c r="WNQ184" s="344"/>
      <c r="WNR184" s="344"/>
      <c r="WNS184" s="344"/>
      <c r="WNT184" s="344"/>
      <c r="WNU184" s="344"/>
      <c r="WNV184" s="347"/>
      <c r="WNW184" s="348"/>
      <c r="WNX184" s="349"/>
      <c r="WNY184" s="350"/>
      <c r="WNZ184" s="344"/>
      <c r="WOA184" s="344"/>
      <c r="WOB184" s="344"/>
      <c r="WOC184" s="344"/>
      <c r="WOD184" s="344"/>
      <c r="WOE184" s="347"/>
      <c r="WOF184" s="348"/>
      <c r="WOG184" s="349"/>
      <c r="WOH184" s="350"/>
      <c r="WOI184" s="344"/>
      <c r="WOJ184" s="344"/>
      <c r="WOK184" s="344"/>
      <c r="WOL184" s="344"/>
      <c r="WOM184" s="344"/>
      <c r="WON184" s="347"/>
      <c r="WOO184" s="348"/>
      <c r="WOP184" s="349"/>
      <c r="WOQ184" s="350"/>
      <c r="WOR184" s="344"/>
      <c r="WOS184" s="344"/>
      <c r="WOT184" s="344"/>
      <c r="WOU184" s="344"/>
      <c r="WOV184" s="344"/>
      <c r="WOW184" s="347"/>
      <c r="WOX184" s="348"/>
      <c r="WOY184" s="349"/>
      <c r="WOZ184" s="350"/>
      <c r="WPA184" s="344"/>
      <c r="WPB184" s="344"/>
      <c r="WPC184" s="344"/>
      <c r="WPD184" s="344"/>
      <c r="WPE184" s="344"/>
      <c r="WPF184" s="347"/>
      <c r="WPG184" s="348"/>
      <c r="WPH184" s="349"/>
      <c r="WPI184" s="350"/>
      <c r="WPJ184" s="344"/>
      <c r="WPK184" s="344"/>
      <c r="WPL184" s="344"/>
      <c r="WPM184" s="344"/>
      <c r="WPN184" s="344"/>
      <c r="WPO184" s="347"/>
      <c r="WPP184" s="348"/>
      <c r="WPQ184" s="349"/>
      <c r="WPR184" s="350"/>
      <c r="WPS184" s="344"/>
      <c r="WPT184" s="344"/>
      <c r="WPU184" s="344"/>
      <c r="WPV184" s="344"/>
      <c r="WPW184" s="344"/>
      <c r="WPX184" s="347"/>
      <c r="WPY184" s="348"/>
      <c r="WPZ184" s="349"/>
      <c r="WQA184" s="350"/>
      <c r="WQB184" s="344"/>
      <c r="WQC184" s="344"/>
      <c r="WQD184" s="344"/>
      <c r="WQE184" s="344"/>
      <c r="WQF184" s="344"/>
      <c r="WQG184" s="347"/>
      <c r="WQH184" s="348"/>
      <c r="WQI184" s="349"/>
      <c r="WQJ184" s="350"/>
      <c r="WQK184" s="344"/>
      <c r="WQL184" s="344"/>
      <c r="WQM184" s="344"/>
      <c r="WQN184" s="344"/>
      <c r="WQO184" s="344"/>
      <c r="WQP184" s="347"/>
      <c r="WQQ184" s="348"/>
      <c r="WQR184" s="349"/>
      <c r="WQS184" s="350"/>
      <c r="WQT184" s="344"/>
      <c r="WQU184" s="344"/>
      <c r="WQV184" s="344"/>
      <c r="WQW184" s="344"/>
      <c r="WQX184" s="344"/>
      <c r="WQY184" s="347"/>
      <c r="WQZ184" s="348"/>
      <c r="WRA184" s="349"/>
      <c r="WRB184" s="350"/>
      <c r="WRC184" s="344"/>
      <c r="WRD184" s="344"/>
      <c r="WRE184" s="344"/>
      <c r="WRF184" s="344"/>
      <c r="WRG184" s="344"/>
      <c r="WRH184" s="347"/>
      <c r="WRI184" s="348"/>
      <c r="WRJ184" s="349"/>
      <c r="WRK184" s="350"/>
      <c r="WRL184" s="344"/>
      <c r="WRM184" s="344"/>
      <c r="WRN184" s="344"/>
      <c r="WRO184" s="344"/>
      <c r="WRP184" s="344"/>
      <c r="WRQ184" s="347"/>
      <c r="WRR184" s="348"/>
      <c r="WRS184" s="349"/>
      <c r="WRT184" s="350"/>
      <c r="WRU184" s="344"/>
      <c r="WRV184" s="344"/>
      <c r="WRW184" s="344"/>
      <c r="WRX184" s="344"/>
      <c r="WRY184" s="344"/>
      <c r="WRZ184" s="347"/>
      <c r="WSA184" s="348"/>
      <c r="WSB184" s="349"/>
      <c r="WSC184" s="350"/>
      <c r="WSD184" s="344"/>
      <c r="WSE184" s="344"/>
      <c r="WSF184" s="344"/>
      <c r="WSG184" s="344"/>
      <c r="WSH184" s="344"/>
      <c r="WSI184" s="347"/>
      <c r="WSJ184" s="348"/>
      <c r="WSK184" s="349"/>
      <c r="WSL184" s="350"/>
      <c r="WSM184" s="344"/>
      <c r="WSN184" s="344"/>
      <c r="WSO184" s="344"/>
      <c r="WSP184" s="344"/>
      <c r="WSQ184" s="344"/>
      <c r="WSR184" s="347"/>
      <c r="WSS184" s="348"/>
      <c r="WST184" s="349"/>
      <c r="WSU184" s="350"/>
      <c r="WSV184" s="344"/>
      <c r="WSW184" s="344"/>
      <c r="WSX184" s="344"/>
      <c r="WSY184" s="344"/>
      <c r="WSZ184" s="344"/>
      <c r="WTA184" s="347"/>
      <c r="WTB184" s="348"/>
      <c r="WTC184" s="349"/>
      <c r="WTD184" s="350"/>
      <c r="WTE184" s="344"/>
      <c r="WTF184" s="344"/>
      <c r="WTG184" s="344"/>
      <c r="WTH184" s="344"/>
      <c r="WTI184" s="344"/>
      <c r="WTJ184" s="347"/>
      <c r="WTK184" s="348"/>
      <c r="WTL184" s="349"/>
      <c r="WTM184" s="350"/>
      <c r="WTN184" s="344"/>
      <c r="WTO184" s="344"/>
      <c r="WTP184" s="344"/>
      <c r="WTQ184" s="344"/>
      <c r="WTR184" s="344"/>
      <c r="WTS184" s="347"/>
      <c r="WTT184" s="348"/>
      <c r="WTU184" s="349"/>
      <c r="WTV184" s="350"/>
      <c r="WTW184" s="344"/>
      <c r="WTX184" s="344"/>
      <c r="WTY184" s="344"/>
      <c r="WTZ184" s="344"/>
      <c r="WUA184" s="344"/>
      <c r="WUB184" s="347"/>
      <c r="WUC184" s="348"/>
      <c r="WUD184" s="349"/>
      <c r="WUE184" s="350"/>
      <c r="WUF184" s="344"/>
      <c r="WUG184" s="344"/>
      <c r="WUH184" s="344"/>
      <c r="WUI184" s="344"/>
      <c r="WUJ184" s="344"/>
      <c r="WUK184" s="347"/>
      <c r="WUL184" s="348"/>
      <c r="WUM184" s="349"/>
      <c r="WUN184" s="350"/>
      <c r="WUO184" s="344"/>
      <c r="WUP184" s="344"/>
      <c r="WUQ184" s="344"/>
      <c r="WUR184" s="344"/>
      <c r="WUS184" s="344"/>
      <c r="WUT184" s="347"/>
      <c r="WUU184" s="348"/>
      <c r="WUV184" s="349"/>
      <c r="WUW184" s="350"/>
      <c r="WUX184" s="344"/>
      <c r="WUY184" s="344"/>
      <c r="WUZ184" s="344"/>
      <c r="WVA184" s="344"/>
      <c r="WVB184" s="344"/>
      <c r="WVC184" s="347"/>
      <c r="WVD184" s="348"/>
      <c r="WVE184" s="349"/>
      <c r="WVF184" s="350"/>
      <c r="WVG184" s="344"/>
      <c r="WVH184" s="344"/>
      <c r="WVI184" s="344"/>
      <c r="WVJ184" s="344"/>
      <c r="WVK184" s="344"/>
      <c r="WVL184" s="347"/>
      <c r="WVM184" s="348"/>
      <c r="WVN184" s="349"/>
      <c r="WVO184" s="350"/>
      <c r="WVP184" s="344"/>
      <c r="WVQ184" s="344"/>
      <c r="WVR184" s="344"/>
      <c r="WVS184" s="344"/>
      <c r="WVT184" s="344"/>
      <c r="WVU184" s="347"/>
      <c r="WVV184" s="348"/>
      <c r="WVW184" s="349"/>
      <c r="WVX184" s="350"/>
      <c r="WVY184" s="344"/>
      <c r="WVZ184" s="344"/>
      <c r="WWA184" s="344"/>
      <c r="WWB184" s="344"/>
      <c r="WWC184" s="344"/>
      <c r="WWD184" s="347"/>
      <c r="WWE184" s="348"/>
      <c r="WWF184" s="349"/>
      <c r="WWG184" s="350"/>
      <c r="WWH184" s="344"/>
      <c r="WWI184" s="344"/>
      <c r="WWJ184" s="344"/>
      <c r="WWK184" s="344"/>
      <c r="WWL184" s="344"/>
      <c r="WWM184" s="347"/>
      <c r="WWN184" s="348"/>
      <c r="WWO184" s="349"/>
      <c r="WWP184" s="350"/>
      <c r="WWQ184" s="344"/>
      <c r="WWR184" s="344"/>
      <c r="WWS184" s="344"/>
      <c r="WWT184" s="344"/>
      <c r="WWU184" s="344"/>
      <c r="WWV184" s="347"/>
      <c r="WWW184" s="348"/>
      <c r="WWX184" s="349"/>
      <c r="WWY184" s="350"/>
      <c r="WWZ184" s="344"/>
      <c r="WXA184" s="344"/>
      <c r="WXB184" s="344"/>
      <c r="WXC184" s="344"/>
      <c r="WXD184" s="344"/>
      <c r="WXE184" s="347"/>
      <c r="WXF184" s="348"/>
      <c r="WXG184" s="349"/>
      <c r="WXH184" s="350"/>
      <c r="WXI184" s="344"/>
      <c r="WXJ184" s="344"/>
      <c r="WXK184" s="344"/>
      <c r="WXL184" s="344"/>
      <c r="WXM184" s="344"/>
      <c r="WXN184" s="347"/>
      <c r="WXO184" s="348"/>
      <c r="WXP184" s="349"/>
      <c r="WXQ184" s="350"/>
      <c r="WXR184" s="344"/>
      <c r="WXS184" s="344"/>
      <c r="WXT184" s="344"/>
      <c r="WXU184" s="344"/>
      <c r="WXV184" s="344"/>
      <c r="WXW184" s="347"/>
      <c r="WXX184" s="348"/>
      <c r="WXY184" s="349"/>
      <c r="WXZ184" s="350"/>
      <c r="WYA184" s="344"/>
      <c r="WYB184" s="344"/>
      <c r="WYC184" s="344"/>
      <c r="WYD184" s="344"/>
      <c r="WYE184" s="344"/>
      <c r="WYF184" s="347"/>
      <c r="WYG184" s="348"/>
      <c r="WYH184" s="349"/>
      <c r="WYI184" s="350"/>
      <c r="WYJ184" s="344"/>
      <c r="WYK184" s="344"/>
      <c r="WYL184" s="344"/>
      <c r="WYM184" s="344"/>
      <c r="WYN184" s="344"/>
      <c r="WYO184" s="347"/>
      <c r="WYP184" s="348"/>
      <c r="WYQ184" s="349"/>
      <c r="WYR184" s="350"/>
      <c r="WYS184" s="344"/>
      <c r="WYT184" s="344"/>
      <c r="WYU184" s="344"/>
      <c r="WYV184" s="344"/>
      <c r="WYW184" s="344"/>
      <c r="WYX184" s="347"/>
      <c r="WYY184" s="348"/>
      <c r="WYZ184" s="349"/>
      <c r="WZA184" s="350"/>
      <c r="WZB184" s="344"/>
      <c r="WZC184" s="344"/>
      <c r="WZD184" s="344"/>
      <c r="WZE184" s="344"/>
      <c r="WZF184" s="344"/>
      <c r="WZG184" s="347"/>
      <c r="WZH184" s="348"/>
      <c r="WZI184" s="349"/>
      <c r="WZJ184" s="350"/>
      <c r="WZK184" s="344"/>
      <c r="WZL184" s="344"/>
      <c r="WZM184" s="344"/>
      <c r="WZN184" s="344"/>
      <c r="WZO184" s="344"/>
      <c r="WZP184" s="347"/>
      <c r="WZQ184" s="348"/>
      <c r="WZR184" s="349"/>
      <c r="WZS184" s="350"/>
      <c r="WZT184" s="344"/>
      <c r="WZU184" s="344"/>
      <c r="WZV184" s="344"/>
      <c r="WZW184" s="344"/>
      <c r="WZX184" s="344"/>
      <c r="WZY184" s="347"/>
      <c r="WZZ184" s="348"/>
      <c r="XAA184" s="349"/>
      <c r="XAB184" s="350"/>
      <c r="XAC184" s="344"/>
      <c r="XAD184" s="344"/>
      <c r="XAE184" s="344"/>
      <c r="XAF184" s="344"/>
      <c r="XAG184" s="344"/>
      <c r="XAH184" s="347"/>
      <c r="XAI184" s="348"/>
      <c r="XAJ184" s="349"/>
      <c r="XAK184" s="350"/>
      <c r="XAL184" s="344"/>
      <c r="XAM184" s="344"/>
      <c r="XAN184" s="344"/>
      <c r="XAO184" s="344"/>
      <c r="XAP184" s="344"/>
      <c r="XAQ184" s="347"/>
      <c r="XAR184" s="348"/>
      <c r="XAS184" s="349"/>
      <c r="XAT184" s="350"/>
      <c r="XAU184" s="344"/>
      <c r="XAV184" s="344"/>
      <c r="XAW184" s="344"/>
      <c r="XAX184" s="344"/>
      <c r="XAY184" s="344"/>
      <c r="XAZ184" s="347"/>
      <c r="XBA184" s="348"/>
      <c r="XBB184" s="349"/>
      <c r="XBC184" s="350"/>
      <c r="XBD184" s="344"/>
      <c r="XBE184" s="344"/>
      <c r="XBF184" s="344"/>
      <c r="XBG184" s="344"/>
      <c r="XBH184" s="344"/>
      <c r="XBI184" s="347"/>
      <c r="XBJ184" s="348"/>
      <c r="XBK184" s="349"/>
      <c r="XBL184" s="350"/>
      <c r="XBM184" s="344"/>
      <c r="XBN184" s="344"/>
      <c r="XBO184" s="344"/>
      <c r="XBP184" s="344"/>
      <c r="XBQ184" s="344"/>
      <c r="XBR184" s="347"/>
      <c r="XBS184" s="348"/>
      <c r="XBT184" s="349"/>
      <c r="XBU184" s="350"/>
      <c r="XBV184" s="344"/>
      <c r="XBW184" s="344"/>
      <c r="XBX184" s="344"/>
      <c r="XBY184" s="344"/>
      <c r="XBZ184" s="344"/>
      <c r="XCA184" s="347"/>
      <c r="XCB184" s="348"/>
      <c r="XCC184" s="349"/>
      <c r="XCD184" s="350"/>
      <c r="XCE184" s="344"/>
      <c r="XCF184" s="344"/>
      <c r="XCG184" s="344"/>
      <c r="XCH184" s="344"/>
      <c r="XCI184" s="344"/>
      <c r="XCJ184" s="347"/>
      <c r="XCK184" s="348"/>
      <c r="XCL184" s="349"/>
      <c r="XCM184" s="350"/>
      <c r="XCN184" s="344"/>
      <c r="XCO184" s="344"/>
      <c r="XCP184" s="344"/>
      <c r="XCQ184" s="344"/>
      <c r="XCR184" s="344"/>
      <c r="XCS184" s="347"/>
      <c r="XCT184" s="348"/>
      <c r="XCU184" s="349"/>
      <c r="XCV184" s="350"/>
      <c r="XCW184" s="344"/>
      <c r="XCX184" s="344"/>
      <c r="XCY184" s="344"/>
      <c r="XCZ184" s="344"/>
      <c r="XDA184" s="344"/>
      <c r="XDB184" s="347"/>
      <c r="XDC184" s="348"/>
      <c r="XDD184" s="349"/>
      <c r="XDE184" s="350"/>
      <c r="XDF184" s="344"/>
      <c r="XDG184" s="344"/>
      <c r="XDH184" s="344"/>
      <c r="XDI184" s="344"/>
      <c r="XDJ184" s="344"/>
      <c r="XDK184" s="347"/>
      <c r="XDL184" s="348"/>
      <c r="XDM184" s="349"/>
      <c r="XDN184" s="350"/>
      <c r="XDO184" s="344"/>
      <c r="XDP184" s="344"/>
      <c r="XDQ184" s="344"/>
      <c r="XDR184" s="344"/>
      <c r="XDS184" s="344"/>
      <c r="XDT184" s="347"/>
      <c r="XDU184" s="348"/>
      <c r="XDV184" s="349"/>
      <c r="XDW184" s="350"/>
      <c r="XDX184" s="344"/>
      <c r="XDY184" s="344"/>
      <c r="XDZ184" s="344"/>
      <c r="XEA184" s="344"/>
      <c r="XEB184" s="344"/>
      <c r="XEC184" s="347"/>
      <c r="XED184" s="348"/>
      <c r="XEE184" s="349"/>
      <c r="XEF184" s="350"/>
      <c r="XEG184" s="344"/>
      <c r="XEH184" s="344"/>
      <c r="XEI184" s="344"/>
      <c r="XEJ184" s="344"/>
      <c r="XEK184" s="344"/>
      <c r="XEL184" s="347"/>
      <c r="XEM184" s="348"/>
      <c r="XEN184" s="349"/>
      <c r="XEO184" s="350"/>
      <c r="XEP184" s="344"/>
      <c r="XEQ184" s="344"/>
      <c r="XER184" s="344"/>
      <c r="XES184" s="344"/>
      <c r="XET184" s="344"/>
      <c r="XEU184" s="347"/>
      <c r="XEV184" s="348"/>
      <c r="XEW184" s="349"/>
      <c r="XEX184" s="350"/>
      <c r="XEY184" s="344"/>
      <c r="XEZ184" s="344"/>
      <c r="XFA184" s="344"/>
      <c r="XFB184" s="344"/>
      <c r="XFC184" s="344"/>
      <c r="XFD184" s="347"/>
    </row>
    <row r="185" spans="1:16384" customFormat="1" ht="18" customHeight="1">
      <c r="A185">
        <v>370</v>
      </c>
      <c r="B185" s="351" t="s">
        <v>135</v>
      </c>
      <c r="C185" s="308">
        <v>38</v>
      </c>
      <c r="D185" s="309">
        <v>2925</v>
      </c>
      <c r="E185" s="310">
        <v>45839</v>
      </c>
      <c r="F185" s="311">
        <f t="shared" ca="1" si="7"/>
        <v>170.52766793981573</v>
      </c>
      <c r="G185" s="312">
        <v>1.4</v>
      </c>
      <c r="H185" s="308" t="s">
        <v>72</v>
      </c>
      <c r="I185" s="308" t="s">
        <v>72</v>
      </c>
      <c r="J185" s="352" t="s">
        <v>136</v>
      </c>
      <c r="K185" s="1"/>
      <c r="L185" s="344"/>
      <c r="M185" s="347"/>
      <c r="N185" s="348"/>
      <c r="O185" s="349"/>
      <c r="P185" s="350"/>
      <c r="Q185" s="344"/>
      <c r="R185" s="344"/>
      <c r="S185" s="638"/>
      <c r="T185" s="1"/>
      <c r="U185" s="344"/>
      <c r="V185" s="347"/>
      <c r="W185" s="348"/>
      <c r="X185" s="349"/>
      <c r="Y185" s="350"/>
      <c r="Z185" s="344"/>
      <c r="AA185" s="344"/>
      <c r="AB185" s="638"/>
      <c r="AC185" s="1"/>
      <c r="AD185" s="344"/>
      <c r="AE185" s="347"/>
      <c r="AF185" s="348"/>
      <c r="AG185" s="349"/>
      <c r="AH185" s="350"/>
      <c r="AI185" s="344"/>
      <c r="AJ185" s="344"/>
      <c r="AK185" s="638"/>
      <c r="AL185" s="1"/>
      <c r="AM185" s="344"/>
      <c r="AN185" s="347"/>
      <c r="AO185" s="348"/>
      <c r="AP185" s="349"/>
      <c r="AQ185" s="350"/>
      <c r="AR185" s="344"/>
      <c r="AS185" s="344"/>
      <c r="AT185" s="638"/>
      <c r="AU185" s="1"/>
      <c r="AV185" s="344"/>
      <c r="AW185" s="347"/>
      <c r="AX185" s="348"/>
      <c r="AY185" s="349"/>
      <c r="AZ185" s="350"/>
      <c r="BA185" s="344"/>
      <c r="BB185" s="344"/>
      <c r="BC185" s="638"/>
      <c r="BD185" s="1"/>
      <c r="BE185" s="344"/>
      <c r="BF185" s="347"/>
      <c r="BG185" s="348"/>
      <c r="BH185" s="349"/>
      <c r="BI185" s="350"/>
      <c r="BJ185" s="344"/>
      <c r="BK185" s="344"/>
      <c r="BL185" s="638"/>
      <c r="BM185" s="1"/>
      <c r="BN185" s="344"/>
      <c r="BO185" s="347"/>
      <c r="BP185" s="348"/>
      <c r="BQ185" s="349"/>
      <c r="BR185" s="350"/>
      <c r="BS185" s="344"/>
      <c r="BT185" s="344"/>
      <c r="BU185" s="638"/>
      <c r="BV185" s="1"/>
      <c r="BW185" s="344"/>
      <c r="BX185" s="347"/>
      <c r="BY185" s="348"/>
      <c r="BZ185" s="349"/>
      <c r="CA185" s="350"/>
      <c r="CB185" s="344"/>
      <c r="CC185" s="344"/>
      <c r="CD185" s="638"/>
      <c r="CE185" s="1"/>
      <c r="CF185" s="344"/>
      <c r="CG185" s="347"/>
      <c r="CH185" s="348"/>
      <c r="CI185" s="349"/>
      <c r="CJ185" s="350"/>
      <c r="CK185" s="344"/>
      <c r="CL185" s="344"/>
      <c r="CM185" s="638"/>
      <c r="CN185" s="1"/>
      <c r="CO185" s="344"/>
      <c r="CP185" s="347"/>
      <c r="CQ185" s="348"/>
      <c r="CR185" s="349"/>
      <c r="CS185" s="350"/>
      <c r="CT185" s="344"/>
      <c r="CU185" s="344"/>
      <c r="CV185" s="638"/>
      <c r="CW185" s="1"/>
      <c r="CX185" s="344"/>
      <c r="CY185" s="347"/>
      <c r="CZ185" s="348"/>
      <c r="DA185" s="349"/>
      <c r="DB185" s="350"/>
      <c r="DC185" s="344"/>
      <c r="DD185" s="344"/>
      <c r="DE185" s="638"/>
      <c r="DF185" s="1"/>
      <c r="DG185" s="344"/>
      <c r="DH185" s="347"/>
      <c r="DI185" s="348"/>
      <c r="DJ185" s="349"/>
      <c r="DK185" s="350"/>
      <c r="DL185" s="344"/>
      <c r="DM185" s="344"/>
      <c r="DN185" s="638"/>
      <c r="DO185" s="1"/>
      <c r="DP185" s="344"/>
      <c r="DQ185" s="347"/>
      <c r="DR185" s="348"/>
      <c r="DS185" s="349"/>
      <c r="DT185" s="350"/>
      <c r="DU185" s="344"/>
      <c r="DV185" s="344"/>
      <c r="DW185" s="638"/>
      <c r="DX185" s="1"/>
      <c r="DY185" s="344"/>
      <c r="DZ185" s="347"/>
      <c r="EA185" s="348"/>
      <c r="EB185" s="349"/>
      <c r="EC185" s="350"/>
      <c r="ED185" s="344"/>
      <c r="EE185" s="344"/>
      <c r="EF185" s="638"/>
      <c r="EG185" s="1"/>
      <c r="EH185" s="344"/>
      <c r="EI185" s="347"/>
      <c r="EJ185" s="348"/>
      <c r="EK185" s="349"/>
      <c r="EL185" s="350"/>
      <c r="EM185" s="344"/>
      <c r="EN185" s="344"/>
      <c r="EO185" s="638"/>
      <c r="EP185" s="1"/>
      <c r="EQ185" s="344"/>
      <c r="ER185" s="347"/>
      <c r="ES185" s="348"/>
      <c r="ET185" s="349"/>
      <c r="EU185" s="350"/>
      <c r="EV185" s="344"/>
      <c r="EW185" s="344"/>
      <c r="EX185" s="638"/>
      <c r="EY185" s="1"/>
      <c r="EZ185" s="344"/>
      <c r="FA185" s="347"/>
      <c r="FB185" s="348"/>
      <c r="FC185" s="349"/>
      <c r="FD185" s="350"/>
      <c r="FE185" s="344"/>
      <c r="FF185" s="344"/>
      <c r="FG185" s="638"/>
      <c r="FH185" s="1"/>
      <c r="FI185" s="344"/>
      <c r="FJ185" s="347"/>
      <c r="FK185" s="348"/>
      <c r="FL185" s="349"/>
      <c r="FM185" s="350"/>
      <c r="FN185" s="344"/>
      <c r="FO185" s="344"/>
      <c r="FP185" s="638"/>
      <c r="FQ185" s="1"/>
      <c r="FR185" s="344"/>
      <c r="FS185" s="347"/>
      <c r="FT185" s="348"/>
      <c r="FU185" s="349"/>
      <c r="FV185" s="350"/>
      <c r="FW185" s="344"/>
      <c r="FX185" s="344"/>
      <c r="FY185" s="638"/>
      <c r="FZ185" s="1"/>
      <c r="GA185" s="344"/>
      <c r="GB185" s="347"/>
      <c r="GC185" s="348"/>
      <c r="GD185" s="349"/>
      <c r="GE185" s="350"/>
      <c r="GF185" s="344"/>
      <c r="GG185" s="344"/>
      <c r="GH185" s="638"/>
      <c r="GI185" s="1"/>
      <c r="GJ185" s="344"/>
      <c r="GK185" s="347"/>
      <c r="GL185" s="348"/>
      <c r="GM185" s="349"/>
      <c r="GN185" s="350"/>
      <c r="GO185" s="344"/>
      <c r="GP185" s="344"/>
      <c r="GQ185" s="638"/>
      <c r="GR185" s="1"/>
      <c r="GS185" s="344"/>
      <c r="GT185" s="347"/>
      <c r="GU185" s="348"/>
      <c r="GV185" s="349"/>
      <c r="GW185" s="350"/>
      <c r="GX185" s="344"/>
      <c r="GY185" s="344"/>
      <c r="GZ185" s="638"/>
      <c r="HA185" s="1"/>
      <c r="HB185" s="344"/>
      <c r="HC185" s="347"/>
      <c r="HD185" s="348"/>
      <c r="HE185" s="349"/>
      <c r="HF185" s="350"/>
      <c r="HG185" s="344"/>
      <c r="HH185" s="344"/>
      <c r="HI185" s="638"/>
      <c r="HJ185" s="1"/>
      <c r="HK185" s="344"/>
      <c r="HL185" s="347"/>
      <c r="HM185" s="348"/>
      <c r="HN185" s="349"/>
      <c r="HO185" s="350"/>
      <c r="HP185" s="344"/>
      <c r="HQ185" s="344"/>
      <c r="HR185" s="638"/>
      <c r="HS185" s="1"/>
      <c r="HT185" s="344"/>
      <c r="HU185" s="347"/>
      <c r="HV185" s="348"/>
      <c r="HW185" s="349"/>
      <c r="HX185" s="350"/>
      <c r="HY185" s="344"/>
      <c r="HZ185" s="344"/>
      <c r="IA185" s="638"/>
      <c r="IB185" s="1"/>
      <c r="IC185" s="344"/>
      <c r="ID185" s="347"/>
      <c r="IE185" s="348"/>
      <c r="IF185" s="349"/>
      <c r="IG185" s="350"/>
      <c r="IH185" s="344"/>
      <c r="II185" s="344"/>
      <c r="IJ185" s="638"/>
      <c r="IK185" s="1"/>
      <c r="IL185" s="344"/>
      <c r="IM185" s="347"/>
      <c r="IN185" s="348"/>
      <c r="IO185" s="349"/>
      <c r="IP185" s="350"/>
      <c r="IQ185" s="344"/>
      <c r="IR185" s="344"/>
      <c r="IS185" s="638"/>
      <c r="IT185" s="1"/>
      <c r="IU185" s="344"/>
      <c r="IV185" s="347"/>
      <c r="IW185" s="348"/>
      <c r="IX185" s="349"/>
      <c r="IY185" s="350"/>
      <c r="IZ185" s="344"/>
      <c r="JA185" s="344"/>
      <c r="JB185" s="638"/>
      <c r="JC185" s="1"/>
      <c r="JD185" s="344"/>
      <c r="JE185" s="347"/>
      <c r="JF185" s="348"/>
      <c r="JG185" s="349"/>
      <c r="JH185" s="350"/>
      <c r="JI185" s="344"/>
      <c r="JJ185" s="344"/>
      <c r="JK185" s="638"/>
      <c r="JL185" s="1"/>
      <c r="JM185" s="344"/>
      <c r="JN185" s="347"/>
      <c r="JO185" s="348"/>
      <c r="JP185" s="349"/>
      <c r="JQ185" s="350"/>
      <c r="JR185" s="344"/>
      <c r="JS185" s="344"/>
      <c r="JT185" s="638"/>
      <c r="JU185" s="1"/>
      <c r="JV185" s="344"/>
      <c r="JW185" s="347"/>
      <c r="JX185" s="348"/>
      <c r="JY185" s="349"/>
      <c r="JZ185" s="350"/>
      <c r="KA185" s="344"/>
      <c r="KB185" s="344"/>
      <c r="KC185" s="638"/>
      <c r="KD185" s="1"/>
      <c r="KE185" s="344"/>
      <c r="KF185" s="347"/>
      <c r="KG185" s="348"/>
      <c r="KH185" s="349"/>
      <c r="KI185" s="350"/>
      <c r="KJ185" s="344"/>
      <c r="KK185" s="344"/>
      <c r="KL185" s="638"/>
      <c r="KM185" s="1"/>
      <c r="KN185" s="344"/>
      <c r="KO185" s="347"/>
      <c r="KP185" s="348"/>
      <c r="KQ185" s="349"/>
      <c r="KR185" s="350"/>
      <c r="KS185" s="344"/>
      <c r="KT185" s="344"/>
      <c r="KU185" s="638"/>
      <c r="KV185" s="1"/>
      <c r="KW185" s="344"/>
      <c r="KX185" s="347"/>
      <c r="KY185" s="348"/>
      <c r="KZ185" s="349"/>
      <c r="LA185" s="350"/>
      <c r="LB185" s="344"/>
      <c r="LC185" s="344"/>
      <c r="LD185" s="638"/>
      <c r="LE185" s="1"/>
      <c r="LF185" s="344"/>
      <c r="LG185" s="347"/>
      <c r="LH185" s="348"/>
      <c r="LI185" s="349"/>
      <c r="LJ185" s="350"/>
      <c r="LK185" s="344"/>
      <c r="LL185" s="344"/>
      <c r="LM185" s="638"/>
      <c r="LN185" s="1"/>
      <c r="LO185" s="344"/>
      <c r="LP185" s="347"/>
      <c r="LQ185" s="348"/>
      <c r="LR185" s="349"/>
      <c r="LS185" s="350"/>
      <c r="LT185" s="344"/>
      <c r="LU185" s="344"/>
      <c r="LV185" s="638"/>
      <c r="LW185" s="1"/>
      <c r="LX185" s="344"/>
      <c r="LY185" s="347"/>
      <c r="LZ185" s="348"/>
      <c r="MA185" s="349"/>
      <c r="MB185" s="350"/>
      <c r="MC185" s="344"/>
      <c r="MD185" s="344"/>
      <c r="ME185" s="638"/>
      <c r="MF185" s="1"/>
      <c r="MG185" s="344"/>
      <c r="MH185" s="347"/>
      <c r="MI185" s="348"/>
      <c r="MJ185" s="349"/>
      <c r="MK185" s="350"/>
      <c r="ML185" s="344"/>
      <c r="MM185" s="344"/>
      <c r="MN185" s="638"/>
      <c r="MO185" s="1"/>
      <c r="MP185" s="344"/>
      <c r="MQ185" s="347"/>
      <c r="MR185" s="348"/>
      <c r="MS185" s="349"/>
      <c r="MT185" s="350"/>
      <c r="MU185" s="344"/>
      <c r="MV185" s="344"/>
      <c r="MW185" s="638"/>
      <c r="MX185" s="1"/>
      <c r="MY185" s="344"/>
      <c r="MZ185" s="347"/>
      <c r="NA185" s="348"/>
      <c r="NB185" s="349"/>
      <c r="NC185" s="350"/>
      <c r="ND185" s="344"/>
      <c r="NE185" s="344"/>
      <c r="NF185" s="638"/>
      <c r="NG185" s="1"/>
      <c r="NH185" s="344"/>
      <c r="NI185" s="347"/>
      <c r="NJ185" s="348"/>
      <c r="NK185" s="349"/>
      <c r="NL185" s="350"/>
      <c r="NM185" s="344"/>
      <c r="NN185" s="344"/>
      <c r="NO185" s="638"/>
      <c r="NP185" s="1"/>
      <c r="NQ185" s="344"/>
      <c r="NR185" s="347"/>
      <c r="NS185" s="348"/>
      <c r="NT185" s="349"/>
      <c r="NU185" s="350"/>
      <c r="NV185" s="344"/>
      <c r="NW185" s="344"/>
      <c r="NX185" s="638"/>
      <c r="NY185" s="1"/>
      <c r="NZ185" s="344"/>
      <c r="OA185" s="347"/>
      <c r="OB185" s="348"/>
      <c r="OC185" s="349"/>
      <c r="OD185" s="350"/>
      <c r="OE185" s="344"/>
      <c r="OF185" s="344"/>
      <c r="OG185" s="638"/>
      <c r="OH185" s="1"/>
      <c r="OI185" s="344"/>
      <c r="OJ185" s="347"/>
      <c r="OK185" s="348"/>
      <c r="OL185" s="349"/>
      <c r="OM185" s="350"/>
      <c r="ON185" s="344"/>
      <c r="OO185" s="344"/>
      <c r="OP185" s="638"/>
      <c r="OQ185" s="1"/>
      <c r="OR185" s="344"/>
      <c r="OS185" s="347"/>
      <c r="OT185" s="348"/>
      <c r="OU185" s="349"/>
      <c r="OV185" s="350"/>
      <c r="OW185" s="344"/>
      <c r="OX185" s="344"/>
      <c r="OY185" s="638"/>
      <c r="OZ185" s="1"/>
      <c r="PA185" s="344"/>
      <c r="PB185" s="347"/>
      <c r="PC185" s="348"/>
      <c r="PD185" s="349"/>
      <c r="PE185" s="350"/>
      <c r="PF185" s="344"/>
      <c r="PG185" s="344"/>
      <c r="PH185" s="638"/>
      <c r="PI185" s="1"/>
      <c r="PJ185" s="344"/>
      <c r="PK185" s="347"/>
      <c r="PL185" s="348"/>
      <c r="PM185" s="349"/>
      <c r="PN185" s="350"/>
      <c r="PO185" s="344"/>
      <c r="PP185" s="344"/>
      <c r="PQ185" s="638"/>
      <c r="PR185" s="1"/>
      <c r="PS185" s="344"/>
      <c r="PT185" s="347"/>
      <c r="PU185" s="348"/>
      <c r="PV185" s="349"/>
      <c r="PW185" s="350"/>
      <c r="PX185" s="344"/>
      <c r="PY185" s="344"/>
      <c r="PZ185" s="638"/>
      <c r="QA185" s="1"/>
      <c r="QB185" s="344"/>
      <c r="QC185" s="347"/>
      <c r="QD185" s="348"/>
      <c r="QE185" s="349"/>
      <c r="QF185" s="350"/>
      <c r="QG185" s="344"/>
      <c r="QH185" s="344"/>
      <c r="QI185" s="638"/>
      <c r="QJ185" s="1"/>
      <c r="QK185" s="344"/>
      <c r="QL185" s="347"/>
      <c r="QM185" s="348"/>
      <c r="QN185" s="349"/>
      <c r="QO185" s="350"/>
      <c r="QP185" s="344"/>
      <c r="QQ185" s="344"/>
      <c r="QR185" s="638"/>
      <c r="QS185" s="1"/>
      <c r="QT185" s="344"/>
      <c r="QU185" s="347"/>
      <c r="QV185" s="348"/>
      <c r="QW185" s="349"/>
      <c r="QX185" s="350"/>
      <c r="QY185" s="344"/>
      <c r="QZ185" s="344"/>
      <c r="RA185" s="638"/>
      <c r="RB185" s="1"/>
      <c r="RC185" s="344"/>
      <c r="RD185" s="347"/>
      <c r="RE185" s="348"/>
      <c r="RF185" s="349"/>
      <c r="RG185" s="350"/>
      <c r="RH185" s="344"/>
      <c r="RI185" s="344"/>
      <c r="RJ185" s="638"/>
      <c r="RK185" s="1"/>
      <c r="RL185" s="344"/>
      <c r="RM185" s="347"/>
      <c r="RN185" s="348"/>
      <c r="RO185" s="349"/>
      <c r="RP185" s="350"/>
      <c r="RQ185" s="344"/>
      <c r="RR185" s="344"/>
      <c r="RS185" s="638"/>
      <c r="RT185" s="1"/>
      <c r="RU185" s="344"/>
      <c r="RV185" s="347"/>
      <c r="RW185" s="348"/>
      <c r="RX185" s="349"/>
      <c r="RY185" s="350"/>
      <c r="RZ185" s="344"/>
      <c r="SA185" s="344"/>
      <c r="SB185" s="638"/>
      <c r="SC185" s="1"/>
      <c r="SD185" s="344"/>
      <c r="SE185" s="347"/>
      <c r="SF185" s="348"/>
      <c r="SG185" s="349"/>
      <c r="SH185" s="350"/>
      <c r="SI185" s="344"/>
      <c r="SJ185" s="344"/>
      <c r="SK185" s="638"/>
      <c r="SL185" s="1"/>
      <c r="SM185" s="344"/>
      <c r="SN185" s="347"/>
      <c r="SO185" s="348"/>
      <c r="SP185" s="349"/>
      <c r="SQ185" s="350"/>
      <c r="SR185" s="344"/>
      <c r="SS185" s="344"/>
      <c r="ST185" s="638"/>
      <c r="SU185" s="1"/>
      <c r="SV185" s="344"/>
      <c r="SW185" s="347"/>
      <c r="SX185" s="348"/>
      <c r="SY185" s="349"/>
      <c r="SZ185" s="350"/>
      <c r="TA185" s="344"/>
      <c r="TB185" s="344"/>
      <c r="TC185" s="638"/>
      <c r="TD185" s="1"/>
      <c r="TE185" s="344"/>
      <c r="TF185" s="347"/>
      <c r="TG185" s="348"/>
      <c r="TH185" s="349"/>
      <c r="TI185" s="350"/>
      <c r="TJ185" s="344"/>
      <c r="TK185" s="344"/>
      <c r="TL185" s="638"/>
      <c r="TM185" s="1"/>
      <c r="TN185" s="344"/>
      <c r="TO185" s="347"/>
      <c r="TP185" s="348"/>
      <c r="TQ185" s="349"/>
      <c r="TR185" s="350"/>
      <c r="TS185" s="344"/>
      <c r="TT185" s="344"/>
      <c r="TU185" s="638"/>
      <c r="TV185" s="1"/>
      <c r="TW185" s="344"/>
      <c r="TX185" s="347"/>
      <c r="TY185" s="348"/>
      <c r="TZ185" s="349"/>
      <c r="UA185" s="350"/>
      <c r="UB185" s="344"/>
      <c r="UC185" s="344"/>
      <c r="UD185" s="638"/>
      <c r="UE185" s="1"/>
      <c r="UF185" s="344"/>
      <c r="UG185" s="347"/>
      <c r="UH185" s="348"/>
      <c r="UI185" s="349"/>
      <c r="UJ185" s="350"/>
      <c r="UK185" s="344"/>
      <c r="UL185" s="344"/>
      <c r="UM185" s="638"/>
      <c r="UN185" s="1"/>
      <c r="UO185" s="344"/>
      <c r="UP185" s="347"/>
      <c r="UQ185" s="348"/>
      <c r="UR185" s="349"/>
      <c r="US185" s="350"/>
      <c r="UT185" s="344"/>
      <c r="UU185" s="344"/>
      <c r="UV185" s="638"/>
      <c r="UW185" s="1"/>
      <c r="UX185" s="344"/>
      <c r="UY185" s="347"/>
      <c r="UZ185" s="348"/>
      <c r="VA185" s="349"/>
      <c r="VB185" s="350"/>
      <c r="VC185" s="344"/>
      <c r="VD185" s="344"/>
      <c r="VE185" s="638"/>
      <c r="VF185" s="1"/>
      <c r="VG185" s="344"/>
      <c r="VH185" s="347"/>
      <c r="VI185" s="348"/>
      <c r="VJ185" s="349"/>
      <c r="VK185" s="350"/>
      <c r="VL185" s="344"/>
      <c r="VM185" s="344"/>
      <c r="VN185" s="638"/>
      <c r="VO185" s="1"/>
      <c r="VP185" s="344"/>
      <c r="VQ185" s="347"/>
      <c r="VR185" s="348"/>
      <c r="VS185" s="349"/>
      <c r="VT185" s="350"/>
      <c r="VU185" s="344"/>
      <c r="VV185" s="344"/>
      <c r="VW185" s="638"/>
      <c r="VX185" s="1"/>
      <c r="VY185" s="344"/>
      <c r="VZ185" s="347"/>
      <c r="WA185" s="348"/>
      <c r="WB185" s="349"/>
      <c r="WC185" s="350"/>
      <c r="WD185" s="344"/>
      <c r="WE185" s="344"/>
      <c r="WF185" s="638"/>
      <c r="WG185" s="1"/>
      <c r="WH185" s="344"/>
      <c r="WI185" s="347"/>
      <c r="WJ185" s="348"/>
      <c r="WK185" s="349"/>
      <c r="WL185" s="350"/>
      <c r="WM185" s="344"/>
      <c r="WN185" s="344"/>
      <c r="WO185" s="638"/>
      <c r="WP185" s="1"/>
      <c r="WQ185" s="344"/>
      <c r="WR185" s="347"/>
      <c r="WS185" s="348"/>
      <c r="WT185" s="349"/>
      <c r="WU185" s="350"/>
      <c r="WV185" s="344"/>
      <c r="WW185" s="344"/>
      <c r="WX185" s="638"/>
      <c r="WY185" s="1"/>
      <c r="WZ185" s="344"/>
      <c r="XA185" s="347"/>
      <c r="XB185" s="348"/>
      <c r="XC185" s="349"/>
      <c r="XD185" s="350"/>
      <c r="XE185" s="344"/>
      <c r="XF185" s="344"/>
      <c r="XG185" s="638"/>
      <c r="XH185" s="1"/>
      <c r="XI185" s="344"/>
      <c r="XJ185" s="347"/>
      <c r="XK185" s="348"/>
      <c r="XL185" s="349"/>
      <c r="XM185" s="350"/>
      <c r="XN185" s="344"/>
      <c r="XO185" s="344"/>
      <c r="XP185" s="638"/>
      <c r="XQ185" s="1"/>
      <c r="XR185" s="344"/>
      <c r="XS185" s="347"/>
      <c r="XT185" s="348"/>
      <c r="XU185" s="349"/>
      <c r="XV185" s="350"/>
      <c r="XW185" s="344"/>
      <c r="XX185" s="344"/>
      <c r="XY185" s="638"/>
      <c r="XZ185" s="1"/>
      <c r="YA185" s="344"/>
      <c r="YB185" s="347"/>
      <c r="YC185" s="348"/>
      <c r="YD185" s="349"/>
      <c r="YE185" s="350"/>
      <c r="YF185" s="344"/>
      <c r="YG185" s="344"/>
      <c r="YH185" s="638"/>
      <c r="YI185" s="1"/>
      <c r="YJ185" s="344"/>
      <c r="YK185" s="347"/>
      <c r="YL185" s="348"/>
      <c r="YM185" s="349"/>
      <c r="YN185" s="350"/>
      <c r="YO185" s="344"/>
      <c r="YP185" s="344"/>
      <c r="YQ185" s="638"/>
      <c r="YR185" s="1"/>
      <c r="YS185" s="344"/>
      <c r="YT185" s="347"/>
      <c r="YU185" s="348"/>
      <c r="YV185" s="349"/>
      <c r="YW185" s="350"/>
      <c r="YX185" s="344"/>
      <c r="YY185" s="344"/>
      <c r="YZ185" s="638"/>
      <c r="ZA185" s="1"/>
      <c r="ZB185" s="344"/>
      <c r="ZC185" s="347"/>
      <c r="ZD185" s="348"/>
      <c r="ZE185" s="349"/>
      <c r="ZF185" s="350"/>
      <c r="ZG185" s="344"/>
      <c r="ZH185" s="344"/>
      <c r="ZI185" s="638"/>
      <c r="ZJ185" s="1"/>
      <c r="ZK185" s="344"/>
      <c r="ZL185" s="347"/>
      <c r="ZM185" s="348"/>
      <c r="ZN185" s="349"/>
      <c r="ZO185" s="350"/>
      <c r="ZP185" s="344"/>
      <c r="ZQ185" s="344"/>
      <c r="ZR185" s="638"/>
      <c r="ZS185" s="1"/>
      <c r="ZT185" s="344"/>
      <c r="ZU185" s="347"/>
      <c r="ZV185" s="348"/>
      <c r="ZW185" s="349"/>
      <c r="ZX185" s="350"/>
      <c r="ZY185" s="344"/>
      <c r="ZZ185" s="344"/>
      <c r="AAA185" s="638"/>
      <c r="AAB185" s="1"/>
      <c r="AAC185" s="344"/>
      <c r="AAD185" s="347"/>
      <c r="AAE185" s="348"/>
      <c r="AAF185" s="349"/>
      <c r="AAG185" s="350"/>
      <c r="AAH185" s="344"/>
      <c r="AAI185" s="344"/>
      <c r="AAJ185" s="638"/>
      <c r="AAK185" s="1"/>
      <c r="AAL185" s="344"/>
      <c r="AAM185" s="347"/>
      <c r="AAN185" s="348"/>
      <c r="AAO185" s="349"/>
      <c r="AAP185" s="350"/>
      <c r="AAQ185" s="344"/>
      <c r="AAR185" s="344"/>
      <c r="AAS185" s="638"/>
      <c r="AAT185" s="1"/>
      <c r="AAU185" s="344"/>
      <c r="AAV185" s="347"/>
      <c r="AAW185" s="348"/>
      <c r="AAX185" s="349"/>
      <c r="AAY185" s="350"/>
      <c r="AAZ185" s="344"/>
      <c r="ABA185" s="344"/>
      <c r="ABB185" s="638"/>
      <c r="ABC185" s="1"/>
      <c r="ABD185" s="344"/>
      <c r="ABE185" s="347"/>
      <c r="ABF185" s="348"/>
      <c r="ABG185" s="349"/>
      <c r="ABH185" s="350"/>
      <c r="ABI185" s="344"/>
      <c r="ABJ185" s="344"/>
      <c r="ABK185" s="638"/>
      <c r="ABL185" s="1"/>
      <c r="ABM185" s="344"/>
      <c r="ABN185" s="347"/>
      <c r="ABO185" s="348"/>
      <c r="ABP185" s="349"/>
      <c r="ABQ185" s="350"/>
      <c r="ABR185" s="344"/>
      <c r="ABS185" s="344"/>
      <c r="ABT185" s="638"/>
      <c r="ABU185" s="1"/>
      <c r="ABV185" s="344"/>
      <c r="ABW185" s="347"/>
      <c r="ABX185" s="348"/>
      <c r="ABY185" s="349"/>
      <c r="ABZ185" s="350"/>
      <c r="ACA185" s="344"/>
      <c r="ACB185" s="344"/>
      <c r="ACC185" s="638"/>
      <c r="ACD185" s="1"/>
      <c r="ACE185" s="344"/>
      <c r="ACF185" s="347"/>
      <c r="ACG185" s="348"/>
      <c r="ACH185" s="349"/>
      <c r="ACI185" s="350"/>
      <c r="ACJ185" s="344"/>
      <c r="ACK185" s="344"/>
      <c r="ACL185" s="638"/>
      <c r="ACM185" s="1"/>
      <c r="ACN185" s="344"/>
      <c r="ACO185" s="347"/>
      <c r="ACP185" s="348"/>
      <c r="ACQ185" s="349"/>
      <c r="ACR185" s="350"/>
      <c r="ACS185" s="344"/>
      <c r="ACT185" s="344"/>
      <c r="ACU185" s="638"/>
      <c r="ACV185" s="1"/>
      <c r="ACW185" s="344"/>
      <c r="ACX185" s="347"/>
      <c r="ACY185" s="348"/>
      <c r="ACZ185" s="349"/>
      <c r="ADA185" s="350"/>
      <c r="ADB185" s="344"/>
      <c r="ADC185" s="344"/>
      <c r="ADD185" s="638"/>
      <c r="ADE185" s="1"/>
      <c r="ADF185" s="344"/>
      <c r="ADG185" s="347"/>
      <c r="ADH185" s="348"/>
      <c r="ADI185" s="349"/>
      <c r="ADJ185" s="350"/>
      <c r="ADK185" s="344"/>
      <c r="ADL185" s="344"/>
      <c r="ADM185" s="638"/>
      <c r="ADN185" s="1"/>
      <c r="ADO185" s="344"/>
      <c r="ADP185" s="347"/>
      <c r="ADQ185" s="348"/>
      <c r="ADR185" s="349"/>
      <c r="ADS185" s="350"/>
      <c r="ADT185" s="344"/>
      <c r="ADU185" s="344"/>
      <c r="ADV185" s="638"/>
      <c r="ADW185" s="1"/>
      <c r="ADX185" s="344"/>
      <c r="ADY185" s="347"/>
      <c r="ADZ185" s="348"/>
      <c r="AEA185" s="349"/>
      <c r="AEB185" s="350"/>
      <c r="AEC185" s="344"/>
      <c r="AED185" s="344"/>
      <c r="AEE185" s="638"/>
      <c r="AEF185" s="1"/>
      <c r="AEG185" s="344"/>
      <c r="AEH185" s="347"/>
      <c r="AEI185" s="348"/>
      <c r="AEJ185" s="349"/>
      <c r="AEK185" s="350"/>
      <c r="AEL185" s="344"/>
      <c r="AEM185" s="344"/>
      <c r="AEN185" s="638"/>
      <c r="AEO185" s="1"/>
      <c r="AEP185" s="344"/>
      <c r="AEQ185" s="347"/>
      <c r="AER185" s="348"/>
      <c r="AES185" s="349"/>
      <c r="AET185" s="350"/>
      <c r="AEU185" s="344"/>
      <c r="AEV185" s="344"/>
      <c r="AEW185" s="638"/>
      <c r="AEX185" s="1"/>
      <c r="AEY185" s="344"/>
      <c r="AEZ185" s="347"/>
      <c r="AFA185" s="348"/>
      <c r="AFB185" s="349"/>
      <c r="AFC185" s="350"/>
      <c r="AFD185" s="344"/>
      <c r="AFE185" s="344"/>
      <c r="AFF185" s="638"/>
      <c r="AFG185" s="1"/>
      <c r="AFH185" s="344"/>
      <c r="AFI185" s="347"/>
      <c r="AFJ185" s="348"/>
      <c r="AFK185" s="349"/>
      <c r="AFL185" s="350"/>
      <c r="AFM185" s="344"/>
      <c r="AFN185" s="344"/>
      <c r="AFO185" s="638"/>
      <c r="AFP185" s="1"/>
      <c r="AFQ185" s="344"/>
      <c r="AFR185" s="347"/>
      <c r="AFS185" s="348"/>
      <c r="AFT185" s="349"/>
      <c r="AFU185" s="350"/>
      <c r="AFV185" s="344"/>
      <c r="AFW185" s="344"/>
      <c r="AFX185" s="638"/>
      <c r="AFY185" s="1"/>
      <c r="AFZ185" s="344"/>
      <c r="AGA185" s="347"/>
      <c r="AGB185" s="348"/>
      <c r="AGC185" s="349"/>
      <c r="AGD185" s="350"/>
      <c r="AGE185" s="344"/>
      <c r="AGF185" s="344"/>
      <c r="AGG185" s="638"/>
      <c r="AGH185" s="1"/>
      <c r="AGI185" s="344"/>
      <c r="AGJ185" s="347"/>
      <c r="AGK185" s="348"/>
      <c r="AGL185" s="349"/>
      <c r="AGM185" s="350"/>
      <c r="AGN185" s="344"/>
      <c r="AGO185" s="344"/>
      <c r="AGP185" s="638"/>
      <c r="AGQ185" s="1"/>
      <c r="AGR185" s="344"/>
      <c r="AGS185" s="347"/>
      <c r="AGT185" s="348"/>
      <c r="AGU185" s="349"/>
      <c r="AGV185" s="350"/>
      <c r="AGW185" s="344"/>
      <c r="AGX185" s="344"/>
      <c r="AGY185" s="638"/>
      <c r="AGZ185" s="1"/>
      <c r="AHA185" s="344"/>
      <c r="AHB185" s="347"/>
      <c r="AHC185" s="348"/>
      <c r="AHD185" s="349"/>
      <c r="AHE185" s="350"/>
      <c r="AHF185" s="344"/>
      <c r="AHG185" s="344"/>
      <c r="AHH185" s="638"/>
      <c r="AHI185" s="1"/>
      <c r="AHJ185" s="344"/>
      <c r="AHK185" s="347"/>
      <c r="AHL185" s="348"/>
      <c r="AHM185" s="349"/>
      <c r="AHN185" s="350"/>
      <c r="AHO185" s="344"/>
      <c r="AHP185" s="344"/>
      <c r="AHQ185" s="638"/>
      <c r="AHR185" s="1"/>
      <c r="AHS185" s="344"/>
      <c r="AHT185" s="347"/>
      <c r="AHU185" s="348"/>
      <c r="AHV185" s="349"/>
      <c r="AHW185" s="350"/>
      <c r="AHX185" s="344"/>
      <c r="AHY185" s="344"/>
      <c r="AHZ185" s="638"/>
      <c r="AIA185" s="1"/>
      <c r="AIB185" s="344"/>
      <c r="AIC185" s="347"/>
      <c r="AID185" s="348"/>
      <c r="AIE185" s="349"/>
      <c r="AIF185" s="350"/>
      <c r="AIG185" s="344"/>
      <c r="AIH185" s="344"/>
      <c r="AII185" s="638"/>
      <c r="AIJ185" s="1"/>
      <c r="AIK185" s="344"/>
      <c r="AIL185" s="347"/>
      <c r="AIM185" s="348"/>
      <c r="AIN185" s="349"/>
      <c r="AIO185" s="350"/>
      <c r="AIP185" s="344"/>
      <c r="AIQ185" s="344"/>
      <c r="AIR185" s="638"/>
      <c r="AIS185" s="1"/>
      <c r="AIT185" s="344"/>
      <c r="AIU185" s="347"/>
      <c r="AIV185" s="348"/>
      <c r="AIW185" s="349"/>
      <c r="AIX185" s="350"/>
      <c r="AIY185" s="344"/>
      <c r="AIZ185" s="344"/>
      <c r="AJA185" s="638"/>
      <c r="AJB185" s="1"/>
      <c r="AJC185" s="344"/>
      <c r="AJD185" s="347"/>
      <c r="AJE185" s="348"/>
      <c r="AJF185" s="349"/>
      <c r="AJG185" s="350"/>
      <c r="AJH185" s="344"/>
      <c r="AJI185" s="344"/>
      <c r="AJJ185" s="638"/>
      <c r="AJK185" s="1"/>
      <c r="AJL185" s="344"/>
      <c r="AJM185" s="347"/>
      <c r="AJN185" s="348"/>
      <c r="AJO185" s="349"/>
      <c r="AJP185" s="350"/>
      <c r="AJQ185" s="344"/>
      <c r="AJR185" s="344"/>
      <c r="AJS185" s="638"/>
      <c r="AJT185" s="1"/>
      <c r="AJU185" s="344"/>
      <c r="AJV185" s="347"/>
      <c r="AJW185" s="348"/>
      <c r="AJX185" s="349"/>
      <c r="AJY185" s="350"/>
      <c r="AJZ185" s="344"/>
      <c r="AKA185" s="344"/>
      <c r="AKB185" s="638"/>
      <c r="AKC185" s="1"/>
      <c r="AKD185" s="344"/>
      <c r="AKE185" s="347"/>
      <c r="AKF185" s="348"/>
      <c r="AKG185" s="349"/>
      <c r="AKH185" s="350"/>
      <c r="AKI185" s="344"/>
      <c r="AKJ185" s="344"/>
      <c r="AKK185" s="638"/>
      <c r="AKL185" s="1"/>
      <c r="AKM185" s="344"/>
      <c r="AKN185" s="347"/>
      <c r="AKO185" s="348"/>
      <c r="AKP185" s="349"/>
      <c r="AKQ185" s="350"/>
      <c r="AKR185" s="344"/>
      <c r="AKS185" s="344"/>
      <c r="AKT185" s="638"/>
      <c r="AKU185" s="1"/>
      <c r="AKV185" s="344"/>
      <c r="AKW185" s="347"/>
      <c r="AKX185" s="348"/>
      <c r="AKY185" s="349"/>
      <c r="AKZ185" s="350"/>
      <c r="ALA185" s="344"/>
      <c r="ALB185" s="344"/>
      <c r="ALC185" s="638"/>
      <c r="ALD185" s="1"/>
      <c r="ALE185" s="344"/>
      <c r="ALF185" s="347"/>
      <c r="ALG185" s="348"/>
      <c r="ALH185" s="349"/>
      <c r="ALI185" s="350"/>
      <c r="ALJ185" s="344"/>
      <c r="ALK185" s="344"/>
      <c r="ALL185" s="638"/>
      <c r="ALM185" s="1"/>
      <c r="ALN185" s="344"/>
      <c r="ALO185" s="347"/>
      <c r="ALP185" s="348"/>
      <c r="ALQ185" s="349"/>
      <c r="ALR185" s="350"/>
      <c r="ALS185" s="344"/>
      <c r="ALT185" s="344"/>
      <c r="ALU185" s="638"/>
      <c r="ALV185" s="1"/>
      <c r="ALW185" s="344"/>
      <c r="ALX185" s="347"/>
      <c r="ALY185" s="348"/>
      <c r="ALZ185" s="349"/>
      <c r="AMA185" s="350"/>
      <c r="AMB185" s="344"/>
      <c r="AMC185" s="344"/>
      <c r="AMD185" s="638"/>
      <c r="AME185" s="1"/>
      <c r="AMF185" s="344"/>
      <c r="AMG185" s="347"/>
      <c r="AMH185" s="348"/>
      <c r="AMI185" s="349"/>
      <c r="AMJ185" s="350"/>
      <c r="AMK185" s="344"/>
      <c r="AML185" s="344"/>
      <c r="AMM185" s="638"/>
      <c r="AMN185" s="1"/>
      <c r="AMO185" s="344"/>
      <c r="AMP185" s="347"/>
      <c r="AMQ185" s="348"/>
      <c r="AMR185" s="349"/>
      <c r="AMS185" s="350"/>
      <c r="AMT185" s="344"/>
      <c r="AMU185" s="344"/>
      <c r="AMV185" s="638"/>
      <c r="AMW185" s="1"/>
      <c r="AMX185" s="344"/>
      <c r="AMY185" s="347"/>
      <c r="AMZ185" s="348"/>
      <c r="ANA185" s="349"/>
      <c r="ANB185" s="350"/>
      <c r="ANC185" s="344"/>
      <c r="AND185" s="344"/>
      <c r="ANE185" s="638"/>
      <c r="ANF185" s="1"/>
      <c r="ANG185" s="344"/>
      <c r="ANH185" s="347"/>
      <c r="ANI185" s="348"/>
      <c r="ANJ185" s="349"/>
      <c r="ANK185" s="350"/>
      <c r="ANL185" s="344"/>
      <c r="ANM185" s="344"/>
      <c r="ANN185" s="638"/>
      <c r="ANO185" s="1"/>
      <c r="ANP185" s="344"/>
      <c r="ANQ185" s="347"/>
      <c r="ANR185" s="348"/>
      <c r="ANS185" s="349"/>
      <c r="ANT185" s="350"/>
      <c r="ANU185" s="344"/>
      <c r="ANV185" s="344"/>
      <c r="ANW185" s="638"/>
      <c r="ANX185" s="1"/>
      <c r="ANY185" s="344"/>
      <c r="ANZ185" s="347"/>
      <c r="AOA185" s="348"/>
      <c r="AOB185" s="349"/>
      <c r="AOC185" s="350"/>
      <c r="AOD185" s="344"/>
      <c r="AOE185" s="344"/>
      <c r="AOF185" s="638"/>
      <c r="AOG185" s="1"/>
      <c r="AOH185" s="344"/>
      <c r="AOI185" s="347"/>
      <c r="AOJ185" s="348"/>
      <c r="AOK185" s="349"/>
      <c r="AOL185" s="350"/>
      <c r="AOM185" s="344"/>
      <c r="AON185" s="344"/>
      <c r="AOO185" s="638"/>
      <c r="AOP185" s="1"/>
      <c r="AOQ185" s="344"/>
      <c r="AOR185" s="347"/>
      <c r="AOS185" s="348"/>
      <c r="AOT185" s="349"/>
      <c r="AOU185" s="350"/>
      <c r="AOV185" s="344"/>
      <c r="AOW185" s="344"/>
      <c r="AOX185" s="638"/>
      <c r="AOY185" s="1"/>
      <c r="AOZ185" s="344"/>
      <c r="APA185" s="347"/>
      <c r="APB185" s="348"/>
      <c r="APC185" s="349"/>
      <c r="APD185" s="350"/>
      <c r="APE185" s="344"/>
      <c r="APF185" s="344"/>
      <c r="APG185" s="638"/>
      <c r="APH185" s="1"/>
      <c r="API185" s="344"/>
      <c r="APJ185" s="347"/>
      <c r="APK185" s="348"/>
      <c r="APL185" s="349"/>
      <c r="APM185" s="350"/>
      <c r="APN185" s="344"/>
      <c r="APO185" s="344"/>
      <c r="APP185" s="638"/>
      <c r="APQ185" s="1"/>
      <c r="APR185" s="344"/>
      <c r="APS185" s="347"/>
      <c r="APT185" s="348"/>
      <c r="APU185" s="349"/>
      <c r="APV185" s="350"/>
      <c r="APW185" s="344"/>
      <c r="APX185" s="344"/>
      <c r="APY185" s="638"/>
      <c r="APZ185" s="1"/>
      <c r="AQA185" s="344"/>
      <c r="AQB185" s="347"/>
      <c r="AQC185" s="348"/>
      <c r="AQD185" s="349"/>
      <c r="AQE185" s="350"/>
      <c r="AQF185" s="344"/>
      <c r="AQG185" s="344"/>
      <c r="AQH185" s="638"/>
      <c r="AQI185" s="1"/>
      <c r="AQJ185" s="344"/>
      <c r="AQK185" s="347"/>
      <c r="AQL185" s="348"/>
      <c r="AQM185" s="349"/>
      <c r="AQN185" s="350"/>
      <c r="AQO185" s="344"/>
      <c r="AQP185" s="344"/>
      <c r="AQQ185" s="638"/>
      <c r="AQR185" s="1"/>
      <c r="AQS185" s="344"/>
      <c r="AQT185" s="347"/>
      <c r="AQU185" s="348"/>
      <c r="AQV185" s="349"/>
      <c r="AQW185" s="350"/>
      <c r="AQX185" s="344"/>
      <c r="AQY185" s="344"/>
      <c r="AQZ185" s="638"/>
      <c r="ARA185" s="1"/>
      <c r="ARB185" s="344"/>
      <c r="ARC185" s="347"/>
      <c r="ARD185" s="348"/>
      <c r="ARE185" s="349"/>
      <c r="ARF185" s="350"/>
      <c r="ARG185" s="344"/>
      <c r="ARH185" s="344"/>
      <c r="ARI185" s="638"/>
      <c r="ARJ185" s="1"/>
      <c r="ARK185" s="344"/>
      <c r="ARL185" s="347"/>
      <c r="ARM185" s="348"/>
      <c r="ARN185" s="349"/>
      <c r="ARO185" s="350"/>
      <c r="ARP185" s="344"/>
      <c r="ARQ185" s="344"/>
      <c r="ARR185" s="638"/>
      <c r="ARS185" s="1"/>
      <c r="ART185" s="344"/>
      <c r="ARU185" s="347"/>
      <c r="ARV185" s="348"/>
      <c r="ARW185" s="349"/>
      <c r="ARX185" s="350"/>
      <c r="ARY185" s="344"/>
      <c r="ARZ185" s="344"/>
      <c r="ASA185" s="638"/>
      <c r="ASB185" s="1"/>
      <c r="ASC185" s="344"/>
      <c r="ASD185" s="347"/>
      <c r="ASE185" s="348"/>
      <c r="ASF185" s="349"/>
      <c r="ASG185" s="350"/>
      <c r="ASH185" s="344"/>
      <c r="ASI185" s="344"/>
      <c r="ASJ185" s="638"/>
      <c r="ASK185" s="1"/>
      <c r="ASL185" s="344"/>
      <c r="ASM185" s="347"/>
      <c r="ASN185" s="348"/>
      <c r="ASO185" s="349"/>
      <c r="ASP185" s="350"/>
      <c r="ASQ185" s="344"/>
      <c r="ASR185" s="344"/>
      <c r="ASS185" s="638"/>
      <c r="AST185" s="1"/>
      <c r="ASU185" s="344"/>
      <c r="ASV185" s="347"/>
      <c r="ASW185" s="348"/>
      <c r="ASX185" s="349"/>
      <c r="ASY185" s="350"/>
      <c r="ASZ185" s="344"/>
      <c r="ATA185" s="344"/>
      <c r="ATB185" s="638"/>
      <c r="ATC185" s="1"/>
      <c r="ATD185" s="344"/>
      <c r="ATE185" s="347"/>
      <c r="ATF185" s="348"/>
      <c r="ATG185" s="349"/>
      <c r="ATH185" s="350"/>
      <c r="ATI185" s="344"/>
      <c r="ATJ185" s="344"/>
      <c r="ATK185" s="638"/>
      <c r="ATL185" s="1"/>
      <c r="ATM185" s="344"/>
      <c r="ATN185" s="347"/>
      <c r="ATO185" s="348"/>
      <c r="ATP185" s="349"/>
      <c r="ATQ185" s="350"/>
      <c r="ATR185" s="344"/>
      <c r="ATS185" s="344"/>
      <c r="ATT185" s="638"/>
      <c r="ATU185" s="1"/>
      <c r="ATV185" s="344"/>
      <c r="ATW185" s="347"/>
      <c r="ATX185" s="348"/>
      <c r="ATY185" s="349"/>
      <c r="ATZ185" s="350"/>
      <c r="AUA185" s="344"/>
      <c r="AUB185" s="344"/>
      <c r="AUC185" s="638"/>
      <c r="AUD185" s="1"/>
      <c r="AUE185" s="344"/>
      <c r="AUF185" s="347"/>
      <c r="AUG185" s="348"/>
      <c r="AUH185" s="349"/>
      <c r="AUI185" s="350"/>
      <c r="AUJ185" s="344"/>
      <c r="AUK185" s="344"/>
      <c r="AUL185" s="638"/>
      <c r="AUM185" s="1"/>
      <c r="AUN185" s="344"/>
      <c r="AUO185" s="347"/>
      <c r="AUP185" s="348"/>
      <c r="AUQ185" s="349"/>
      <c r="AUR185" s="350"/>
      <c r="AUS185" s="344"/>
      <c r="AUT185" s="344"/>
      <c r="AUU185" s="638"/>
      <c r="AUV185" s="1"/>
      <c r="AUW185" s="344"/>
      <c r="AUX185" s="347"/>
      <c r="AUY185" s="348"/>
      <c r="AUZ185" s="349"/>
      <c r="AVA185" s="350"/>
      <c r="AVB185" s="344"/>
      <c r="AVC185" s="344"/>
      <c r="AVD185" s="638"/>
      <c r="AVE185" s="1"/>
      <c r="AVF185" s="344"/>
      <c r="AVG185" s="347"/>
      <c r="AVH185" s="348"/>
      <c r="AVI185" s="349"/>
      <c r="AVJ185" s="350"/>
      <c r="AVK185" s="344"/>
      <c r="AVL185" s="344"/>
      <c r="AVM185" s="638"/>
      <c r="AVN185" s="1"/>
      <c r="AVO185" s="344"/>
      <c r="AVP185" s="347"/>
      <c r="AVQ185" s="348"/>
      <c r="AVR185" s="349"/>
      <c r="AVS185" s="350"/>
      <c r="AVT185" s="344"/>
      <c r="AVU185" s="344"/>
      <c r="AVV185" s="638"/>
      <c r="AVW185" s="1"/>
      <c r="AVX185" s="344"/>
      <c r="AVY185" s="347"/>
      <c r="AVZ185" s="348"/>
      <c r="AWA185" s="349"/>
      <c r="AWB185" s="350"/>
      <c r="AWC185" s="344"/>
      <c r="AWD185" s="344"/>
      <c r="AWE185" s="638"/>
      <c r="AWF185" s="1"/>
      <c r="AWG185" s="344"/>
      <c r="AWH185" s="347"/>
      <c r="AWI185" s="348"/>
      <c r="AWJ185" s="349"/>
      <c r="AWK185" s="350"/>
      <c r="AWL185" s="344"/>
      <c r="AWM185" s="344"/>
      <c r="AWN185" s="638"/>
      <c r="AWO185" s="1"/>
      <c r="AWP185" s="344"/>
      <c r="AWQ185" s="347"/>
      <c r="AWR185" s="348"/>
      <c r="AWS185" s="349"/>
      <c r="AWT185" s="350"/>
      <c r="AWU185" s="344"/>
      <c r="AWV185" s="344"/>
      <c r="AWW185" s="638"/>
      <c r="AWX185" s="1"/>
      <c r="AWY185" s="344"/>
      <c r="AWZ185" s="347"/>
      <c r="AXA185" s="348"/>
      <c r="AXB185" s="349"/>
      <c r="AXC185" s="350"/>
      <c r="AXD185" s="344"/>
      <c r="AXE185" s="344"/>
      <c r="AXF185" s="638"/>
      <c r="AXG185" s="1"/>
      <c r="AXH185" s="344"/>
      <c r="AXI185" s="347"/>
      <c r="AXJ185" s="348"/>
      <c r="AXK185" s="349"/>
      <c r="AXL185" s="350"/>
      <c r="AXM185" s="344"/>
      <c r="AXN185" s="344"/>
      <c r="AXO185" s="638"/>
      <c r="AXP185" s="1"/>
      <c r="AXQ185" s="344"/>
      <c r="AXR185" s="347"/>
      <c r="AXS185" s="348"/>
      <c r="AXT185" s="349"/>
      <c r="AXU185" s="350"/>
      <c r="AXV185" s="344"/>
      <c r="AXW185" s="344"/>
      <c r="AXX185" s="638"/>
      <c r="AXY185" s="1"/>
      <c r="AXZ185" s="344"/>
      <c r="AYA185" s="347"/>
      <c r="AYB185" s="348"/>
      <c r="AYC185" s="349"/>
      <c r="AYD185" s="350"/>
      <c r="AYE185" s="344"/>
      <c r="AYF185" s="344"/>
      <c r="AYG185" s="638"/>
      <c r="AYH185" s="1"/>
      <c r="AYI185" s="344"/>
      <c r="AYJ185" s="347"/>
      <c r="AYK185" s="348"/>
      <c r="AYL185" s="349"/>
      <c r="AYM185" s="350"/>
      <c r="AYN185" s="344"/>
      <c r="AYO185" s="344"/>
      <c r="AYP185" s="638"/>
      <c r="AYQ185" s="1"/>
      <c r="AYR185" s="344"/>
      <c r="AYS185" s="347"/>
      <c r="AYT185" s="348"/>
      <c r="AYU185" s="349"/>
      <c r="AYV185" s="350"/>
      <c r="AYW185" s="344"/>
      <c r="AYX185" s="344"/>
      <c r="AYY185" s="638"/>
      <c r="AYZ185" s="1"/>
      <c r="AZA185" s="344"/>
      <c r="AZB185" s="347"/>
      <c r="AZC185" s="348"/>
      <c r="AZD185" s="349"/>
      <c r="AZE185" s="350"/>
      <c r="AZF185" s="344"/>
      <c r="AZG185" s="344"/>
      <c r="AZH185" s="638"/>
      <c r="AZI185" s="1"/>
      <c r="AZJ185" s="344"/>
      <c r="AZK185" s="347"/>
      <c r="AZL185" s="348"/>
      <c r="AZM185" s="349"/>
      <c r="AZN185" s="350"/>
      <c r="AZO185" s="344"/>
      <c r="AZP185" s="344"/>
      <c r="AZQ185" s="638"/>
      <c r="AZR185" s="1"/>
      <c r="AZS185" s="344"/>
      <c r="AZT185" s="347"/>
      <c r="AZU185" s="348"/>
      <c r="AZV185" s="349"/>
      <c r="AZW185" s="350"/>
      <c r="AZX185" s="344"/>
      <c r="AZY185" s="344"/>
      <c r="AZZ185" s="638"/>
      <c r="BAA185" s="1"/>
      <c r="BAB185" s="344"/>
      <c r="BAC185" s="347"/>
      <c r="BAD185" s="348"/>
      <c r="BAE185" s="349"/>
      <c r="BAF185" s="350"/>
      <c r="BAG185" s="344"/>
      <c r="BAH185" s="344"/>
      <c r="BAI185" s="638"/>
      <c r="BAJ185" s="1"/>
      <c r="BAK185" s="344"/>
      <c r="BAL185" s="347"/>
      <c r="BAM185" s="348"/>
      <c r="BAN185" s="349"/>
      <c r="BAO185" s="350"/>
      <c r="BAP185" s="344"/>
      <c r="BAQ185" s="344"/>
      <c r="BAR185" s="638"/>
      <c r="BAS185" s="1"/>
      <c r="BAT185" s="344"/>
      <c r="BAU185" s="347"/>
      <c r="BAV185" s="348"/>
      <c r="BAW185" s="349"/>
      <c r="BAX185" s="350"/>
      <c r="BAY185" s="344"/>
      <c r="BAZ185" s="344"/>
      <c r="BBA185" s="638"/>
      <c r="BBB185" s="1"/>
      <c r="BBC185" s="344"/>
      <c r="BBD185" s="347"/>
      <c r="BBE185" s="348"/>
      <c r="BBF185" s="349"/>
      <c r="BBG185" s="350"/>
      <c r="BBH185" s="344"/>
      <c r="BBI185" s="344"/>
      <c r="BBJ185" s="638"/>
      <c r="BBK185" s="1"/>
      <c r="BBL185" s="344"/>
      <c r="BBM185" s="347"/>
      <c r="BBN185" s="348"/>
      <c r="BBO185" s="349"/>
      <c r="BBP185" s="350"/>
      <c r="BBQ185" s="344"/>
      <c r="BBR185" s="344"/>
      <c r="BBS185" s="638"/>
      <c r="BBT185" s="1"/>
      <c r="BBU185" s="344"/>
      <c r="BBV185" s="347"/>
      <c r="BBW185" s="348"/>
      <c r="BBX185" s="349"/>
      <c r="BBY185" s="350"/>
      <c r="BBZ185" s="344"/>
      <c r="BCA185" s="344"/>
      <c r="BCB185" s="638"/>
      <c r="BCC185" s="1"/>
      <c r="BCD185" s="344"/>
      <c r="BCE185" s="347"/>
      <c r="BCF185" s="348"/>
      <c r="BCG185" s="349"/>
      <c r="BCH185" s="350"/>
      <c r="BCI185" s="344"/>
      <c r="BCJ185" s="344"/>
      <c r="BCK185" s="638"/>
      <c r="BCL185" s="1"/>
      <c r="BCM185" s="344"/>
      <c r="BCN185" s="347"/>
      <c r="BCO185" s="348"/>
      <c r="BCP185" s="349"/>
      <c r="BCQ185" s="350"/>
      <c r="BCR185" s="344"/>
      <c r="BCS185" s="344"/>
      <c r="BCT185" s="638"/>
      <c r="BCU185" s="1"/>
      <c r="BCV185" s="344"/>
      <c r="BCW185" s="347"/>
      <c r="BCX185" s="348"/>
      <c r="BCY185" s="349"/>
      <c r="BCZ185" s="350"/>
      <c r="BDA185" s="344"/>
      <c r="BDB185" s="344"/>
      <c r="BDC185" s="638"/>
      <c r="BDD185" s="1"/>
      <c r="BDE185" s="344"/>
      <c r="BDF185" s="347"/>
      <c r="BDG185" s="348"/>
      <c r="BDH185" s="349"/>
      <c r="BDI185" s="350"/>
      <c r="BDJ185" s="344"/>
      <c r="BDK185" s="344"/>
      <c r="BDL185" s="638"/>
      <c r="BDM185" s="1"/>
      <c r="BDN185" s="344"/>
      <c r="BDO185" s="347"/>
      <c r="BDP185" s="348"/>
      <c r="BDQ185" s="349"/>
      <c r="BDR185" s="350"/>
      <c r="BDS185" s="344"/>
      <c r="BDT185" s="344"/>
      <c r="BDU185" s="638"/>
      <c r="BDV185" s="1"/>
      <c r="BDW185" s="344"/>
      <c r="BDX185" s="347"/>
      <c r="BDY185" s="348"/>
      <c r="BDZ185" s="349"/>
      <c r="BEA185" s="350"/>
      <c r="BEB185" s="344"/>
      <c r="BEC185" s="344"/>
      <c r="BED185" s="638"/>
      <c r="BEE185" s="1"/>
      <c r="BEF185" s="344"/>
      <c r="BEG185" s="347"/>
      <c r="BEH185" s="348"/>
      <c r="BEI185" s="349"/>
      <c r="BEJ185" s="350"/>
      <c r="BEK185" s="344"/>
      <c r="BEL185" s="344"/>
      <c r="BEM185" s="638"/>
      <c r="BEN185" s="1"/>
      <c r="BEO185" s="344"/>
      <c r="BEP185" s="347"/>
      <c r="BEQ185" s="348"/>
      <c r="BER185" s="349"/>
      <c r="BES185" s="350"/>
      <c r="BET185" s="344"/>
      <c r="BEU185" s="344"/>
      <c r="BEV185" s="638"/>
      <c r="BEW185" s="1"/>
      <c r="BEX185" s="344"/>
      <c r="BEY185" s="347"/>
      <c r="BEZ185" s="348"/>
      <c r="BFA185" s="349"/>
      <c r="BFB185" s="350"/>
      <c r="BFC185" s="344"/>
      <c r="BFD185" s="344"/>
      <c r="BFE185" s="638"/>
      <c r="BFF185" s="1"/>
      <c r="BFG185" s="344"/>
      <c r="BFH185" s="347"/>
      <c r="BFI185" s="348"/>
      <c r="BFJ185" s="349"/>
      <c r="BFK185" s="350"/>
      <c r="BFL185" s="344"/>
      <c r="BFM185" s="344"/>
      <c r="BFN185" s="638"/>
      <c r="BFO185" s="1"/>
      <c r="BFP185" s="344"/>
      <c r="BFQ185" s="347"/>
      <c r="BFR185" s="348"/>
      <c r="BFS185" s="349"/>
      <c r="BFT185" s="350"/>
      <c r="BFU185" s="344"/>
      <c r="BFV185" s="344"/>
      <c r="BFW185" s="638"/>
      <c r="BFX185" s="1"/>
      <c r="BFY185" s="344"/>
      <c r="BFZ185" s="347"/>
      <c r="BGA185" s="348"/>
      <c r="BGB185" s="349"/>
      <c r="BGC185" s="350"/>
      <c r="BGD185" s="344"/>
      <c r="BGE185" s="344"/>
      <c r="BGF185" s="638"/>
      <c r="BGG185" s="1"/>
      <c r="BGH185" s="344"/>
      <c r="BGI185" s="347"/>
      <c r="BGJ185" s="348"/>
      <c r="BGK185" s="349"/>
      <c r="BGL185" s="350"/>
      <c r="BGM185" s="344"/>
      <c r="BGN185" s="344"/>
      <c r="BGO185" s="638"/>
      <c r="BGP185" s="1"/>
      <c r="BGQ185" s="344"/>
      <c r="BGR185" s="347"/>
      <c r="BGS185" s="348"/>
      <c r="BGT185" s="349"/>
      <c r="BGU185" s="350"/>
      <c r="BGV185" s="344"/>
      <c r="BGW185" s="344"/>
      <c r="BGX185" s="638"/>
      <c r="BGY185" s="1"/>
      <c r="BGZ185" s="344"/>
      <c r="BHA185" s="347"/>
      <c r="BHB185" s="348"/>
      <c r="BHC185" s="349"/>
      <c r="BHD185" s="350"/>
      <c r="BHE185" s="344"/>
      <c r="BHF185" s="344"/>
      <c r="BHG185" s="638"/>
      <c r="BHH185" s="1"/>
      <c r="BHI185" s="344"/>
      <c r="BHJ185" s="347"/>
      <c r="BHK185" s="348"/>
      <c r="BHL185" s="349"/>
      <c r="BHM185" s="350"/>
      <c r="BHN185" s="344"/>
      <c r="BHO185" s="344"/>
      <c r="BHP185" s="638"/>
      <c r="BHQ185" s="1"/>
      <c r="BHR185" s="344"/>
      <c r="BHS185" s="347"/>
      <c r="BHT185" s="348"/>
      <c r="BHU185" s="349"/>
      <c r="BHV185" s="350"/>
      <c r="BHW185" s="344"/>
      <c r="BHX185" s="344"/>
      <c r="BHY185" s="638"/>
      <c r="BHZ185" s="1"/>
      <c r="BIA185" s="344"/>
      <c r="BIB185" s="347"/>
      <c r="BIC185" s="348"/>
      <c r="BID185" s="349"/>
      <c r="BIE185" s="350"/>
      <c r="BIF185" s="344"/>
      <c r="BIG185" s="344"/>
      <c r="BIH185" s="638"/>
      <c r="BII185" s="1"/>
      <c r="BIJ185" s="344"/>
      <c r="BIK185" s="347"/>
      <c r="BIL185" s="348"/>
      <c r="BIM185" s="349"/>
      <c r="BIN185" s="350"/>
      <c r="BIO185" s="344"/>
      <c r="BIP185" s="344"/>
      <c r="BIQ185" s="638"/>
      <c r="BIR185" s="1"/>
      <c r="BIS185" s="344"/>
      <c r="BIT185" s="347"/>
      <c r="BIU185" s="348"/>
      <c r="BIV185" s="349"/>
      <c r="BIW185" s="350"/>
      <c r="BIX185" s="344"/>
      <c r="BIY185" s="344"/>
      <c r="BIZ185" s="638"/>
      <c r="BJA185" s="1"/>
      <c r="BJB185" s="344"/>
      <c r="BJC185" s="347"/>
      <c r="BJD185" s="348"/>
      <c r="BJE185" s="349"/>
      <c r="BJF185" s="350"/>
      <c r="BJG185" s="344"/>
      <c r="BJH185" s="344"/>
      <c r="BJI185" s="638"/>
      <c r="BJJ185" s="1"/>
      <c r="BJK185" s="344"/>
      <c r="BJL185" s="347"/>
      <c r="BJM185" s="348"/>
      <c r="BJN185" s="349"/>
      <c r="BJO185" s="350"/>
      <c r="BJP185" s="344"/>
      <c r="BJQ185" s="344"/>
      <c r="BJR185" s="638"/>
      <c r="BJS185" s="1"/>
      <c r="BJT185" s="344"/>
      <c r="BJU185" s="347"/>
      <c r="BJV185" s="348"/>
      <c r="BJW185" s="349"/>
      <c r="BJX185" s="350"/>
      <c r="BJY185" s="344"/>
      <c r="BJZ185" s="344"/>
      <c r="BKA185" s="638"/>
      <c r="BKB185" s="1"/>
      <c r="BKC185" s="344"/>
      <c r="BKD185" s="347"/>
      <c r="BKE185" s="348"/>
      <c r="BKF185" s="349"/>
      <c r="BKG185" s="350"/>
      <c r="BKH185" s="344"/>
      <c r="BKI185" s="344"/>
      <c r="BKJ185" s="638"/>
      <c r="BKK185" s="1"/>
      <c r="BKL185" s="344"/>
      <c r="BKM185" s="347"/>
      <c r="BKN185" s="348"/>
      <c r="BKO185" s="349"/>
      <c r="BKP185" s="350"/>
      <c r="BKQ185" s="344"/>
      <c r="BKR185" s="344"/>
      <c r="BKS185" s="638"/>
      <c r="BKT185" s="1"/>
      <c r="BKU185" s="344"/>
      <c r="BKV185" s="347"/>
      <c r="BKW185" s="348"/>
      <c r="BKX185" s="349"/>
      <c r="BKY185" s="350"/>
      <c r="BKZ185" s="344"/>
      <c r="BLA185" s="344"/>
      <c r="BLB185" s="638"/>
      <c r="BLC185" s="1"/>
      <c r="BLD185" s="344"/>
      <c r="BLE185" s="347"/>
      <c r="BLF185" s="348"/>
      <c r="BLG185" s="349"/>
      <c r="BLH185" s="350"/>
      <c r="BLI185" s="344"/>
      <c r="BLJ185" s="344"/>
      <c r="BLK185" s="638"/>
      <c r="BLL185" s="1"/>
      <c r="BLM185" s="344"/>
      <c r="BLN185" s="347"/>
      <c r="BLO185" s="348"/>
      <c r="BLP185" s="349"/>
      <c r="BLQ185" s="350"/>
      <c r="BLR185" s="344"/>
      <c r="BLS185" s="344"/>
      <c r="BLT185" s="638"/>
      <c r="BLU185" s="1"/>
      <c r="BLV185" s="344"/>
      <c r="BLW185" s="347"/>
      <c r="BLX185" s="348"/>
      <c r="BLY185" s="349"/>
      <c r="BLZ185" s="350"/>
      <c r="BMA185" s="344"/>
      <c r="BMB185" s="344"/>
      <c r="BMC185" s="638"/>
      <c r="BMD185" s="1"/>
      <c r="BME185" s="344"/>
      <c r="BMF185" s="347"/>
      <c r="BMG185" s="348"/>
      <c r="BMH185" s="349"/>
      <c r="BMI185" s="350"/>
      <c r="BMJ185" s="344"/>
      <c r="BMK185" s="344"/>
      <c r="BML185" s="638"/>
      <c r="BMM185" s="1"/>
      <c r="BMN185" s="344"/>
      <c r="BMO185" s="347"/>
      <c r="BMP185" s="348"/>
      <c r="BMQ185" s="349"/>
      <c r="BMR185" s="350"/>
      <c r="BMS185" s="344"/>
      <c r="BMT185" s="344"/>
      <c r="BMU185" s="638"/>
      <c r="BMV185" s="1"/>
      <c r="BMW185" s="344"/>
      <c r="BMX185" s="347"/>
      <c r="BMY185" s="348"/>
      <c r="BMZ185" s="349"/>
      <c r="BNA185" s="350"/>
      <c r="BNB185" s="344"/>
      <c r="BNC185" s="344"/>
      <c r="BND185" s="638"/>
      <c r="BNE185" s="1"/>
      <c r="BNF185" s="344"/>
      <c r="BNG185" s="347"/>
      <c r="BNH185" s="348"/>
      <c r="BNI185" s="349"/>
      <c r="BNJ185" s="350"/>
      <c r="BNK185" s="344"/>
      <c r="BNL185" s="344"/>
      <c r="BNM185" s="638"/>
      <c r="BNN185" s="1"/>
      <c r="BNO185" s="344"/>
      <c r="BNP185" s="347"/>
      <c r="BNQ185" s="348"/>
      <c r="BNR185" s="349"/>
      <c r="BNS185" s="350"/>
      <c r="BNT185" s="344"/>
      <c r="BNU185" s="344"/>
      <c r="BNV185" s="638"/>
      <c r="BNW185" s="1"/>
      <c r="BNX185" s="344"/>
      <c r="BNY185" s="347"/>
      <c r="BNZ185" s="348"/>
      <c r="BOA185" s="349"/>
      <c r="BOB185" s="350"/>
      <c r="BOC185" s="344"/>
      <c r="BOD185" s="344"/>
      <c r="BOE185" s="638"/>
      <c r="BOF185" s="1"/>
      <c r="BOG185" s="344"/>
      <c r="BOH185" s="347"/>
      <c r="BOI185" s="348"/>
      <c r="BOJ185" s="349"/>
      <c r="BOK185" s="350"/>
      <c r="BOL185" s="344"/>
      <c r="BOM185" s="344"/>
      <c r="BON185" s="638"/>
      <c r="BOO185" s="1"/>
      <c r="BOP185" s="344"/>
      <c r="BOQ185" s="347"/>
      <c r="BOR185" s="348"/>
      <c r="BOS185" s="349"/>
      <c r="BOT185" s="350"/>
      <c r="BOU185" s="344"/>
      <c r="BOV185" s="344"/>
      <c r="BOW185" s="638"/>
      <c r="BOX185" s="1"/>
      <c r="BOY185" s="344"/>
      <c r="BOZ185" s="347"/>
      <c r="BPA185" s="348"/>
      <c r="BPB185" s="349"/>
      <c r="BPC185" s="350"/>
      <c r="BPD185" s="344"/>
      <c r="BPE185" s="344"/>
      <c r="BPF185" s="638"/>
      <c r="BPG185" s="1"/>
      <c r="BPH185" s="344"/>
      <c r="BPI185" s="347"/>
      <c r="BPJ185" s="348"/>
      <c r="BPK185" s="349"/>
      <c r="BPL185" s="350"/>
      <c r="BPM185" s="344"/>
      <c r="BPN185" s="344"/>
      <c r="BPO185" s="638"/>
      <c r="BPP185" s="1"/>
      <c r="BPQ185" s="344"/>
      <c r="BPR185" s="347"/>
      <c r="BPS185" s="348"/>
      <c r="BPT185" s="349"/>
      <c r="BPU185" s="350"/>
      <c r="BPV185" s="344"/>
      <c r="BPW185" s="344"/>
      <c r="BPX185" s="638"/>
      <c r="BPY185" s="1"/>
      <c r="BPZ185" s="344"/>
      <c r="BQA185" s="347"/>
      <c r="BQB185" s="348"/>
      <c r="BQC185" s="349"/>
      <c r="BQD185" s="350"/>
      <c r="BQE185" s="344"/>
      <c r="BQF185" s="344"/>
      <c r="BQG185" s="638"/>
      <c r="BQH185" s="1"/>
      <c r="BQI185" s="344"/>
      <c r="BQJ185" s="347"/>
      <c r="BQK185" s="348"/>
      <c r="BQL185" s="349"/>
      <c r="BQM185" s="350"/>
      <c r="BQN185" s="344"/>
      <c r="BQO185" s="344"/>
      <c r="BQP185" s="638"/>
      <c r="BQQ185" s="1"/>
      <c r="BQR185" s="344"/>
      <c r="BQS185" s="347"/>
      <c r="BQT185" s="348"/>
      <c r="BQU185" s="349"/>
      <c r="BQV185" s="350"/>
      <c r="BQW185" s="344"/>
      <c r="BQX185" s="344"/>
      <c r="BQY185" s="638"/>
      <c r="BQZ185" s="1"/>
      <c r="BRA185" s="344"/>
      <c r="BRB185" s="347"/>
      <c r="BRC185" s="348"/>
      <c r="BRD185" s="349"/>
      <c r="BRE185" s="350"/>
      <c r="BRF185" s="344"/>
      <c r="BRG185" s="344"/>
      <c r="BRH185" s="638"/>
      <c r="BRI185" s="1"/>
      <c r="BRJ185" s="344"/>
      <c r="BRK185" s="347"/>
      <c r="BRL185" s="348"/>
      <c r="BRM185" s="349"/>
      <c r="BRN185" s="350"/>
      <c r="BRO185" s="344"/>
      <c r="BRP185" s="344"/>
      <c r="BRQ185" s="638"/>
      <c r="BRR185" s="1"/>
      <c r="BRS185" s="344"/>
      <c r="BRT185" s="347"/>
      <c r="BRU185" s="348"/>
      <c r="BRV185" s="349"/>
      <c r="BRW185" s="350"/>
      <c r="BRX185" s="344"/>
      <c r="BRY185" s="344"/>
      <c r="BRZ185" s="638"/>
      <c r="BSA185" s="1"/>
      <c r="BSB185" s="344"/>
      <c r="BSC185" s="347"/>
      <c r="BSD185" s="348"/>
      <c r="BSE185" s="349"/>
      <c r="BSF185" s="350"/>
      <c r="BSG185" s="344"/>
      <c r="BSH185" s="344"/>
      <c r="BSI185" s="638"/>
      <c r="BSJ185" s="1"/>
      <c r="BSK185" s="344"/>
      <c r="BSL185" s="347"/>
      <c r="BSM185" s="348"/>
      <c r="BSN185" s="349"/>
      <c r="BSO185" s="350"/>
      <c r="BSP185" s="344"/>
      <c r="BSQ185" s="344"/>
      <c r="BSR185" s="638"/>
      <c r="BSS185" s="1"/>
      <c r="BST185" s="344"/>
      <c r="BSU185" s="347"/>
      <c r="BSV185" s="348"/>
      <c r="BSW185" s="349"/>
      <c r="BSX185" s="350"/>
      <c r="BSY185" s="344"/>
      <c r="BSZ185" s="344"/>
      <c r="BTA185" s="638"/>
      <c r="BTB185" s="1"/>
      <c r="BTC185" s="344"/>
      <c r="BTD185" s="347"/>
      <c r="BTE185" s="348"/>
      <c r="BTF185" s="349"/>
      <c r="BTG185" s="350"/>
      <c r="BTH185" s="344"/>
      <c r="BTI185" s="344"/>
      <c r="BTJ185" s="638"/>
      <c r="BTK185" s="1"/>
      <c r="BTL185" s="344"/>
      <c r="BTM185" s="347"/>
      <c r="BTN185" s="348"/>
      <c r="BTO185" s="349"/>
      <c r="BTP185" s="350"/>
      <c r="BTQ185" s="344"/>
      <c r="BTR185" s="344"/>
      <c r="BTS185" s="638"/>
      <c r="BTT185" s="1"/>
      <c r="BTU185" s="344"/>
      <c r="BTV185" s="347"/>
      <c r="BTW185" s="348"/>
      <c r="BTX185" s="349"/>
      <c r="BTY185" s="350"/>
      <c r="BTZ185" s="344"/>
      <c r="BUA185" s="344"/>
      <c r="BUB185" s="638"/>
      <c r="BUC185" s="1"/>
      <c r="BUD185" s="344"/>
      <c r="BUE185" s="347"/>
      <c r="BUF185" s="348"/>
      <c r="BUG185" s="349"/>
      <c r="BUH185" s="350"/>
      <c r="BUI185" s="344"/>
      <c r="BUJ185" s="344"/>
      <c r="BUK185" s="638"/>
      <c r="BUL185" s="1"/>
      <c r="BUM185" s="344"/>
      <c r="BUN185" s="347"/>
      <c r="BUO185" s="348"/>
      <c r="BUP185" s="349"/>
      <c r="BUQ185" s="350"/>
      <c r="BUR185" s="344"/>
      <c r="BUS185" s="344"/>
      <c r="BUT185" s="638"/>
      <c r="BUU185" s="1"/>
      <c r="BUV185" s="344"/>
      <c r="BUW185" s="347"/>
      <c r="BUX185" s="348"/>
      <c r="BUY185" s="349"/>
      <c r="BUZ185" s="350"/>
      <c r="BVA185" s="344"/>
      <c r="BVB185" s="344"/>
      <c r="BVC185" s="638"/>
      <c r="BVD185" s="1"/>
      <c r="BVE185" s="344"/>
      <c r="BVF185" s="347"/>
      <c r="BVG185" s="348"/>
      <c r="BVH185" s="349"/>
      <c r="BVI185" s="350"/>
      <c r="BVJ185" s="344"/>
      <c r="BVK185" s="344"/>
      <c r="BVL185" s="638"/>
      <c r="BVM185" s="1"/>
      <c r="BVN185" s="344"/>
      <c r="BVO185" s="347"/>
      <c r="BVP185" s="348"/>
      <c r="BVQ185" s="349"/>
      <c r="BVR185" s="350"/>
      <c r="BVS185" s="344"/>
      <c r="BVT185" s="344"/>
      <c r="BVU185" s="638"/>
      <c r="BVV185" s="1"/>
      <c r="BVW185" s="344"/>
      <c r="BVX185" s="347"/>
      <c r="BVY185" s="348"/>
      <c r="BVZ185" s="349"/>
      <c r="BWA185" s="350"/>
      <c r="BWB185" s="344"/>
      <c r="BWC185" s="344"/>
      <c r="BWD185" s="638"/>
      <c r="BWE185" s="1"/>
      <c r="BWF185" s="344"/>
      <c r="BWG185" s="347"/>
      <c r="BWH185" s="348"/>
      <c r="BWI185" s="349"/>
      <c r="BWJ185" s="350"/>
      <c r="BWK185" s="344"/>
      <c r="BWL185" s="344"/>
      <c r="BWM185" s="638"/>
      <c r="BWN185" s="1"/>
      <c r="BWO185" s="344"/>
      <c r="BWP185" s="347"/>
      <c r="BWQ185" s="348"/>
      <c r="BWR185" s="349"/>
      <c r="BWS185" s="350"/>
      <c r="BWT185" s="344"/>
      <c r="BWU185" s="344"/>
      <c r="BWV185" s="638"/>
      <c r="BWW185" s="1"/>
      <c r="BWX185" s="344"/>
      <c r="BWY185" s="347"/>
      <c r="BWZ185" s="348"/>
      <c r="BXA185" s="349"/>
      <c r="BXB185" s="350"/>
      <c r="BXC185" s="344"/>
      <c r="BXD185" s="344"/>
      <c r="BXE185" s="638"/>
      <c r="BXF185" s="1"/>
      <c r="BXG185" s="344"/>
      <c r="BXH185" s="347"/>
      <c r="BXI185" s="348"/>
      <c r="BXJ185" s="349"/>
      <c r="BXK185" s="350"/>
      <c r="BXL185" s="344"/>
      <c r="BXM185" s="344"/>
      <c r="BXN185" s="638"/>
      <c r="BXO185" s="1"/>
      <c r="BXP185" s="344"/>
      <c r="BXQ185" s="347"/>
      <c r="BXR185" s="348"/>
      <c r="BXS185" s="349"/>
      <c r="BXT185" s="350"/>
      <c r="BXU185" s="344"/>
      <c r="BXV185" s="344"/>
      <c r="BXW185" s="638"/>
      <c r="BXX185" s="1"/>
      <c r="BXY185" s="344"/>
      <c r="BXZ185" s="347"/>
      <c r="BYA185" s="348"/>
      <c r="BYB185" s="349"/>
      <c r="BYC185" s="350"/>
      <c r="BYD185" s="344"/>
      <c r="BYE185" s="344"/>
      <c r="BYF185" s="638"/>
      <c r="BYG185" s="1"/>
      <c r="BYH185" s="344"/>
      <c r="BYI185" s="347"/>
      <c r="BYJ185" s="348"/>
      <c r="BYK185" s="349"/>
      <c r="BYL185" s="350"/>
      <c r="BYM185" s="344"/>
      <c r="BYN185" s="344"/>
      <c r="BYO185" s="638"/>
      <c r="BYP185" s="1"/>
      <c r="BYQ185" s="344"/>
      <c r="BYR185" s="347"/>
      <c r="BYS185" s="348"/>
      <c r="BYT185" s="349"/>
      <c r="BYU185" s="350"/>
      <c r="BYV185" s="344"/>
      <c r="BYW185" s="344"/>
      <c r="BYX185" s="638"/>
      <c r="BYY185" s="1"/>
      <c r="BYZ185" s="344"/>
      <c r="BZA185" s="347"/>
      <c r="BZB185" s="348"/>
      <c r="BZC185" s="349"/>
      <c r="BZD185" s="350"/>
      <c r="BZE185" s="344"/>
      <c r="BZF185" s="344"/>
      <c r="BZG185" s="638"/>
      <c r="BZH185" s="1"/>
      <c r="BZI185" s="344"/>
      <c r="BZJ185" s="347"/>
      <c r="BZK185" s="348"/>
      <c r="BZL185" s="349"/>
      <c r="BZM185" s="350"/>
      <c r="BZN185" s="344"/>
      <c r="BZO185" s="344"/>
      <c r="BZP185" s="638"/>
      <c r="BZQ185" s="1"/>
      <c r="BZR185" s="344"/>
      <c r="BZS185" s="347"/>
      <c r="BZT185" s="348"/>
      <c r="BZU185" s="349"/>
      <c r="BZV185" s="350"/>
      <c r="BZW185" s="344"/>
      <c r="BZX185" s="344"/>
      <c r="BZY185" s="638"/>
      <c r="BZZ185" s="1"/>
      <c r="CAA185" s="344"/>
      <c r="CAB185" s="347"/>
      <c r="CAC185" s="348"/>
      <c r="CAD185" s="349"/>
      <c r="CAE185" s="350"/>
      <c r="CAF185" s="344"/>
      <c r="CAG185" s="344"/>
      <c r="CAH185" s="638"/>
      <c r="CAI185" s="1"/>
      <c r="CAJ185" s="344"/>
      <c r="CAK185" s="347"/>
      <c r="CAL185" s="348"/>
      <c r="CAM185" s="349"/>
      <c r="CAN185" s="350"/>
      <c r="CAO185" s="344"/>
      <c r="CAP185" s="344"/>
      <c r="CAQ185" s="638"/>
      <c r="CAR185" s="1"/>
      <c r="CAS185" s="344"/>
      <c r="CAT185" s="347"/>
      <c r="CAU185" s="348"/>
      <c r="CAV185" s="349"/>
      <c r="CAW185" s="350"/>
      <c r="CAX185" s="344"/>
      <c r="CAY185" s="344"/>
      <c r="CAZ185" s="638"/>
      <c r="CBA185" s="1"/>
      <c r="CBB185" s="344"/>
      <c r="CBC185" s="347"/>
      <c r="CBD185" s="348"/>
      <c r="CBE185" s="349"/>
      <c r="CBF185" s="350"/>
      <c r="CBG185" s="344"/>
      <c r="CBH185" s="344"/>
      <c r="CBI185" s="638"/>
      <c r="CBJ185" s="1"/>
      <c r="CBK185" s="344"/>
      <c r="CBL185" s="347"/>
      <c r="CBM185" s="348"/>
      <c r="CBN185" s="349"/>
      <c r="CBO185" s="350"/>
      <c r="CBP185" s="344"/>
      <c r="CBQ185" s="344"/>
      <c r="CBR185" s="638"/>
      <c r="CBS185" s="1"/>
      <c r="CBT185" s="344"/>
      <c r="CBU185" s="347"/>
      <c r="CBV185" s="348"/>
      <c r="CBW185" s="349"/>
      <c r="CBX185" s="350"/>
      <c r="CBY185" s="344"/>
      <c r="CBZ185" s="344"/>
      <c r="CCA185" s="638"/>
      <c r="CCB185" s="1"/>
      <c r="CCC185" s="344"/>
      <c r="CCD185" s="347"/>
      <c r="CCE185" s="348"/>
      <c r="CCF185" s="349"/>
      <c r="CCG185" s="350"/>
      <c r="CCH185" s="344"/>
      <c r="CCI185" s="344"/>
      <c r="CCJ185" s="638"/>
      <c r="CCK185" s="1"/>
      <c r="CCL185" s="344"/>
      <c r="CCM185" s="347"/>
      <c r="CCN185" s="348"/>
      <c r="CCO185" s="349"/>
      <c r="CCP185" s="350"/>
      <c r="CCQ185" s="344"/>
      <c r="CCR185" s="344"/>
      <c r="CCS185" s="638"/>
      <c r="CCT185" s="1"/>
      <c r="CCU185" s="344"/>
      <c r="CCV185" s="347"/>
      <c r="CCW185" s="348"/>
      <c r="CCX185" s="349"/>
      <c r="CCY185" s="350"/>
      <c r="CCZ185" s="344"/>
      <c r="CDA185" s="344"/>
      <c r="CDB185" s="638"/>
      <c r="CDC185" s="1"/>
      <c r="CDD185" s="344"/>
      <c r="CDE185" s="347"/>
      <c r="CDF185" s="348"/>
      <c r="CDG185" s="349"/>
      <c r="CDH185" s="350"/>
      <c r="CDI185" s="344"/>
      <c r="CDJ185" s="344"/>
      <c r="CDK185" s="638"/>
      <c r="CDL185" s="1"/>
      <c r="CDM185" s="344"/>
      <c r="CDN185" s="347"/>
      <c r="CDO185" s="348"/>
      <c r="CDP185" s="349"/>
      <c r="CDQ185" s="350"/>
      <c r="CDR185" s="344"/>
      <c r="CDS185" s="344"/>
      <c r="CDT185" s="638"/>
      <c r="CDU185" s="1"/>
      <c r="CDV185" s="344"/>
      <c r="CDW185" s="347"/>
      <c r="CDX185" s="348"/>
      <c r="CDY185" s="349"/>
      <c r="CDZ185" s="350"/>
      <c r="CEA185" s="344"/>
      <c r="CEB185" s="344"/>
      <c r="CEC185" s="638"/>
      <c r="CED185" s="1"/>
      <c r="CEE185" s="344"/>
      <c r="CEF185" s="347"/>
      <c r="CEG185" s="348"/>
      <c r="CEH185" s="349"/>
      <c r="CEI185" s="350"/>
      <c r="CEJ185" s="344"/>
      <c r="CEK185" s="344"/>
      <c r="CEL185" s="638"/>
      <c r="CEM185" s="1"/>
      <c r="CEN185" s="344"/>
      <c r="CEO185" s="347"/>
      <c r="CEP185" s="348"/>
      <c r="CEQ185" s="349"/>
      <c r="CER185" s="350"/>
      <c r="CES185" s="344"/>
      <c r="CET185" s="344"/>
      <c r="CEU185" s="638"/>
      <c r="CEV185" s="1"/>
      <c r="CEW185" s="344"/>
      <c r="CEX185" s="347"/>
      <c r="CEY185" s="348"/>
      <c r="CEZ185" s="349"/>
      <c r="CFA185" s="350"/>
      <c r="CFB185" s="344"/>
      <c r="CFC185" s="344"/>
      <c r="CFD185" s="638"/>
      <c r="CFE185" s="1"/>
      <c r="CFF185" s="344"/>
      <c r="CFG185" s="347"/>
      <c r="CFH185" s="348"/>
      <c r="CFI185" s="349"/>
      <c r="CFJ185" s="350"/>
      <c r="CFK185" s="344"/>
      <c r="CFL185" s="344"/>
      <c r="CFM185" s="638"/>
      <c r="CFN185" s="1"/>
      <c r="CFO185" s="344"/>
      <c r="CFP185" s="347"/>
      <c r="CFQ185" s="348"/>
      <c r="CFR185" s="349"/>
      <c r="CFS185" s="350"/>
      <c r="CFT185" s="344"/>
      <c r="CFU185" s="344"/>
      <c r="CFV185" s="638"/>
      <c r="CFW185" s="1"/>
      <c r="CFX185" s="344"/>
      <c r="CFY185" s="347"/>
      <c r="CFZ185" s="348"/>
      <c r="CGA185" s="349"/>
      <c r="CGB185" s="350"/>
      <c r="CGC185" s="344"/>
      <c r="CGD185" s="344"/>
      <c r="CGE185" s="638"/>
      <c r="CGF185" s="1"/>
      <c r="CGG185" s="344"/>
      <c r="CGH185" s="347"/>
      <c r="CGI185" s="348"/>
      <c r="CGJ185" s="349"/>
      <c r="CGK185" s="350"/>
      <c r="CGL185" s="344"/>
      <c r="CGM185" s="344"/>
      <c r="CGN185" s="638"/>
      <c r="CGO185" s="1"/>
      <c r="CGP185" s="344"/>
      <c r="CGQ185" s="347"/>
      <c r="CGR185" s="348"/>
      <c r="CGS185" s="349"/>
      <c r="CGT185" s="350"/>
      <c r="CGU185" s="344"/>
      <c r="CGV185" s="344"/>
      <c r="CGW185" s="638"/>
      <c r="CGX185" s="1"/>
      <c r="CGY185" s="344"/>
      <c r="CGZ185" s="347"/>
      <c r="CHA185" s="348"/>
      <c r="CHB185" s="349"/>
      <c r="CHC185" s="350"/>
      <c r="CHD185" s="344"/>
      <c r="CHE185" s="344"/>
      <c r="CHF185" s="638"/>
      <c r="CHG185" s="1"/>
      <c r="CHH185" s="344"/>
      <c r="CHI185" s="347"/>
      <c r="CHJ185" s="348"/>
      <c r="CHK185" s="349"/>
      <c r="CHL185" s="350"/>
      <c r="CHM185" s="344"/>
      <c r="CHN185" s="344"/>
      <c r="CHO185" s="638"/>
      <c r="CHP185" s="1"/>
      <c r="CHQ185" s="344"/>
      <c r="CHR185" s="347"/>
      <c r="CHS185" s="348"/>
      <c r="CHT185" s="349"/>
      <c r="CHU185" s="350"/>
      <c r="CHV185" s="344"/>
      <c r="CHW185" s="344"/>
      <c r="CHX185" s="638"/>
      <c r="CHY185" s="1"/>
      <c r="CHZ185" s="344"/>
      <c r="CIA185" s="347"/>
      <c r="CIB185" s="348"/>
      <c r="CIC185" s="349"/>
      <c r="CID185" s="350"/>
      <c r="CIE185" s="344"/>
      <c r="CIF185" s="344"/>
      <c r="CIG185" s="638"/>
      <c r="CIH185" s="1"/>
      <c r="CII185" s="344"/>
      <c r="CIJ185" s="347"/>
      <c r="CIK185" s="348"/>
      <c r="CIL185" s="349"/>
      <c r="CIM185" s="350"/>
      <c r="CIN185" s="344"/>
      <c r="CIO185" s="344"/>
      <c r="CIP185" s="638"/>
      <c r="CIQ185" s="1"/>
      <c r="CIR185" s="344"/>
      <c r="CIS185" s="347"/>
      <c r="CIT185" s="348"/>
      <c r="CIU185" s="349"/>
      <c r="CIV185" s="350"/>
      <c r="CIW185" s="344"/>
      <c r="CIX185" s="344"/>
      <c r="CIY185" s="638"/>
      <c r="CIZ185" s="1"/>
      <c r="CJA185" s="344"/>
      <c r="CJB185" s="347"/>
      <c r="CJC185" s="348"/>
      <c r="CJD185" s="349"/>
      <c r="CJE185" s="350"/>
      <c r="CJF185" s="344"/>
      <c r="CJG185" s="344"/>
      <c r="CJH185" s="638"/>
      <c r="CJI185" s="1"/>
      <c r="CJJ185" s="344"/>
      <c r="CJK185" s="347"/>
      <c r="CJL185" s="348"/>
      <c r="CJM185" s="349"/>
      <c r="CJN185" s="350"/>
      <c r="CJO185" s="344"/>
      <c r="CJP185" s="344"/>
      <c r="CJQ185" s="638"/>
      <c r="CJR185" s="1"/>
      <c r="CJS185" s="344"/>
      <c r="CJT185" s="347"/>
      <c r="CJU185" s="348"/>
      <c r="CJV185" s="349"/>
      <c r="CJW185" s="350"/>
      <c r="CJX185" s="344"/>
      <c r="CJY185" s="344"/>
      <c r="CJZ185" s="638"/>
      <c r="CKA185" s="1"/>
      <c r="CKB185" s="344"/>
      <c r="CKC185" s="347"/>
      <c r="CKD185" s="348"/>
      <c r="CKE185" s="349"/>
      <c r="CKF185" s="350"/>
      <c r="CKG185" s="344"/>
      <c r="CKH185" s="344"/>
      <c r="CKI185" s="638"/>
      <c r="CKJ185" s="1"/>
      <c r="CKK185" s="344"/>
      <c r="CKL185" s="347"/>
      <c r="CKM185" s="348"/>
      <c r="CKN185" s="349"/>
      <c r="CKO185" s="350"/>
      <c r="CKP185" s="344"/>
      <c r="CKQ185" s="344"/>
      <c r="CKR185" s="638"/>
      <c r="CKS185" s="1"/>
      <c r="CKT185" s="344"/>
      <c r="CKU185" s="347"/>
      <c r="CKV185" s="348"/>
      <c r="CKW185" s="349"/>
      <c r="CKX185" s="350"/>
      <c r="CKY185" s="344"/>
      <c r="CKZ185" s="344"/>
      <c r="CLA185" s="638"/>
      <c r="CLB185" s="1"/>
      <c r="CLC185" s="344"/>
      <c r="CLD185" s="347"/>
      <c r="CLE185" s="348"/>
      <c r="CLF185" s="349"/>
      <c r="CLG185" s="350"/>
      <c r="CLH185" s="344"/>
      <c r="CLI185" s="344"/>
      <c r="CLJ185" s="638"/>
      <c r="CLK185" s="1"/>
      <c r="CLL185" s="344"/>
      <c r="CLM185" s="347"/>
      <c r="CLN185" s="348"/>
      <c r="CLO185" s="349"/>
      <c r="CLP185" s="350"/>
      <c r="CLQ185" s="344"/>
      <c r="CLR185" s="344"/>
      <c r="CLS185" s="638"/>
      <c r="CLT185" s="1"/>
      <c r="CLU185" s="344"/>
      <c r="CLV185" s="347"/>
      <c r="CLW185" s="348"/>
      <c r="CLX185" s="349"/>
      <c r="CLY185" s="350"/>
      <c r="CLZ185" s="344"/>
      <c r="CMA185" s="344"/>
      <c r="CMB185" s="638"/>
      <c r="CMC185" s="1"/>
      <c r="CMD185" s="344"/>
      <c r="CME185" s="347"/>
      <c r="CMF185" s="348"/>
      <c r="CMG185" s="349"/>
      <c r="CMH185" s="350"/>
      <c r="CMI185" s="344"/>
      <c r="CMJ185" s="344"/>
      <c r="CMK185" s="638"/>
      <c r="CML185" s="1"/>
      <c r="CMM185" s="344"/>
      <c r="CMN185" s="347"/>
      <c r="CMO185" s="348"/>
      <c r="CMP185" s="349"/>
      <c r="CMQ185" s="350"/>
      <c r="CMR185" s="344"/>
      <c r="CMS185" s="344"/>
      <c r="CMT185" s="638"/>
      <c r="CMU185" s="1"/>
      <c r="CMV185" s="344"/>
      <c r="CMW185" s="347"/>
      <c r="CMX185" s="348"/>
      <c r="CMY185" s="349"/>
      <c r="CMZ185" s="350"/>
      <c r="CNA185" s="344"/>
      <c r="CNB185" s="344"/>
      <c r="CNC185" s="638"/>
      <c r="CND185" s="1"/>
      <c r="CNE185" s="344"/>
      <c r="CNF185" s="347"/>
      <c r="CNG185" s="348"/>
      <c r="CNH185" s="349"/>
      <c r="CNI185" s="350"/>
      <c r="CNJ185" s="344"/>
      <c r="CNK185" s="344"/>
      <c r="CNL185" s="638"/>
      <c r="CNM185" s="1"/>
      <c r="CNN185" s="344"/>
      <c r="CNO185" s="347"/>
      <c r="CNP185" s="348"/>
      <c r="CNQ185" s="349"/>
      <c r="CNR185" s="350"/>
      <c r="CNS185" s="344"/>
      <c r="CNT185" s="344"/>
      <c r="CNU185" s="638"/>
      <c r="CNV185" s="1"/>
      <c r="CNW185" s="344"/>
      <c r="CNX185" s="347"/>
      <c r="CNY185" s="348"/>
      <c r="CNZ185" s="349"/>
      <c r="COA185" s="350"/>
      <c r="COB185" s="344"/>
      <c r="COC185" s="344"/>
      <c r="COD185" s="638"/>
      <c r="COE185" s="1"/>
      <c r="COF185" s="344"/>
      <c r="COG185" s="347"/>
      <c r="COH185" s="348"/>
      <c r="COI185" s="349"/>
      <c r="COJ185" s="350"/>
      <c r="COK185" s="344"/>
      <c r="COL185" s="344"/>
      <c r="COM185" s="638"/>
      <c r="CON185" s="1"/>
      <c r="COO185" s="344"/>
      <c r="COP185" s="347"/>
      <c r="COQ185" s="348"/>
      <c r="COR185" s="349"/>
      <c r="COS185" s="350"/>
      <c r="COT185" s="344"/>
      <c r="COU185" s="344"/>
      <c r="COV185" s="638"/>
      <c r="COW185" s="1"/>
      <c r="COX185" s="344"/>
      <c r="COY185" s="347"/>
      <c r="COZ185" s="348"/>
      <c r="CPA185" s="349"/>
      <c r="CPB185" s="350"/>
      <c r="CPC185" s="344"/>
      <c r="CPD185" s="344"/>
      <c r="CPE185" s="638"/>
      <c r="CPF185" s="1"/>
      <c r="CPG185" s="344"/>
      <c r="CPH185" s="347"/>
      <c r="CPI185" s="348"/>
      <c r="CPJ185" s="349"/>
      <c r="CPK185" s="350"/>
      <c r="CPL185" s="344"/>
      <c r="CPM185" s="344"/>
      <c r="CPN185" s="638"/>
      <c r="CPO185" s="1"/>
      <c r="CPP185" s="344"/>
      <c r="CPQ185" s="347"/>
      <c r="CPR185" s="348"/>
      <c r="CPS185" s="349"/>
      <c r="CPT185" s="350"/>
      <c r="CPU185" s="344"/>
      <c r="CPV185" s="344"/>
      <c r="CPW185" s="638"/>
      <c r="CPX185" s="1"/>
      <c r="CPY185" s="344"/>
      <c r="CPZ185" s="347"/>
      <c r="CQA185" s="348"/>
      <c r="CQB185" s="349"/>
      <c r="CQC185" s="350"/>
      <c r="CQD185" s="344"/>
      <c r="CQE185" s="344"/>
      <c r="CQF185" s="638"/>
      <c r="CQG185" s="1"/>
      <c r="CQH185" s="344"/>
      <c r="CQI185" s="347"/>
      <c r="CQJ185" s="348"/>
      <c r="CQK185" s="349"/>
      <c r="CQL185" s="350"/>
      <c r="CQM185" s="344"/>
      <c r="CQN185" s="344"/>
      <c r="CQO185" s="638"/>
      <c r="CQP185" s="1"/>
      <c r="CQQ185" s="344"/>
      <c r="CQR185" s="347"/>
      <c r="CQS185" s="348"/>
      <c r="CQT185" s="349"/>
      <c r="CQU185" s="350"/>
      <c r="CQV185" s="344"/>
      <c r="CQW185" s="344"/>
      <c r="CQX185" s="638"/>
      <c r="CQY185" s="1"/>
      <c r="CQZ185" s="344"/>
      <c r="CRA185" s="347"/>
      <c r="CRB185" s="348"/>
      <c r="CRC185" s="349"/>
      <c r="CRD185" s="350"/>
      <c r="CRE185" s="344"/>
      <c r="CRF185" s="344"/>
      <c r="CRG185" s="638"/>
      <c r="CRH185" s="1"/>
      <c r="CRI185" s="344"/>
      <c r="CRJ185" s="347"/>
      <c r="CRK185" s="348"/>
      <c r="CRL185" s="349"/>
      <c r="CRM185" s="350"/>
      <c r="CRN185" s="344"/>
      <c r="CRO185" s="344"/>
      <c r="CRP185" s="638"/>
      <c r="CRQ185" s="1"/>
      <c r="CRR185" s="344"/>
      <c r="CRS185" s="347"/>
      <c r="CRT185" s="348"/>
      <c r="CRU185" s="349"/>
      <c r="CRV185" s="350"/>
      <c r="CRW185" s="344"/>
      <c r="CRX185" s="344"/>
      <c r="CRY185" s="638"/>
      <c r="CRZ185" s="1"/>
      <c r="CSA185" s="344"/>
      <c r="CSB185" s="347"/>
      <c r="CSC185" s="348"/>
      <c r="CSD185" s="349"/>
      <c r="CSE185" s="350"/>
      <c r="CSF185" s="344"/>
      <c r="CSG185" s="344"/>
      <c r="CSH185" s="638"/>
      <c r="CSI185" s="1"/>
      <c r="CSJ185" s="344"/>
      <c r="CSK185" s="347"/>
      <c r="CSL185" s="348"/>
      <c r="CSM185" s="349"/>
      <c r="CSN185" s="350"/>
      <c r="CSO185" s="344"/>
      <c r="CSP185" s="344"/>
      <c r="CSQ185" s="638"/>
      <c r="CSR185" s="1"/>
      <c r="CSS185" s="344"/>
      <c r="CST185" s="347"/>
      <c r="CSU185" s="348"/>
      <c r="CSV185" s="349"/>
      <c r="CSW185" s="350"/>
      <c r="CSX185" s="344"/>
      <c r="CSY185" s="344"/>
      <c r="CSZ185" s="638"/>
      <c r="CTA185" s="1"/>
      <c r="CTB185" s="344"/>
      <c r="CTC185" s="347"/>
      <c r="CTD185" s="348"/>
      <c r="CTE185" s="349"/>
      <c r="CTF185" s="350"/>
      <c r="CTG185" s="344"/>
      <c r="CTH185" s="344"/>
      <c r="CTI185" s="638"/>
      <c r="CTJ185" s="1"/>
      <c r="CTK185" s="344"/>
      <c r="CTL185" s="347"/>
      <c r="CTM185" s="348"/>
      <c r="CTN185" s="349"/>
      <c r="CTO185" s="350"/>
      <c r="CTP185" s="344"/>
      <c r="CTQ185" s="344"/>
      <c r="CTR185" s="638"/>
      <c r="CTS185" s="1"/>
      <c r="CTT185" s="344"/>
      <c r="CTU185" s="347"/>
      <c r="CTV185" s="348"/>
      <c r="CTW185" s="349"/>
      <c r="CTX185" s="350"/>
      <c r="CTY185" s="344"/>
      <c r="CTZ185" s="344"/>
      <c r="CUA185" s="638"/>
      <c r="CUB185" s="1"/>
      <c r="CUC185" s="344"/>
      <c r="CUD185" s="347"/>
      <c r="CUE185" s="348"/>
      <c r="CUF185" s="349"/>
      <c r="CUG185" s="350"/>
      <c r="CUH185" s="344"/>
      <c r="CUI185" s="344"/>
      <c r="CUJ185" s="638"/>
      <c r="CUK185" s="1"/>
      <c r="CUL185" s="344"/>
      <c r="CUM185" s="347"/>
      <c r="CUN185" s="348"/>
      <c r="CUO185" s="349"/>
      <c r="CUP185" s="350"/>
      <c r="CUQ185" s="344"/>
      <c r="CUR185" s="344"/>
      <c r="CUS185" s="638"/>
      <c r="CUT185" s="1"/>
      <c r="CUU185" s="344"/>
      <c r="CUV185" s="347"/>
      <c r="CUW185" s="348"/>
      <c r="CUX185" s="349"/>
      <c r="CUY185" s="350"/>
      <c r="CUZ185" s="344"/>
      <c r="CVA185" s="344"/>
      <c r="CVB185" s="638"/>
      <c r="CVC185" s="1"/>
      <c r="CVD185" s="344"/>
      <c r="CVE185" s="347"/>
      <c r="CVF185" s="348"/>
      <c r="CVG185" s="349"/>
      <c r="CVH185" s="350"/>
      <c r="CVI185" s="344"/>
      <c r="CVJ185" s="344"/>
      <c r="CVK185" s="638"/>
      <c r="CVL185" s="1"/>
      <c r="CVM185" s="344"/>
      <c r="CVN185" s="347"/>
      <c r="CVO185" s="348"/>
      <c r="CVP185" s="349"/>
      <c r="CVQ185" s="350"/>
      <c r="CVR185" s="344"/>
      <c r="CVS185" s="344"/>
      <c r="CVT185" s="638"/>
      <c r="CVU185" s="1"/>
      <c r="CVV185" s="344"/>
      <c r="CVW185" s="347"/>
      <c r="CVX185" s="348"/>
      <c r="CVY185" s="349"/>
      <c r="CVZ185" s="350"/>
      <c r="CWA185" s="344"/>
      <c r="CWB185" s="344"/>
      <c r="CWC185" s="638"/>
      <c r="CWD185" s="1"/>
      <c r="CWE185" s="344"/>
      <c r="CWF185" s="347"/>
      <c r="CWG185" s="348"/>
      <c r="CWH185" s="349"/>
      <c r="CWI185" s="350"/>
      <c r="CWJ185" s="344"/>
      <c r="CWK185" s="344"/>
      <c r="CWL185" s="638"/>
      <c r="CWM185" s="1"/>
      <c r="CWN185" s="344"/>
      <c r="CWO185" s="347"/>
      <c r="CWP185" s="348"/>
      <c r="CWQ185" s="349"/>
      <c r="CWR185" s="350"/>
      <c r="CWS185" s="344"/>
      <c r="CWT185" s="344"/>
      <c r="CWU185" s="638"/>
      <c r="CWV185" s="1"/>
      <c r="CWW185" s="344"/>
      <c r="CWX185" s="347"/>
      <c r="CWY185" s="348"/>
      <c r="CWZ185" s="349"/>
      <c r="CXA185" s="350"/>
      <c r="CXB185" s="344"/>
      <c r="CXC185" s="344"/>
      <c r="CXD185" s="638"/>
      <c r="CXE185" s="1"/>
      <c r="CXF185" s="344"/>
      <c r="CXG185" s="347"/>
      <c r="CXH185" s="348"/>
      <c r="CXI185" s="349"/>
      <c r="CXJ185" s="350"/>
      <c r="CXK185" s="344"/>
      <c r="CXL185" s="344"/>
      <c r="CXM185" s="638"/>
      <c r="CXN185" s="1"/>
      <c r="CXO185" s="344"/>
      <c r="CXP185" s="347"/>
      <c r="CXQ185" s="348"/>
      <c r="CXR185" s="349"/>
      <c r="CXS185" s="350"/>
      <c r="CXT185" s="344"/>
      <c r="CXU185" s="344"/>
      <c r="CXV185" s="638"/>
      <c r="CXW185" s="1"/>
      <c r="CXX185" s="344"/>
      <c r="CXY185" s="347"/>
      <c r="CXZ185" s="348"/>
      <c r="CYA185" s="349"/>
      <c r="CYB185" s="350"/>
      <c r="CYC185" s="344"/>
      <c r="CYD185" s="344"/>
      <c r="CYE185" s="638"/>
      <c r="CYF185" s="1"/>
      <c r="CYG185" s="344"/>
      <c r="CYH185" s="347"/>
      <c r="CYI185" s="348"/>
      <c r="CYJ185" s="349"/>
      <c r="CYK185" s="350"/>
      <c r="CYL185" s="344"/>
      <c r="CYM185" s="344"/>
      <c r="CYN185" s="638"/>
      <c r="CYO185" s="1"/>
      <c r="CYP185" s="344"/>
      <c r="CYQ185" s="347"/>
      <c r="CYR185" s="348"/>
      <c r="CYS185" s="349"/>
      <c r="CYT185" s="350"/>
      <c r="CYU185" s="344"/>
      <c r="CYV185" s="344"/>
      <c r="CYW185" s="638"/>
      <c r="CYX185" s="1"/>
      <c r="CYY185" s="344"/>
      <c r="CYZ185" s="347"/>
      <c r="CZA185" s="348"/>
      <c r="CZB185" s="349"/>
      <c r="CZC185" s="350"/>
      <c r="CZD185" s="344"/>
      <c r="CZE185" s="344"/>
      <c r="CZF185" s="638"/>
      <c r="CZG185" s="1"/>
      <c r="CZH185" s="344"/>
      <c r="CZI185" s="347"/>
      <c r="CZJ185" s="348"/>
      <c r="CZK185" s="349"/>
      <c r="CZL185" s="350"/>
      <c r="CZM185" s="344"/>
      <c r="CZN185" s="344"/>
      <c r="CZO185" s="638"/>
      <c r="CZP185" s="1"/>
      <c r="CZQ185" s="344"/>
      <c r="CZR185" s="347"/>
      <c r="CZS185" s="348"/>
      <c r="CZT185" s="349"/>
      <c r="CZU185" s="350"/>
      <c r="CZV185" s="344"/>
      <c r="CZW185" s="344"/>
      <c r="CZX185" s="638"/>
      <c r="CZY185" s="1"/>
      <c r="CZZ185" s="344"/>
      <c r="DAA185" s="347"/>
      <c r="DAB185" s="348"/>
      <c r="DAC185" s="349"/>
      <c r="DAD185" s="350"/>
      <c r="DAE185" s="344"/>
      <c r="DAF185" s="344"/>
      <c r="DAG185" s="638"/>
      <c r="DAH185" s="1"/>
      <c r="DAI185" s="344"/>
      <c r="DAJ185" s="347"/>
      <c r="DAK185" s="348"/>
      <c r="DAL185" s="349"/>
      <c r="DAM185" s="350"/>
      <c r="DAN185" s="344"/>
      <c r="DAO185" s="344"/>
      <c r="DAP185" s="638"/>
      <c r="DAQ185" s="1"/>
      <c r="DAR185" s="344"/>
      <c r="DAS185" s="347"/>
      <c r="DAT185" s="348"/>
      <c r="DAU185" s="349"/>
      <c r="DAV185" s="350"/>
      <c r="DAW185" s="344"/>
      <c r="DAX185" s="344"/>
      <c r="DAY185" s="638"/>
      <c r="DAZ185" s="1"/>
      <c r="DBA185" s="344"/>
      <c r="DBB185" s="347"/>
      <c r="DBC185" s="348"/>
      <c r="DBD185" s="349"/>
      <c r="DBE185" s="350"/>
      <c r="DBF185" s="344"/>
      <c r="DBG185" s="344"/>
      <c r="DBH185" s="638"/>
      <c r="DBI185" s="1"/>
      <c r="DBJ185" s="344"/>
      <c r="DBK185" s="347"/>
      <c r="DBL185" s="348"/>
      <c r="DBM185" s="349"/>
      <c r="DBN185" s="350"/>
      <c r="DBO185" s="344"/>
      <c r="DBP185" s="344"/>
      <c r="DBQ185" s="638"/>
      <c r="DBR185" s="1"/>
      <c r="DBS185" s="344"/>
      <c r="DBT185" s="347"/>
      <c r="DBU185" s="348"/>
      <c r="DBV185" s="349"/>
      <c r="DBW185" s="350"/>
      <c r="DBX185" s="344"/>
      <c r="DBY185" s="344"/>
      <c r="DBZ185" s="638"/>
      <c r="DCA185" s="1"/>
      <c r="DCB185" s="344"/>
      <c r="DCC185" s="347"/>
      <c r="DCD185" s="348"/>
      <c r="DCE185" s="349"/>
      <c r="DCF185" s="350"/>
      <c r="DCG185" s="344"/>
      <c r="DCH185" s="344"/>
      <c r="DCI185" s="638"/>
      <c r="DCJ185" s="1"/>
      <c r="DCK185" s="344"/>
      <c r="DCL185" s="347"/>
      <c r="DCM185" s="348"/>
      <c r="DCN185" s="349"/>
      <c r="DCO185" s="350"/>
      <c r="DCP185" s="344"/>
      <c r="DCQ185" s="344"/>
      <c r="DCR185" s="638"/>
      <c r="DCS185" s="1"/>
      <c r="DCT185" s="344"/>
      <c r="DCU185" s="347"/>
      <c r="DCV185" s="348"/>
      <c r="DCW185" s="349"/>
      <c r="DCX185" s="350"/>
      <c r="DCY185" s="344"/>
      <c r="DCZ185" s="344"/>
      <c r="DDA185" s="638"/>
      <c r="DDB185" s="1"/>
      <c r="DDC185" s="344"/>
      <c r="DDD185" s="347"/>
      <c r="DDE185" s="348"/>
      <c r="DDF185" s="349"/>
      <c r="DDG185" s="350"/>
      <c r="DDH185" s="344"/>
      <c r="DDI185" s="344"/>
      <c r="DDJ185" s="638"/>
      <c r="DDK185" s="1"/>
      <c r="DDL185" s="344"/>
      <c r="DDM185" s="347"/>
      <c r="DDN185" s="348"/>
      <c r="DDO185" s="349"/>
      <c r="DDP185" s="350"/>
      <c r="DDQ185" s="344"/>
      <c r="DDR185" s="344"/>
      <c r="DDS185" s="638"/>
      <c r="DDT185" s="1"/>
      <c r="DDU185" s="344"/>
      <c r="DDV185" s="347"/>
      <c r="DDW185" s="348"/>
      <c r="DDX185" s="349"/>
      <c r="DDY185" s="350"/>
      <c r="DDZ185" s="344"/>
      <c r="DEA185" s="344"/>
      <c r="DEB185" s="638"/>
      <c r="DEC185" s="1"/>
      <c r="DED185" s="344"/>
      <c r="DEE185" s="347"/>
      <c r="DEF185" s="348"/>
      <c r="DEG185" s="349"/>
      <c r="DEH185" s="350"/>
      <c r="DEI185" s="344"/>
      <c r="DEJ185" s="344"/>
      <c r="DEK185" s="638"/>
      <c r="DEL185" s="1"/>
      <c r="DEM185" s="344"/>
      <c r="DEN185" s="347"/>
      <c r="DEO185" s="348"/>
      <c r="DEP185" s="349"/>
      <c r="DEQ185" s="350"/>
      <c r="DER185" s="344"/>
      <c r="DES185" s="344"/>
      <c r="DET185" s="638"/>
      <c r="DEU185" s="1"/>
      <c r="DEV185" s="344"/>
      <c r="DEW185" s="347"/>
      <c r="DEX185" s="348"/>
      <c r="DEY185" s="349"/>
      <c r="DEZ185" s="350"/>
      <c r="DFA185" s="344"/>
      <c r="DFB185" s="344"/>
      <c r="DFC185" s="638"/>
      <c r="DFD185" s="1"/>
      <c r="DFE185" s="344"/>
      <c r="DFF185" s="347"/>
      <c r="DFG185" s="348"/>
      <c r="DFH185" s="349"/>
      <c r="DFI185" s="350"/>
      <c r="DFJ185" s="344"/>
      <c r="DFK185" s="344"/>
      <c r="DFL185" s="638"/>
      <c r="DFM185" s="1"/>
      <c r="DFN185" s="344"/>
      <c r="DFO185" s="347"/>
      <c r="DFP185" s="348"/>
      <c r="DFQ185" s="349"/>
      <c r="DFR185" s="350"/>
      <c r="DFS185" s="344"/>
      <c r="DFT185" s="344"/>
      <c r="DFU185" s="638"/>
      <c r="DFV185" s="1"/>
      <c r="DFW185" s="344"/>
      <c r="DFX185" s="347"/>
      <c r="DFY185" s="348"/>
      <c r="DFZ185" s="349"/>
      <c r="DGA185" s="350"/>
      <c r="DGB185" s="344"/>
      <c r="DGC185" s="344"/>
      <c r="DGD185" s="638"/>
      <c r="DGE185" s="1"/>
      <c r="DGF185" s="344"/>
      <c r="DGG185" s="347"/>
      <c r="DGH185" s="348"/>
      <c r="DGI185" s="349"/>
      <c r="DGJ185" s="350"/>
      <c r="DGK185" s="344"/>
      <c r="DGL185" s="344"/>
      <c r="DGM185" s="638"/>
      <c r="DGN185" s="1"/>
      <c r="DGO185" s="344"/>
      <c r="DGP185" s="347"/>
      <c r="DGQ185" s="348"/>
      <c r="DGR185" s="349"/>
      <c r="DGS185" s="350"/>
      <c r="DGT185" s="344"/>
      <c r="DGU185" s="344"/>
      <c r="DGV185" s="638"/>
      <c r="DGW185" s="1"/>
      <c r="DGX185" s="344"/>
      <c r="DGY185" s="347"/>
      <c r="DGZ185" s="348"/>
      <c r="DHA185" s="349"/>
      <c r="DHB185" s="350"/>
      <c r="DHC185" s="344"/>
      <c r="DHD185" s="344"/>
      <c r="DHE185" s="638"/>
      <c r="DHF185" s="1"/>
      <c r="DHG185" s="344"/>
      <c r="DHH185" s="347"/>
      <c r="DHI185" s="348"/>
      <c r="DHJ185" s="349"/>
      <c r="DHK185" s="350"/>
      <c r="DHL185" s="344"/>
      <c r="DHM185" s="344"/>
      <c r="DHN185" s="638"/>
      <c r="DHO185" s="1"/>
      <c r="DHP185" s="344"/>
      <c r="DHQ185" s="347"/>
      <c r="DHR185" s="348"/>
      <c r="DHS185" s="349"/>
      <c r="DHT185" s="350"/>
      <c r="DHU185" s="344"/>
      <c r="DHV185" s="344"/>
      <c r="DHW185" s="638"/>
      <c r="DHX185" s="1"/>
      <c r="DHY185" s="344"/>
      <c r="DHZ185" s="347"/>
      <c r="DIA185" s="348"/>
      <c r="DIB185" s="349"/>
      <c r="DIC185" s="350"/>
      <c r="DID185" s="344"/>
      <c r="DIE185" s="344"/>
      <c r="DIF185" s="638"/>
      <c r="DIG185" s="1"/>
      <c r="DIH185" s="344"/>
      <c r="DII185" s="347"/>
      <c r="DIJ185" s="348"/>
      <c r="DIK185" s="349"/>
      <c r="DIL185" s="350"/>
      <c r="DIM185" s="344"/>
      <c r="DIN185" s="344"/>
      <c r="DIO185" s="638"/>
      <c r="DIP185" s="1"/>
      <c r="DIQ185" s="344"/>
      <c r="DIR185" s="347"/>
      <c r="DIS185" s="348"/>
      <c r="DIT185" s="349"/>
      <c r="DIU185" s="350"/>
      <c r="DIV185" s="344"/>
      <c r="DIW185" s="344"/>
      <c r="DIX185" s="638"/>
      <c r="DIY185" s="1"/>
      <c r="DIZ185" s="344"/>
      <c r="DJA185" s="347"/>
      <c r="DJB185" s="348"/>
      <c r="DJC185" s="349"/>
      <c r="DJD185" s="350"/>
      <c r="DJE185" s="344"/>
      <c r="DJF185" s="344"/>
      <c r="DJG185" s="638"/>
      <c r="DJH185" s="1"/>
      <c r="DJI185" s="344"/>
      <c r="DJJ185" s="347"/>
      <c r="DJK185" s="348"/>
      <c r="DJL185" s="349"/>
      <c r="DJM185" s="350"/>
      <c r="DJN185" s="344"/>
      <c r="DJO185" s="344"/>
      <c r="DJP185" s="638"/>
      <c r="DJQ185" s="1"/>
      <c r="DJR185" s="344"/>
      <c r="DJS185" s="347"/>
      <c r="DJT185" s="348"/>
      <c r="DJU185" s="349"/>
      <c r="DJV185" s="350"/>
      <c r="DJW185" s="344"/>
      <c r="DJX185" s="344"/>
      <c r="DJY185" s="638"/>
      <c r="DJZ185" s="1"/>
      <c r="DKA185" s="344"/>
      <c r="DKB185" s="347"/>
      <c r="DKC185" s="348"/>
      <c r="DKD185" s="349"/>
      <c r="DKE185" s="350"/>
      <c r="DKF185" s="344"/>
      <c r="DKG185" s="344"/>
      <c r="DKH185" s="638"/>
      <c r="DKI185" s="1"/>
      <c r="DKJ185" s="344"/>
      <c r="DKK185" s="347"/>
      <c r="DKL185" s="348"/>
      <c r="DKM185" s="349"/>
      <c r="DKN185" s="350"/>
      <c r="DKO185" s="344"/>
      <c r="DKP185" s="344"/>
      <c r="DKQ185" s="638"/>
      <c r="DKR185" s="1"/>
      <c r="DKS185" s="344"/>
      <c r="DKT185" s="347"/>
      <c r="DKU185" s="348"/>
      <c r="DKV185" s="349"/>
      <c r="DKW185" s="350"/>
      <c r="DKX185" s="344"/>
      <c r="DKY185" s="344"/>
      <c r="DKZ185" s="638"/>
      <c r="DLA185" s="1"/>
      <c r="DLB185" s="344"/>
      <c r="DLC185" s="347"/>
      <c r="DLD185" s="348"/>
      <c r="DLE185" s="349"/>
      <c r="DLF185" s="350"/>
      <c r="DLG185" s="344"/>
      <c r="DLH185" s="344"/>
      <c r="DLI185" s="638"/>
      <c r="DLJ185" s="1"/>
      <c r="DLK185" s="344"/>
      <c r="DLL185" s="347"/>
      <c r="DLM185" s="348"/>
      <c r="DLN185" s="349"/>
      <c r="DLO185" s="350"/>
      <c r="DLP185" s="344"/>
      <c r="DLQ185" s="344"/>
      <c r="DLR185" s="638"/>
      <c r="DLS185" s="1"/>
      <c r="DLT185" s="344"/>
      <c r="DLU185" s="347"/>
      <c r="DLV185" s="348"/>
      <c r="DLW185" s="349"/>
      <c r="DLX185" s="350"/>
      <c r="DLY185" s="344"/>
      <c r="DLZ185" s="344"/>
      <c r="DMA185" s="638"/>
      <c r="DMB185" s="1"/>
      <c r="DMC185" s="344"/>
      <c r="DMD185" s="347"/>
      <c r="DME185" s="348"/>
      <c r="DMF185" s="349"/>
      <c r="DMG185" s="350"/>
      <c r="DMH185" s="344"/>
      <c r="DMI185" s="344"/>
      <c r="DMJ185" s="638"/>
      <c r="DMK185" s="1"/>
      <c r="DML185" s="344"/>
      <c r="DMM185" s="347"/>
      <c r="DMN185" s="348"/>
      <c r="DMO185" s="349"/>
      <c r="DMP185" s="350"/>
      <c r="DMQ185" s="344"/>
      <c r="DMR185" s="344"/>
      <c r="DMS185" s="638"/>
      <c r="DMT185" s="1"/>
      <c r="DMU185" s="344"/>
      <c r="DMV185" s="347"/>
      <c r="DMW185" s="348"/>
      <c r="DMX185" s="349"/>
      <c r="DMY185" s="350"/>
      <c r="DMZ185" s="344"/>
      <c r="DNA185" s="344"/>
      <c r="DNB185" s="638"/>
      <c r="DNC185" s="1"/>
      <c r="DND185" s="344"/>
      <c r="DNE185" s="347"/>
      <c r="DNF185" s="348"/>
      <c r="DNG185" s="349"/>
      <c r="DNH185" s="350"/>
      <c r="DNI185" s="344"/>
      <c r="DNJ185" s="344"/>
      <c r="DNK185" s="638"/>
      <c r="DNL185" s="1"/>
      <c r="DNM185" s="344"/>
      <c r="DNN185" s="347"/>
      <c r="DNO185" s="348"/>
      <c r="DNP185" s="349"/>
      <c r="DNQ185" s="350"/>
      <c r="DNR185" s="344"/>
      <c r="DNS185" s="344"/>
      <c r="DNT185" s="638"/>
      <c r="DNU185" s="1"/>
      <c r="DNV185" s="344"/>
      <c r="DNW185" s="347"/>
      <c r="DNX185" s="348"/>
      <c r="DNY185" s="349"/>
      <c r="DNZ185" s="350"/>
      <c r="DOA185" s="344"/>
      <c r="DOB185" s="344"/>
      <c r="DOC185" s="638"/>
      <c r="DOD185" s="1"/>
      <c r="DOE185" s="344"/>
      <c r="DOF185" s="347"/>
      <c r="DOG185" s="348"/>
      <c r="DOH185" s="349"/>
      <c r="DOI185" s="350"/>
      <c r="DOJ185" s="344"/>
      <c r="DOK185" s="344"/>
      <c r="DOL185" s="638"/>
      <c r="DOM185" s="1"/>
      <c r="DON185" s="344"/>
      <c r="DOO185" s="347"/>
      <c r="DOP185" s="348"/>
      <c r="DOQ185" s="349"/>
      <c r="DOR185" s="350"/>
      <c r="DOS185" s="344"/>
      <c r="DOT185" s="344"/>
      <c r="DOU185" s="638"/>
      <c r="DOV185" s="1"/>
      <c r="DOW185" s="344"/>
      <c r="DOX185" s="347"/>
      <c r="DOY185" s="348"/>
      <c r="DOZ185" s="349"/>
      <c r="DPA185" s="350"/>
      <c r="DPB185" s="344"/>
      <c r="DPC185" s="344"/>
      <c r="DPD185" s="638"/>
      <c r="DPE185" s="1"/>
      <c r="DPF185" s="344"/>
      <c r="DPG185" s="347"/>
      <c r="DPH185" s="348"/>
      <c r="DPI185" s="349"/>
      <c r="DPJ185" s="350"/>
      <c r="DPK185" s="344"/>
      <c r="DPL185" s="344"/>
      <c r="DPM185" s="638"/>
      <c r="DPN185" s="1"/>
      <c r="DPO185" s="344"/>
      <c r="DPP185" s="347"/>
      <c r="DPQ185" s="348"/>
      <c r="DPR185" s="349"/>
      <c r="DPS185" s="350"/>
      <c r="DPT185" s="344"/>
      <c r="DPU185" s="344"/>
      <c r="DPV185" s="638"/>
      <c r="DPW185" s="1"/>
      <c r="DPX185" s="344"/>
      <c r="DPY185" s="347"/>
      <c r="DPZ185" s="348"/>
      <c r="DQA185" s="349"/>
      <c r="DQB185" s="350"/>
      <c r="DQC185" s="344"/>
      <c r="DQD185" s="344"/>
      <c r="DQE185" s="638"/>
      <c r="DQF185" s="1"/>
      <c r="DQG185" s="344"/>
      <c r="DQH185" s="347"/>
      <c r="DQI185" s="348"/>
      <c r="DQJ185" s="349"/>
      <c r="DQK185" s="350"/>
      <c r="DQL185" s="344"/>
      <c r="DQM185" s="344"/>
      <c r="DQN185" s="638"/>
      <c r="DQO185" s="1"/>
      <c r="DQP185" s="344"/>
      <c r="DQQ185" s="347"/>
      <c r="DQR185" s="348"/>
      <c r="DQS185" s="349"/>
      <c r="DQT185" s="350"/>
      <c r="DQU185" s="344"/>
      <c r="DQV185" s="344"/>
      <c r="DQW185" s="638"/>
      <c r="DQX185" s="1"/>
      <c r="DQY185" s="344"/>
      <c r="DQZ185" s="347"/>
      <c r="DRA185" s="348"/>
      <c r="DRB185" s="349"/>
      <c r="DRC185" s="350"/>
      <c r="DRD185" s="344"/>
      <c r="DRE185" s="344"/>
      <c r="DRF185" s="638"/>
      <c r="DRG185" s="1"/>
      <c r="DRH185" s="344"/>
      <c r="DRI185" s="347"/>
      <c r="DRJ185" s="348"/>
      <c r="DRK185" s="349"/>
      <c r="DRL185" s="350"/>
      <c r="DRM185" s="344"/>
      <c r="DRN185" s="344"/>
      <c r="DRO185" s="638"/>
      <c r="DRP185" s="1"/>
      <c r="DRQ185" s="344"/>
      <c r="DRR185" s="347"/>
      <c r="DRS185" s="348"/>
      <c r="DRT185" s="349"/>
      <c r="DRU185" s="350"/>
      <c r="DRV185" s="344"/>
      <c r="DRW185" s="344"/>
      <c r="DRX185" s="638"/>
      <c r="DRY185" s="1"/>
      <c r="DRZ185" s="344"/>
      <c r="DSA185" s="347"/>
      <c r="DSB185" s="348"/>
      <c r="DSC185" s="349"/>
      <c r="DSD185" s="350"/>
      <c r="DSE185" s="344"/>
      <c r="DSF185" s="344"/>
      <c r="DSG185" s="638"/>
      <c r="DSH185" s="1"/>
      <c r="DSI185" s="344"/>
      <c r="DSJ185" s="347"/>
      <c r="DSK185" s="348"/>
      <c r="DSL185" s="349"/>
      <c r="DSM185" s="350"/>
      <c r="DSN185" s="344"/>
      <c r="DSO185" s="344"/>
      <c r="DSP185" s="638"/>
      <c r="DSQ185" s="1"/>
      <c r="DSR185" s="344"/>
      <c r="DSS185" s="347"/>
      <c r="DST185" s="348"/>
      <c r="DSU185" s="349"/>
      <c r="DSV185" s="350"/>
      <c r="DSW185" s="344"/>
      <c r="DSX185" s="344"/>
      <c r="DSY185" s="638"/>
      <c r="DSZ185" s="1"/>
      <c r="DTA185" s="344"/>
      <c r="DTB185" s="347"/>
      <c r="DTC185" s="348"/>
      <c r="DTD185" s="349"/>
      <c r="DTE185" s="350"/>
      <c r="DTF185" s="344"/>
      <c r="DTG185" s="344"/>
      <c r="DTH185" s="638"/>
      <c r="DTI185" s="1"/>
      <c r="DTJ185" s="344"/>
      <c r="DTK185" s="347"/>
      <c r="DTL185" s="348"/>
      <c r="DTM185" s="349"/>
      <c r="DTN185" s="350"/>
      <c r="DTO185" s="344"/>
      <c r="DTP185" s="344"/>
      <c r="DTQ185" s="638"/>
      <c r="DTR185" s="1"/>
      <c r="DTS185" s="344"/>
      <c r="DTT185" s="347"/>
      <c r="DTU185" s="348"/>
      <c r="DTV185" s="349"/>
      <c r="DTW185" s="350"/>
      <c r="DTX185" s="344"/>
      <c r="DTY185" s="344"/>
      <c r="DTZ185" s="638"/>
      <c r="DUA185" s="1"/>
      <c r="DUB185" s="344"/>
      <c r="DUC185" s="347"/>
      <c r="DUD185" s="348"/>
      <c r="DUE185" s="349"/>
      <c r="DUF185" s="350"/>
      <c r="DUG185" s="344"/>
      <c r="DUH185" s="344"/>
      <c r="DUI185" s="638"/>
      <c r="DUJ185" s="1"/>
      <c r="DUK185" s="344"/>
      <c r="DUL185" s="347"/>
      <c r="DUM185" s="348"/>
      <c r="DUN185" s="349"/>
      <c r="DUO185" s="350"/>
      <c r="DUP185" s="344"/>
      <c r="DUQ185" s="344"/>
      <c r="DUR185" s="638"/>
      <c r="DUS185" s="1"/>
      <c r="DUT185" s="344"/>
      <c r="DUU185" s="347"/>
      <c r="DUV185" s="348"/>
      <c r="DUW185" s="349"/>
      <c r="DUX185" s="350"/>
      <c r="DUY185" s="344"/>
      <c r="DUZ185" s="344"/>
      <c r="DVA185" s="638"/>
      <c r="DVB185" s="1"/>
      <c r="DVC185" s="344"/>
      <c r="DVD185" s="347"/>
      <c r="DVE185" s="348"/>
      <c r="DVF185" s="349"/>
      <c r="DVG185" s="350"/>
      <c r="DVH185" s="344"/>
      <c r="DVI185" s="344"/>
      <c r="DVJ185" s="638"/>
      <c r="DVK185" s="1"/>
      <c r="DVL185" s="344"/>
      <c r="DVM185" s="347"/>
      <c r="DVN185" s="348"/>
      <c r="DVO185" s="349"/>
      <c r="DVP185" s="350"/>
      <c r="DVQ185" s="344"/>
      <c r="DVR185" s="344"/>
      <c r="DVS185" s="638"/>
      <c r="DVT185" s="1"/>
      <c r="DVU185" s="344"/>
      <c r="DVV185" s="347"/>
      <c r="DVW185" s="348"/>
      <c r="DVX185" s="349"/>
      <c r="DVY185" s="350"/>
      <c r="DVZ185" s="344"/>
      <c r="DWA185" s="344"/>
      <c r="DWB185" s="638"/>
      <c r="DWC185" s="1"/>
      <c r="DWD185" s="344"/>
      <c r="DWE185" s="347"/>
      <c r="DWF185" s="348"/>
      <c r="DWG185" s="349"/>
      <c r="DWH185" s="350"/>
      <c r="DWI185" s="344"/>
      <c r="DWJ185" s="344"/>
      <c r="DWK185" s="638"/>
      <c r="DWL185" s="1"/>
      <c r="DWM185" s="344"/>
      <c r="DWN185" s="347"/>
      <c r="DWO185" s="348"/>
      <c r="DWP185" s="349"/>
      <c r="DWQ185" s="350"/>
      <c r="DWR185" s="344"/>
      <c r="DWS185" s="344"/>
      <c r="DWT185" s="638"/>
      <c r="DWU185" s="1"/>
      <c r="DWV185" s="344"/>
      <c r="DWW185" s="347"/>
      <c r="DWX185" s="348"/>
      <c r="DWY185" s="349"/>
      <c r="DWZ185" s="350"/>
      <c r="DXA185" s="344"/>
      <c r="DXB185" s="344"/>
      <c r="DXC185" s="638"/>
      <c r="DXD185" s="1"/>
      <c r="DXE185" s="344"/>
      <c r="DXF185" s="347"/>
      <c r="DXG185" s="348"/>
      <c r="DXH185" s="349"/>
      <c r="DXI185" s="350"/>
      <c r="DXJ185" s="344"/>
      <c r="DXK185" s="344"/>
      <c r="DXL185" s="638"/>
      <c r="DXM185" s="1"/>
      <c r="DXN185" s="344"/>
      <c r="DXO185" s="347"/>
      <c r="DXP185" s="348"/>
      <c r="DXQ185" s="349"/>
      <c r="DXR185" s="350"/>
      <c r="DXS185" s="344"/>
      <c r="DXT185" s="344"/>
      <c r="DXU185" s="638"/>
      <c r="DXV185" s="1"/>
      <c r="DXW185" s="344"/>
      <c r="DXX185" s="347"/>
      <c r="DXY185" s="348"/>
      <c r="DXZ185" s="349"/>
      <c r="DYA185" s="350"/>
      <c r="DYB185" s="344"/>
      <c r="DYC185" s="344"/>
      <c r="DYD185" s="638"/>
      <c r="DYE185" s="1"/>
      <c r="DYF185" s="344"/>
      <c r="DYG185" s="347"/>
      <c r="DYH185" s="348"/>
      <c r="DYI185" s="349"/>
      <c r="DYJ185" s="350"/>
      <c r="DYK185" s="344"/>
      <c r="DYL185" s="344"/>
      <c r="DYM185" s="638"/>
      <c r="DYN185" s="1"/>
      <c r="DYO185" s="344"/>
      <c r="DYP185" s="347"/>
      <c r="DYQ185" s="348"/>
      <c r="DYR185" s="349"/>
      <c r="DYS185" s="350"/>
      <c r="DYT185" s="344"/>
      <c r="DYU185" s="344"/>
      <c r="DYV185" s="638"/>
      <c r="DYW185" s="1"/>
      <c r="DYX185" s="344"/>
      <c r="DYY185" s="347"/>
      <c r="DYZ185" s="348"/>
      <c r="DZA185" s="349"/>
      <c r="DZB185" s="350"/>
      <c r="DZC185" s="344"/>
      <c r="DZD185" s="344"/>
      <c r="DZE185" s="638"/>
      <c r="DZF185" s="1"/>
      <c r="DZG185" s="344"/>
      <c r="DZH185" s="347"/>
      <c r="DZI185" s="348"/>
      <c r="DZJ185" s="349"/>
      <c r="DZK185" s="350"/>
      <c r="DZL185" s="344"/>
      <c r="DZM185" s="344"/>
      <c r="DZN185" s="638"/>
      <c r="DZO185" s="1"/>
      <c r="DZP185" s="344"/>
      <c r="DZQ185" s="347"/>
      <c r="DZR185" s="348"/>
      <c r="DZS185" s="349"/>
      <c r="DZT185" s="350"/>
      <c r="DZU185" s="344"/>
      <c r="DZV185" s="344"/>
      <c r="DZW185" s="638"/>
      <c r="DZX185" s="1"/>
      <c r="DZY185" s="344"/>
      <c r="DZZ185" s="347"/>
      <c r="EAA185" s="348"/>
      <c r="EAB185" s="349"/>
      <c r="EAC185" s="350"/>
      <c r="EAD185" s="344"/>
      <c r="EAE185" s="344"/>
      <c r="EAF185" s="638"/>
      <c r="EAG185" s="1"/>
      <c r="EAH185" s="344"/>
      <c r="EAI185" s="347"/>
      <c r="EAJ185" s="348"/>
      <c r="EAK185" s="349"/>
      <c r="EAL185" s="350"/>
      <c r="EAM185" s="344"/>
      <c r="EAN185" s="344"/>
      <c r="EAO185" s="638"/>
      <c r="EAP185" s="1"/>
      <c r="EAQ185" s="344"/>
      <c r="EAR185" s="347"/>
      <c r="EAS185" s="348"/>
      <c r="EAT185" s="349"/>
      <c r="EAU185" s="350"/>
      <c r="EAV185" s="344"/>
      <c r="EAW185" s="344"/>
      <c r="EAX185" s="638"/>
      <c r="EAY185" s="1"/>
      <c r="EAZ185" s="344"/>
      <c r="EBA185" s="347"/>
      <c r="EBB185" s="348"/>
      <c r="EBC185" s="349"/>
      <c r="EBD185" s="350"/>
      <c r="EBE185" s="344"/>
      <c r="EBF185" s="344"/>
      <c r="EBG185" s="638"/>
      <c r="EBH185" s="1"/>
      <c r="EBI185" s="344"/>
      <c r="EBJ185" s="347"/>
      <c r="EBK185" s="348"/>
      <c r="EBL185" s="349"/>
      <c r="EBM185" s="350"/>
      <c r="EBN185" s="344"/>
      <c r="EBO185" s="344"/>
      <c r="EBP185" s="638"/>
      <c r="EBQ185" s="1"/>
      <c r="EBR185" s="344"/>
      <c r="EBS185" s="347"/>
      <c r="EBT185" s="348"/>
      <c r="EBU185" s="349"/>
      <c r="EBV185" s="350"/>
      <c r="EBW185" s="344"/>
      <c r="EBX185" s="344"/>
      <c r="EBY185" s="638"/>
      <c r="EBZ185" s="1"/>
      <c r="ECA185" s="344"/>
      <c r="ECB185" s="347"/>
      <c r="ECC185" s="348"/>
      <c r="ECD185" s="349"/>
      <c r="ECE185" s="350"/>
      <c r="ECF185" s="344"/>
      <c r="ECG185" s="344"/>
      <c r="ECH185" s="638"/>
      <c r="ECI185" s="1"/>
      <c r="ECJ185" s="344"/>
      <c r="ECK185" s="347"/>
      <c r="ECL185" s="348"/>
      <c r="ECM185" s="349"/>
      <c r="ECN185" s="350"/>
      <c r="ECO185" s="344"/>
      <c r="ECP185" s="344"/>
      <c r="ECQ185" s="638"/>
      <c r="ECR185" s="1"/>
      <c r="ECS185" s="344"/>
      <c r="ECT185" s="347"/>
      <c r="ECU185" s="348"/>
      <c r="ECV185" s="349"/>
      <c r="ECW185" s="350"/>
      <c r="ECX185" s="344"/>
      <c r="ECY185" s="344"/>
      <c r="ECZ185" s="638"/>
      <c r="EDA185" s="1"/>
      <c r="EDB185" s="344"/>
      <c r="EDC185" s="347"/>
      <c r="EDD185" s="348"/>
      <c r="EDE185" s="349"/>
      <c r="EDF185" s="350"/>
      <c r="EDG185" s="344"/>
      <c r="EDH185" s="344"/>
      <c r="EDI185" s="638"/>
      <c r="EDJ185" s="1"/>
      <c r="EDK185" s="344"/>
      <c r="EDL185" s="347"/>
      <c r="EDM185" s="348"/>
      <c r="EDN185" s="349"/>
      <c r="EDO185" s="350"/>
      <c r="EDP185" s="344"/>
      <c r="EDQ185" s="344"/>
      <c r="EDR185" s="638"/>
      <c r="EDS185" s="1"/>
      <c r="EDT185" s="344"/>
      <c r="EDU185" s="347"/>
      <c r="EDV185" s="348"/>
      <c r="EDW185" s="349"/>
      <c r="EDX185" s="350"/>
      <c r="EDY185" s="344"/>
      <c r="EDZ185" s="344"/>
      <c r="EEA185" s="638"/>
      <c r="EEB185" s="1"/>
      <c r="EEC185" s="344"/>
      <c r="EED185" s="347"/>
      <c r="EEE185" s="348"/>
      <c r="EEF185" s="349"/>
      <c r="EEG185" s="350"/>
      <c r="EEH185" s="344"/>
      <c r="EEI185" s="344"/>
      <c r="EEJ185" s="638"/>
      <c r="EEK185" s="1"/>
      <c r="EEL185" s="344"/>
      <c r="EEM185" s="347"/>
      <c r="EEN185" s="348"/>
      <c r="EEO185" s="349"/>
      <c r="EEP185" s="350"/>
      <c r="EEQ185" s="344"/>
      <c r="EER185" s="344"/>
      <c r="EES185" s="638"/>
      <c r="EET185" s="1"/>
      <c r="EEU185" s="344"/>
      <c r="EEV185" s="347"/>
      <c r="EEW185" s="348"/>
      <c r="EEX185" s="349"/>
      <c r="EEY185" s="350"/>
      <c r="EEZ185" s="344"/>
      <c r="EFA185" s="344"/>
      <c r="EFB185" s="638"/>
      <c r="EFC185" s="1"/>
      <c r="EFD185" s="344"/>
      <c r="EFE185" s="347"/>
      <c r="EFF185" s="348"/>
      <c r="EFG185" s="349"/>
      <c r="EFH185" s="350"/>
      <c r="EFI185" s="344"/>
      <c r="EFJ185" s="344"/>
      <c r="EFK185" s="638"/>
      <c r="EFL185" s="1"/>
      <c r="EFM185" s="344"/>
      <c r="EFN185" s="347"/>
      <c r="EFO185" s="348"/>
      <c r="EFP185" s="349"/>
      <c r="EFQ185" s="350"/>
      <c r="EFR185" s="344"/>
      <c r="EFS185" s="344"/>
      <c r="EFT185" s="638"/>
      <c r="EFU185" s="1"/>
      <c r="EFV185" s="344"/>
      <c r="EFW185" s="347"/>
      <c r="EFX185" s="348"/>
      <c r="EFY185" s="349"/>
      <c r="EFZ185" s="350"/>
      <c r="EGA185" s="344"/>
      <c r="EGB185" s="344"/>
      <c r="EGC185" s="638"/>
      <c r="EGD185" s="1"/>
      <c r="EGE185" s="344"/>
      <c r="EGF185" s="347"/>
      <c r="EGG185" s="348"/>
      <c r="EGH185" s="349"/>
      <c r="EGI185" s="350"/>
      <c r="EGJ185" s="344"/>
      <c r="EGK185" s="344"/>
      <c r="EGL185" s="638"/>
      <c r="EGM185" s="1"/>
      <c r="EGN185" s="344"/>
      <c r="EGO185" s="347"/>
      <c r="EGP185" s="348"/>
      <c r="EGQ185" s="349"/>
      <c r="EGR185" s="350"/>
      <c r="EGS185" s="344"/>
      <c r="EGT185" s="344"/>
      <c r="EGU185" s="638"/>
      <c r="EGV185" s="1"/>
      <c r="EGW185" s="344"/>
      <c r="EGX185" s="347"/>
      <c r="EGY185" s="348"/>
      <c r="EGZ185" s="349"/>
      <c r="EHA185" s="350"/>
      <c r="EHB185" s="344"/>
      <c r="EHC185" s="344"/>
      <c r="EHD185" s="638"/>
      <c r="EHE185" s="1"/>
      <c r="EHF185" s="344"/>
      <c r="EHG185" s="347"/>
      <c r="EHH185" s="348"/>
      <c r="EHI185" s="349"/>
      <c r="EHJ185" s="350"/>
      <c r="EHK185" s="344"/>
      <c r="EHL185" s="344"/>
      <c r="EHM185" s="638"/>
      <c r="EHN185" s="1"/>
      <c r="EHO185" s="344"/>
      <c r="EHP185" s="347"/>
      <c r="EHQ185" s="348"/>
      <c r="EHR185" s="349"/>
      <c r="EHS185" s="350"/>
      <c r="EHT185" s="344"/>
      <c r="EHU185" s="344"/>
      <c r="EHV185" s="638"/>
      <c r="EHW185" s="1"/>
      <c r="EHX185" s="344"/>
      <c r="EHY185" s="347"/>
      <c r="EHZ185" s="348"/>
      <c r="EIA185" s="349"/>
      <c r="EIB185" s="350"/>
      <c r="EIC185" s="344"/>
      <c r="EID185" s="344"/>
      <c r="EIE185" s="638"/>
      <c r="EIF185" s="1"/>
      <c r="EIG185" s="344"/>
      <c r="EIH185" s="347"/>
      <c r="EII185" s="348"/>
      <c r="EIJ185" s="349"/>
      <c r="EIK185" s="350"/>
      <c r="EIL185" s="344"/>
      <c r="EIM185" s="344"/>
      <c r="EIN185" s="638"/>
      <c r="EIO185" s="1"/>
      <c r="EIP185" s="344"/>
      <c r="EIQ185" s="347"/>
      <c r="EIR185" s="348"/>
      <c r="EIS185" s="349"/>
      <c r="EIT185" s="350"/>
      <c r="EIU185" s="344"/>
      <c r="EIV185" s="344"/>
      <c r="EIW185" s="638"/>
      <c r="EIX185" s="1"/>
      <c r="EIY185" s="344"/>
      <c r="EIZ185" s="347"/>
      <c r="EJA185" s="348"/>
      <c r="EJB185" s="349"/>
      <c r="EJC185" s="350"/>
      <c r="EJD185" s="344"/>
      <c r="EJE185" s="344"/>
      <c r="EJF185" s="638"/>
      <c r="EJG185" s="1"/>
      <c r="EJH185" s="344"/>
      <c r="EJI185" s="347"/>
      <c r="EJJ185" s="348"/>
      <c r="EJK185" s="349"/>
      <c r="EJL185" s="350"/>
      <c r="EJM185" s="344"/>
      <c r="EJN185" s="344"/>
      <c r="EJO185" s="638"/>
      <c r="EJP185" s="1"/>
      <c r="EJQ185" s="344"/>
      <c r="EJR185" s="347"/>
      <c r="EJS185" s="348"/>
      <c r="EJT185" s="349"/>
      <c r="EJU185" s="350"/>
      <c r="EJV185" s="344"/>
      <c r="EJW185" s="344"/>
      <c r="EJX185" s="638"/>
      <c r="EJY185" s="1"/>
      <c r="EJZ185" s="344"/>
      <c r="EKA185" s="347"/>
      <c r="EKB185" s="348"/>
      <c r="EKC185" s="349"/>
      <c r="EKD185" s="350"/>
      <c r="EKE185" s="344"/>
      <c r="EKF185" s="344"/>
      <c r="EKG185" s="638"/>
      <c r="EKH185" s="1"/>
      <c r="EKI185" s="344"/>
      <c r="EKJ185" s="347"/>
      <c r="EKK185" s="348"/>
      <c r="EKL185" s="349"/>
      <c r="EKM185" s="350"/>
      <c r="EKN185" s="344"/>
      <c r="EKO185" s="344"/>
      <c r="EKP185" s="638"/>
      <c r="EKQ185" s="1"/>
      <c r="EKR185" s="344"/>
      <c r="EKS185" s="347"/>
      <c r="EKT185" s="348"/>
      <c r="EKU185" s="349"/>
      <c r="EKV185" s="350"/>
      <c r="EKW185" s="344"/>
      <c r="EKX185" s="344"/>
      <c r="EKY185" s="638"/>
      <c r="EKZ185" s="1"/>
      <c r="ELA185" s="344"/>
      <c r="ELB185" s="347"/>
      <c r="ELC185" s="348"/>
      <c r="ELD185" s="349"/>
      <c r="ELE185" s="350"/>
      <c r="ELF185" s="344"/>
      <c r="ELG185" s="344"/>
      <c r="ELH185" s="638"/>
      <c r="ELI185" s="1"/>
      <c r="ELJ185" s="344"/>
      <c r="ELK185" s="347"/>
      <c r="ELL185" s="348"/>
      <c r="ELM185" s="349"/>
      <c r="ELN185" s="350"/>
      <c r="ELO185" s="344"/>
      <c r="ELP185" s="344"/>
      <c r="ELQ185" s="638"/>
      <c r="ELR185" s="1"/>
      <c r="ELS185" s="344"/>
      <c r="ELT185" s="347"/>
      <c r="ELU185" s="348"/>
      <c r="ELV185" s="349"/>
      <c r="ELW185" s="350"/>
      <c r="ELX185" s="344"/>
      <c r="ELY185" s="344"/>
      <c r="ELZ185" s="638"/>
      <c r="EMA185" s="1"/>
      <c r="EMB185" s="344"/>
      <c r="EMC185" s="347"/>
      <c r="EMD185" s="348"/>
      <c r="EME185" s="349"/>
      <c r="EMF185" s="350"/>
      <c r="EMG185" s="344"/>
      <c r="EMH185" s="344"/>
      <c r="EMI185" s="638"/>
      <c r="EMJ185" s="1"/>
      <c r="EMK185" s="344"/>
      <c r="EML185" s="347"/>
      <c r="EMM185" s="348"/>
      <c r="EMN185" s="349"/>
      <c r="EMO185" s="350"/>
      <c r="EMP185" s="344"/>
      <c r="EMQ185" s="344"/>
      <c r="EMR185" s="638"/>
      <c r="EMS185" s="1"/>
      <c r="EMT185" s="344"/>
      <c r="EMU185" s="347"/>
      <c r="EMV185" s="348"/>
      <c r="EMW185" s="349"/>
      <c r="EMX185" s="350"/>
      <c r="EMY185" s="344"/>
      <c r="EMZ185" s="344"/>
      <c r="ENA185" s="638"/>
      <c r="ENB185" s="1"/>
      <c r="ENC185" s="344"/>
      <c r="END185" s="347"/>
      <c r="ENE185" s="348"/>
      <c r="ENF185" s="349"/>
      <c r="ENG185" s="350"/>
      <c r="ENH185" s="344"/>
      <c r="ENI185" s="344"/>
      <c r="ENJ185" s="638"/>
      <c r="ENK185" s="1"/>
      <c r="ENL185" s="344"/>
      <c r="ENM185" s="347"/>
      <c r="ENN185" s="348"/>
      <c r="ENO185" s="349"/>
      <c r="ENP185" s="350"/>
      <c r="ENQ185" s="344"/>
      <c r="ENR185" s="344"/>
      <c r="ENS185" s="638"/>
      <c r="ENT185" s="1"/>
      <c r="ENU185" s="344"/>
      <c r="ENV185" s="347"/>
      <c r="ENW185" s="348"/>
      <c r="ENX185" s="349"/>
      <c r="ENY185" s="350"/>
      <c r="ENZ185" s="344"/>
      <c r="EOA185" s="344"/>
      <c r="EOB185" s="638"/>
      <c r="EOC185" s="1"/>
      <c r="EOD185" s="344"/>
      <c r="EOE185" s="347"/>
      <c r="EOF185" s="348"/>
      <c r="EOG185" s="349"/>
      <c r="EOH185" s="350"/>
      <c r="EOI185" s="344"/>
      <c r="EOJ185" s="344"/>
      <c r="EOK185" s="638"/>
      <c r="EOL185" s="1"/>
      <c r="EOM185" s="344"/>
      <c r="EON185" s="347"/>
      <c r="EOO185" s="348"/>
      <c r="EOP185" s="349"/>
      <c r="EOQ185" s="350"/>
      <c r="EOR185" s="344"/>
      <c r="EOS185" s="344"/>
      <c r="EOT185" s="638"/>
      <c r="EOU185" s="1"/>
      <c r="EOV185" s="344"/>
      <c r="EOW185" s="347"/>
      <c r="EOX185" s="348"/>
      <c r="EOY185" s="349"/>
      <c r="EOZ185" s="350"/>
      <c r="EPA185" s="344"/>
      <c r="EPB185" s="344"/>
      <c r="EPC185" s="638"/>
      <c r="EPD185" s="1"/>
      <c r="EPE185" s="344"/>
      <c r="EPF185" s="347"/>
      <c r="EPG185" s="348"/>
      <c r="EPH185" s="349"/>
      <c r="EPI185" s="350"/>
      <c r="EPJ185" s="344"/>
      <c r="EPK185" s="344"/>
      <c r="EPL185" s="638"/>
      <c r="EPM185" s="1"/>
      <c r="EPN185" s="344"/>
      <c r="EPO185" s="347"/>
      <c r="EPP185" s="348"/>
      <c r="EPQ185" s="349"/>
      <c r="EPR185" s="350"/>
      <c r="EPS185" s="344"/>
      <c r="EPT185" s="344"/>
      <c r="EPU185" s="638"/>
      <c r="EPV185" s="1"/>
      <c r="EPW185" s="344"/>
      <c r="EPX185" s="347"/>
      <c r="EPY185" s="348"/>
      <c r="EPZ185" s="349"/>
      <c r="EQA185" s="350"/>
      <c r="EQB185" s="344"/>
      <c r="EQC185" s="344"/>
      <c r="EQD185" s="638"/>
      <c r="EQE185" s="1"/>
      <c r="EQF185" s="344"/>
      <c r="EQG185" s="347"/>
      <c r="EQH185" s="348"/>
      <c r="EQI185" s="349"/>
      <c r="EQJ185" s="350"/>
      <c r="EQK185" s="344"/>
      <c r="EQL185" s="344"/>
      <c r="EQM185" s="638"/>
      <c r="EQN185" s="1"/>
      <c r="EQO185" s="344"/>
      <c r="EQP185" s="347"/>
      <c r="EQQ185" s="348"/>
      <c r="EQR185" s="349"/>
      <c r="EQS185" s="350"/>
      <c r="EQT185" s="344"/>
      <c r="EQU185" s="344"/>
      <c r="EQV185" s="638"/>
      <c r="EQW185" s="1"/>
      <c r="EQX185" s="344"/>
      <c r="EQY185" s="347"/>
      <c r="EQZ185" s="348"/>
      <c r="ERA185" s="349"/>
      <c r="ERB185" s="350"/>
      <c r="ERC185" s="344"/>
      <c r="ERD185" s="344"/>
      <c r="ERE185" s="638"/>
      <c r="ERF185" s="1"/>
      <c r="ERG185" s="344"/>
      <c r="ERH185" s="347"/>
      <c r="ERI185" s="348"/>
      <c r="ERJ185" s="349"/>
      <c r="ERK185" s="350"/>
      <c r="ERL185" s="344"/>
      <c r="ERM185" s="344"/>
      <c r="ERN185" s="638"/>
      <c r="ERO185" s="1"/>
      <c r="ERP185" s="344"/>
      <c r="ERQ185" s="347"/>
      <c r="ERR185" s="348"/>
      <c r="ERS185" s="349"/>
      <c r="ERT185" s="350"/>
      <c r="ERU185" s="344"/>
      <c r="ERV185" s="344"/>
      <c r="ERW185" s="638"/>
      <c r="ERX185" s="1"/>
      <c r="ERY185" s="344"/>
      <c r="ERZ185" s="347"/>
      <c r="ESA185" s="348"/>
      <c r="ESB185" s="349"/>
      <c r="ESC185" s="350"/>
      <c r="ESD185" s="344"/>
      <c r="ESE185" s="344"/>
      <c r="ESF185" s="638"/>
      <c r="ESG185" s="1"/>
      <c r="ESH185" s="344"/>
      <c r="ESI185" s="347"/>
      <c r="ESJ185" s="348"/>
      <c r="ESK185" s="349"/>
      <c r="ESL185" s="350"/>
      <c r="ESM185" s="344"/>
      <c r="ESN185" s="344"/>
      <c r="ESO185" s="638"/>
      <c r="ESP185" s="1"/>
      <c r="ESQ185" s="344"/>
      <c r="ESR185" s="347"/>
      <c r="ESS185" s="348"/>
      <c r="EST185" s="349"/>
      <c r="ESU185" s="350"/>
      <c r="ESV185" s="344"/>
      <c r="ESW185" s="344"/>
      <c r="ESX185" s="638"/>
      <c r="ESY185" s="1"/>
      <c r="ESZ185" s="344"/>
      <c r="ETA185" s="347"/>
      <c r="ETB185" s="348"/>
      <c r="ETC185" s="349"/>
      <c r="ETD185" s="350"/>
      <c r="ETE185" s="344"/>
      <c r="ETF185" s="344"/>
      <c r="ETG185" s="638"/>
      <c r="ETH185" s="1"/>
      <c r="ETI185" s="344"/>
      <c r="ETJ185" s="347"/>
      <c r="ETK185" s="348"/>
      <c r="ETL185" s="349"/>
      <c r="ETM185" s="350"/>
      <c r="ETN185" s="344"/>
      <c r="ETO185" s="344"/>
      <c r="ETP185" s="638"/>
      <c r="ETQ185" s="1"/>
      <c r="ETR185" s="344"/>
      <c r="ETS185" s="347"/>
      <c r="ETT185" s="348"/>
      <c r="ETU185" s="349"/>
      <c r="ETV185" s="350"/>
      <c r="ETW185" s="344"/>
      <c r="ETX185" s="344"/>
      <c r="ETY185" s="638"/>
      <c r="ETZ185" s="1"/>
      <c r="EUA185" s="344"/>
      <c r="EUB185" s="347"/>
      <c r="EUC185" s="348"/>
      <c r="EUD185" s="349"/>
      <c r="EUE185" s="350"/>
      <c r="EUF185" s="344"/>
      <c r="EUG185" s="344"/>
      <c r="EUH185" s="638"/>
      <c r="EUI185" s="1"/>
      <c r="EUJ185" s="344"/>
      <c r="EUK185" s="347"/>
      <c r="EUL185" s="348"/>
      <c r="EUM185" s="349"/>
      <c r="EUN185" s="350"/>
      <c r="EUO185" s="344"/>
      <c r="EUP185" s="344"/>
      <c r="EUQ185" s="638"/>
      <c r="EUR185" s="1"/>
      <c r="EUS185" s="344"/>
      <c r="EUT185" s="347"/>
      <c r="EUU185" s="348"/>
      <c r="EUV185" s="349"/>
      <c r="EUW185" s="350"/>
      <c r="EUX185" s="344"/>
      <c r="EUY185" s="344"/>
      <c r="EUZ185" s="638"/>
      <c r="EVA185" s="1"/>
      <c r="EVB185" s="344"/>
      <c r="EVC185" s="347"/>
      <c r="EVD185" s="348"/>
      <c r="EVE185" s="349"/>
      <c r="EVF185" s="350"/>
      <c r="EVG185" s="344"/>
      <c r="EVH185" s="344"/>
      <c r="EVI185" s="638"/>
      <c r="EVJ185" s="1"/>
      <c r="EVK185" s="344"/>
      <c r="EVL185" s="347"/>
      <c r="EVM185" s="348"/>
      <c r="EVN185" s="349"/>
      <c r="EVO185" s="350"/>
      <c r="EVP185" s="344"/>
      <c r="EVQ185" s="344"/>
      <c r="EVR185" s="638"/>
      <c r="EVS185" s="1"/>
      <c r="EVT185" s="344"/>
      <c r="EVU185" s="347"/>
      <c r="EVV185" s="348"/>
      <c r="EVW185" s="349"/>
      <c r="EVX185" s="350"/>
      <c r="EVY185" s="344"/>
      <c r="EVZ185" s="344"/>
      <c r="EWA185" s="638"/>
      <c r="EWB185" s="1"/>
      <c r="EWC185" s="344"/>
      <c r="EWD185" s="347"/>
      <c r="EWE185" s="348"/>
      <c r="EWF185" s="349"/>
      <c r="EWG185" s="350"/>
      <c r="EWH185" s="344"/>
      <c r="EWI185" s="344"/>
      <c r="EWJ185" s="638"/>
      <c r="EWK185" s="1"/>
      <c r="EWL185" s="344"/>
      <c r="EWM185" s="347"/>
      <c r="EWN185" s="348"/>
      <c r="EWO185" s="349"/>
      <c r="EWP185" s="350"/>
      <c r="EWQ185" s="344"/>
      <c r="EWR185" s="344"/>
      <c r="EWS185" s="638"/>
      <c r="EWT185" s="1"/>
      <c r="EWU185" s="344"/>
      <c r="EWV185" s="347"/>
      <c r="EWW185" s="348"/>
      <c r="EWX185" s="349"/>
      <c r="EWY185" s="350"/>
      <c r="EWZ185" s="344"/>
      <c r="EXA185" s="344"/>
      <c r="EXB185" s="638"/>
      <c r="EXC185" s="1"/>
      <c r="EXD185" s="344"/>
      <c r="EXE185" s="347"/>
      <c r="EXF185" s="348"/>
      <c r="EXG185" s="349"/>
      <c r="EXH185" s="350"/>
      <c r="EXI185" s="344"/>
      <c r="EXJ185" s="344"/>
      <c r="EXK185" s="638"/>
      <c r="EXL185" s="1"/>
      <c r="EXM185" s="344"/>
      <c r="EXN185" s="347"/>
      <c r="EXO185" s="348"/>
      <c r="EXP185" s="349"/>
      <c r="EXQ185" s="350"/>
      <c r="EXR185" s="344"/>
      <c r="EXS185" s="344"/>
      <c r="EXT185" s="638"/>
      <c r="EXU185" s="1"/>
      <c r="EXV185" s="344"/>
      <c r="EXW185" s="347"/>
      <c r="EXX185" s="348"/>
      <c r="EXY185" s="349"/>
      <c r="EXZ185" s="350"/>
      <c r="EYA185" s="344"/>
      <c r="EYB185" s="344"/>
      <c r="EYC185" s="638"/>
      <c r="EYD185" s="1"/>
      <c r="EYE185" s="344"/>
      <c r="EYF185" s="347"/>
      <c r="EYG185" s="348"/>
      <c r="EYH185" s="349"/>
      <c r="EYI185" s="350"/>
      <c r="EYJ185" s="344"/>
      <c r="EYK185" s="344"/>
      <c r="EYL185" s="638"/>
      <c r="EYM185" s="1"/>
      <c r="EYN185" s="344"/>
      <c r="EYO185" s="347"/>
      <c r="EYP185" s="348"/>
      <c r="EYQ185" s="349"/>
      <c r="EYR185" s="350"/>
      <c r="EYS185" s="344"/>
      <c r="EYT185" s="344"/>
      <c r="EYU185" s="638"/>
      <c r="EYV185" s="1"/>
      <c r="EYW185" s="344"/>
      <c r="EYX185" s="347"/>
      <c r="EYY185" s="348"/>
      <c r="EYZ185" s="349"/>
      <c r="EZA185" s="350"/>
      <c r="EZB185" s="344"/>
      <c r="EZC185" s="344"/>
      <c r="EZD185" s="638"/>
      <c r="EZE185" s="1"/>
      <c r="EZF185" s="344"/>
      <c r="EZG185" s="347"/>
      <c r="EZH185" s="348"/>
      <c r="EZI185" s="349"/>
      <c r="EZJ185" s="350"/>
      <c r="EZK185" s="344"/>
      <c r="EZL185" s="344"/>
      <c r="EZM185" s="638"/>
      <c r="EZN185" s="1"/>
      <c r="EZO185" s="344"/>
      <c r="EZP185" s="347"/>
      <c r="EZQ185" s="348"/>
      <c r="EZR185" s="349"/>
      <c r="EZS185" s="350"/>
      <c r="EZT185" s="344"/>
      <c r="EZU185" s="344"/>
      <c r="EZV185" s="638"/>
      <c r="EZW185" s="1"/>
      <c r="EZX185" s="344"/>
      <c r="EZY185" s="347"/>
      <c r="EZZ185" s="348"/>
      <c r="FAA185" s="349"/>
      <c r="FAB185" s="350"/>
      <c r="FAC185" s="344"/>
      <c r="FAD185" s="344"/>
      <c r="FAE185" s="638"/>
      <c r="FAF185" s="1"/>
      <c r="FAG185" s="344"/>
      <c r="FAH185" s="347"/>
      <c r="FAI185" s="348"/>
      <c r="FAJ185" s="349"/>
      <c r="FAK185" s="350"/>
      <c r="FAL185" s="344"/>
      <c r="FAM185" s="344"/>
      <c r="FAN185" s="638"/>
      <c r="FAO185" s="1"/>
      <c r="FAP185" s="344"/>
      <c r="FAQ185" s="347"/>
      <c r="FAR185" s="348"/>
      <c r="FAS185" s="349"/>
      <c r="FAT185" s="350"/>
      <c r="FAU185" s="344"/>
      <c r="FAV185" s="344"/>
      <c r="FAW185" s="638"/>
      <c r="FAX185" s="1"/>
      <c r="FAY185" s="344"/>
      <c r="FAZ185" s="347"/>
      <c r="FBA185" s="348"/>
      <c r="FBB185" s="349"/>
      <c r="FBC185" s="350"/>
      <c r="FBD185" s="344"/>
      <c r="FBE185" s="344"/>
      <c r="FBF185" s="638"/>
      <c r="FBG185" s="1"/>
      <c r="FBH185" s="344"/>
      <c r="FBI185" s="347"/>
      <c r="FBJ185" s="348"/>
      <c r="FBK185" s="349"/>
      <c r="FBL185" s="350"/>
      <c r="FBM185" s="344"/>
      <c r="FBN185" s="344"/>
      <c r="FBO185" s="638"/>
      <c r="FBP185" s="1"/>
      <c r="FBQ185" s="344"/>
      <c r="FBR185" s="347"/>
      <c r="FBS185" s="348"/>
      <c r="FBT185" s="349"/>
      <c r="FBU185" s="350"/>
      <c r="FBV185" s="344"/>
      <c r="FBW185" s="344"/>
      <c r="FBX185" s="638"/>
      <c r="FBY185" s="1"/>
      <c r="FBZ185" s="344"/>
      <c r="FCA185" s="347"/>
      <c r="FCB185" s="348"/>
      <c r="FCC185" s="349"/>
      <c r="FCD185" s="350"/>
      <c r="FCE185" s="344"/>
      <c r="FCF185" s="344"/>
      <c r="FCG185" s="638"/>
      <c r="FCH185" s="1"/>
      <c r="FCI185" s="344"/>
      <c r="FCJ185" s="347"/>
      <c r="FCK185" s="348"/>
      <c r="FCL185" s="349"/>
      <c r="FCM185" s="350"/>
      <c r="FCN185" s="344"/>
      <c r="FCO185" s="344"/>
      <c r="FCP185" s="638"/>
      <c r="FCQ185" s="1"/>
      <c r="FCR185" s="344"/>
      <c r="FCS185" s="347"/>
      <c r="FCT185" s="348"/>
      <c r="FCU185" s="349"/>
      <c r="FCV185" s="350"/>
      <c r="FCW185" s="344"/>
      <c r="FCX185" s="344"/>
      <c r="FCY185" s="638"/>
      <c r="FCZ185" s="1"/>
      <c r="FDA185" s="344"/>
      <c r="FDB185" s="347"/>
      <c r="FDC185" s="348"/>
      <c r="FDD185" s="349"/>
      <c r="FDE185" s="350"/>
      <c r="FDF185" s="344"/>
      <c r="FDG185" s="344"/>
      <c r="FDH185" s="638"/>
      <c r="FDI185" s="1"/>
      <c r="FDJ185" s="344"/>
      <c r="FDK185" s="347"/>
      <c r="FDL185" s="348"/>
      <c r="FDM185" s="349"/>
      <c r="FDN185" s="350"/>
      <c r="FDO185" s="344"/>
      <c r="FDP185" s="344"/>
      <c r="FDQ185" s="638"/>
      <c r="FDR185" s="1"/>
      <c r="FDS185" s="344"/>
      <c r="FDT185" s="347"/>
      <c r="FDU185" s="348"/>
      <c r="FDV185" s="349"/>
      <c r="FDW185" s="350"/>
      <c r="FDX185" s="344"/>
      <c r="FDY185" s="344"/>
      <c r="FDZ185" s="638"/>
      <c r="FEA185" s="1"/>
      <c r="FEB185" s="344"/>
      <c r="FEC185" s="347"/>
      <c r="FED185" s="348"/>
      <c r="FEE185" s="349"/>
      <c r="FEF185" s="350"/>
      <c r="FEG185" s="344"/>
      <c r="FEH185" s="344"/>
      <c r="FEI185" s="638"/>
      <c r="FEJ185" s="1"/>
      <c r="FEK185" s="344"/>
      <c r="FEL185" s="347"/>
      <c r="FEM185" s="348"/>
      <c r="FEN185" s="349"/>
      <c r="FEO185" s="350"/>
      <c r="FEP185" s="344"/>
      <c r="FEQ185" s="344"/>
      <c r="FER185" s="638"/>
      <c r="FES185" s="1"/>
      <c r="FET185" s="344"/>
      <c r="FEU185" s="347"/>
      <c r="FEV185" s="348"/>
      <c r="FEW185" s="349"/>
      <c r="FEX185" s="350"/>
      <c r="FEY185" s="344"/>
      <c r="FEZ185" s="344"/>
      <c r="FFA185" s="638"/>
      <c r="FFB185" s="1"/>
      <c r="FFC185" s="344"/>
      <c r="FFD185" s="347"/>
      <c r="FFE185" s="348"/>
      <c r="FFF185" s="349"/>
      <c r="FFG185" s="350"/>
      <c r="FFH185" s="344"/>
      <c r="FFI185" s="344"/>
      <c r="FFJ185" s="638"/>
      <c r="FFK185" s="1"/>
      <c r="FFL185" s="344"/>
      <c r="FFM185" s="347"/>
      <c r="FFN185" s="348"/>
      <c r="FFO185" s="349"/>
      <c r="FFP185" s="350"/>
      <c r="FFQ185" s="344"/>
      <c r="FFR185" s="344"/>
      <c r="FFS185" s="638"/>
      <c r="FFT185" s="1"/>
      <c r="FFU185" s="344"/>
      <c r="FFV185" s="347"/>
      <c r="FFW185" s="348"/>
      <c r="FFX185" s="349"/>
      <c r="FFY185" s="350"/>
      <c r="FFZ185" s="344"/>
      <c r="FGA185" s="344"/>
      <c r="FGB185" s="638"/>
      <c r="FGC185" s="1"/>
      <c r="FGD185" s="344"/>
      <c r="FGE185" s="347"/>
      <c r="FGF185" s="348"/>
      <c r="FGG185" s="349"/>
      <c r="FGH185" s="350"/>
      <c r="FGI185" s="344"/>
      <c r="FGJ185" s="344"/>
      <c r="FGK185" s="638"/>
      <c r="FGL185" s="1"/>
      <c r="FGM185" s="344"/>
      <c r="FGN185" s="347"/>
      <c r="FGO185" s="348"/>
      <c r="FGP185" s="349"/>
      <c r="FGQ185" s="350"/>
      <c r="FGR185" s="344"/>
      <c r="FGS185" s="344"/>
      <c r="FGT185" s="638"/>
      <c r="FGU185" s="1"/>
      <c r="FGV185" s="344"/>
      <c r="FGW185" s="347"/>
      <c r="FGX185" s="348"/>
      <c r="FGY185" s="349"/>
      <c r="FGZ185" s="350"/>
      <c r="FHA185" s="344"/>
      <c r="FHB185" s="344"/>
      <c r="FHC185" s="638"/>
      <c r="FHD185" s="1"/>
      <c r="FHE185" s="344"/>
      <c r="FHF185" s="347"/>
      <c r="FHG185" s="348"/>
      <c r="FHH185" s="349"/>
      <c r="FHI185" s="350"/>
      <c r="FHJ185" s="344"/>
      <c r="FHK185" s="344"/>
      <c r="FHL185" s="638"/>
      <c r="FHM185" s="1"/>
      <c r="FHN185" s="344"/>
      <c r="FHO185" s="347"/>
      <c r="FHP185" s="348"/>
      <c r="FHQ185" s="349"/>
      <c r="FHR185" s="350"/>
      <c r="FHS185" s="344"/>
      <c r="FHT185" s="344"/>
      <c r="FHU185" s="638"/>
      <c r="FHV185" s="1"/>
      <c r="FHW185" s="344"/>
      <c r="FHX185" s="347"/>
      <c r="FHY185" s="348"/>
      <c r="FHZ185" s="349"/>
      <c r="FIA185" s="350"/>
      <c r="FIB185" s="344"/>
      <c r="FIC185" s="344"/>
      <c r="FID185" s="638"/>
      <c r="FIE185" s="1"/>
      <c r="FIF185" s="344"/>
      <c r="FIG185" s="347"/>
      <c r="FIH185" s="348"/>
      <c r="FII185" s="349"/>
      <c r="FIJ185" s="350"/>
      <c r="FIK185" s="344"/>
      <c r="FIL185" s="344"/>
      <c r="FIM185" s="638"/>
      <c r="FIN185" s="1"/>
      <c r="FIO185" s="344"/>
      <c r="FIP185" s="347"/>
      <c r="FIQ185" s="348"/>
      <c r="FIR185" s="349"/>
      <c r="FIS185" s="350"/>
      <c r="FIT185" s="344"/>
      <c r="FIU185" s="344"/>
      <c r="FIV185" s="638"/>
      <c r="FIW185" s="1"/>
      <c r="FIX185" s="344"/>
      <c r="FIY185" s="347"/>
      <c r="FIZ185" s="348"/>
      <c r="FJA185" s="349"/>
      <c r="FJB185" s="350"/>
      <c r="FJC185" s="344"/>
      <c r="FJD185" s="344"/>
      <c r="FJE185" s="638"/>
      <c r="FJF185" s="1"/>
      <c r="FJG185" s="344"/>
      <c r="FJH185" s="347"/>
      <c r="FJI185" s="348"/>
      <c r="FJJ185" s="349"/>
      <c r="FJK185" s="350"/>
      <c r="FJL185" s="344"/>
      <c r="FJM185" s="344"/>
      <c r="FJN185" s="638"/>
      <c r="FJO185" s="1"/>
      <c r="FJP185" s="344"/>
      <c r="FJQ185" s="347"/>
      <c r="FJR185" s="348"/>
      <c r="FJS185" s="349"/>
      <c r="FJT185" s="350"/>
      <c r="FJU185" s="344"/>
      <c r="FJV185" s="344"/>
      <c r="FJW185" s="638"/>
      <c r="FJX185" s="1"/>
      <c r="FJY185" s="344"/>
      <c r="FJZ185" s="347"/>
      <c r="FKA185" s="348"/>
      <c r="FKB185" s="349"/>
      <c r="FKC185" s="350"/>
      <c r="FKD185" s="344"/>
      <c r="FKE185" s="344"/>
      <c r="FKF185" s="638"/>
      <c r="FKG185" s="1"/>
      <c r="FKH185" s="344"/>
      <c r="FKI185" s="347"/>
      <c r="FKJ185" s="348"/>
      <c r="FKK185" s="349"/>
      <c r="FKL185" s="350"/>
      <c r="FKM185" s="344"/>
      <c r="FKN185" s="344"/>
      <c r="FKO185" s="638"/>
      <c r="FKP185" s="1"/>
      <c r="FKQ185" s="344"/>
      <c r="FKR185" s="347"/>
      <c r="FKS185" s="348"/>
      <c r="FKT185" s="349"/>
      <c r="FKU185" s="350"/>
      <c r="FKV185" s="344"/>
      <c r="FKW185" s="344"/>
      <c r="FKX185" s="638"/>
      <c r="FKY185" s="1"/>
      <c r="FKZ185" s="344"/>
      <c r="FLA185" s="347"/>
      <c r="FLB185" s="348"/>
      <c r="FLC185" s="349"/>
      <c r="FLD185" s="350"/>
      <c r="FLE185" s="344"/>
      <c r="FLF185" s="344"/>
      <c r="FLG185" s="638"/>
      <c r="FLH185" s="1"/>
      <c r="FLI185" s="344"/>
      <c r="FLJ185" s="347"/>
      <c r="FLK185" s="348"/>
      <c r="FLL185" s="349"/>
      <c r="FLM185" s="350"/>
      <c r="FLN185" s="344"/>
      <c r="FLO185" s="344"/>
      <c r="FLP185" s="638"/>
      <c r="FLQ185" s="1"/>
      <c r="FLR185" s="344"/>
      <c r="FLS185" s="347"/>
      <c r="FLT185" s="348"/>
      <c r="FLU185" s="349"/>
      <c r="FLV185" s="350"/>
      <c r="FLW185" s="344"/>
      <c r="FLX185" s="344"/>
      <c r="FLY185" s="638"/>
      <c r="FLZ185" s="1"/>
      <c r="FMA185" s="344"/>
      <c r="FMB185" s="347"/>
      <c r="FMC185" s="348"/>
      <c r="FMD185" s="349"/>
      <c r="FME185" s="350"/>
      <c r="FMF185" s="344"/>
      <c r="FMG185" s="344"/>
      <c r="FMH185" s="638"/>
      <c r="FMI185" s="1"/>
      <c r="FMJ185" s="344"/>
      <c r="FMK185" s="347"/>
      <c r="FML185" s="348"/>
      <c r="FMM185" s="349"/>
      <c r="FMN185" s="350"/>
      <c r="FMO185" s="344"/>
      <c r="FMP185" s="344"/>
      <c r="FMQ185" s="638"/>
      <c r="FMR185" s="1"/>
      <c r="FMS185" s="344"/>
      <c r="FMT185" s="347"/>
      <c r="FMU185" s="348"/>
      <c r="FMV185" s="349"/>
      <c r="FMW185" s="350"/>
      <c r="FMX185" s="344"/>
      <c r="FMY185" s="344"/>
      <c r="FMZ185" s="638"/>
      <c r="FNA185" s="1"/>
      <c r="FNB185" s="344"/>
      <c r="FNC185" s="347"/>
      <c r="FND185" s="348"/>
      <c r="FNE185" s="349"/>
      <c r="FNF185" s="350"/>
      <c r="FNG185" s="344"/>
      <c r="FNH185" s="344"/>
      <c r="FNI185" s="638"/>
      <c r="FNJ185" s="1"/>
      <c r="FNK185" s="344"/>
      <c r="FNL185" s="347"/>
      <c r="FNM185" s="348"/>
      <c r="FNN185" s="349"/>
      <c r="FNO185" s="350"/>
      <c r="FNP185" s="344"/>
      <c r="FNQ185" s="344"/>
      <c r="FNR185" s="638"/>
      <c r="FNS185" s="1"/>
      <c r="FNT185" s="344"/>
      <c r="FNU185" s="347"/>
      <c r="FNV185" s="348"/>
      <c r="FNW185" s="349"/>
      <c r="FNX185" s="350"/>
      <c r="FNY185" s="344"/>
      <c r="FNZ185" s="344"/>
      <c r="FOA185" s="638"/>
      <c r="FOB185" s="1"/>
      <c r="FOC185" s="344"/>
      <c r="FOD185" s="347"/>
      <c r="FOE185" s="348"/>
      <c r="FOF185" s="349"/>
      <c r="FOG185" s="350"/>
      <c r="FOH185" s="344"/>
      <c r="FOI185" s="344"/>
      <c r="FOJ185" s="638"/>
      <c r="FOK185" s="1"/>
      <c r="FOL185" s="344"/>
      <c r="FOM185" s="347"/>
      <c r="FON185" s="348"/>
      <c r="FOO185" s="349"/>
      <c r="FOP185" s="350"/>
      <c r="FOQ185" s="344"/>
      <c r="FOR185" s="344"/>
      <c r="FOS185" s="638"/>
      <c r="FOT185" s="1"/>
      <c r="FOU185" s="344"/>
      <c r="FOV185" s="347"/>
      <c r="FOW185" s="348"/>
      <c r="FOX185" s="349"/>
      <c r="FOY185" s="350"/>
      <c r="FOZ185" s="344"/>
      <c r="FPA185" s="344"/>
      <c r="FPB185" s="638"/>
      <c r="FPC185" s="1"/>
      <c r="FPD185" s="344"/>
      <c r="FPE185" s="347"/>
      <c r="FPF185" s="348"/>
      <c r="FPG185" s="349"/>
      <c r="FPH185" s="350"/>
      <c r="FPI185" s="344"/>
      <c r="FPJ185" s="344"/>
      <c r="FPK185" s="638"/>
      <c r="FPL185" s="1"/>
      <c r="FPM185" s="344"/>
      <c r="FPN185" s="347"/>
      <c r="FPO185" s="348"/>
      <c r="FPP185" s="349"/>
      <c r="FPQ185" s="350"/>
      <c r="FPR185" s="344"/>
      <c r="FPS185" s="344"/>
      <c r="FPT185" s="638"/>
      <c r="FPU185" s="1"/>
      <c r="FPV185" s="344"/>
      <c r="FPW185" s="347"/>
      <c r="FPX185" s="348"/>
      <c r="FPY185" s="349"/>
      <c r="FPZ185" s="350"/>
      <c r="FQA185" s="344"/>
      <c r="FQB185" s="344"/>
      <c r="FQC185" s="638"/>
      <c r="FQD185" s="1"/>
      <c r="FQE185" s="344"/>
      <c r="FQF185" s="347"/>
      <c r="FQG185" s="348"/>
      <c r="FQH185" s="349"/>
      <c r="FQI185" s="350"/>
      <c r="FQJ185" s="344"/>
      <c r="FQK185" s="344"/>
      <c r="FQL185" s="638"/>
      <c r="FQM185" s="1"/>
      <c r="FQN185" s="344"/>
      <c r="FQO185" s="347"/>
      <c r="FQP185" s="348"/>
      <c r="FQQ185" s="349"/>
      <c r="FQR185" s="350"/>
      <c r="FQS185" s="344"/>
      <c r="FQT185" s="344"/>
      <c r="FQU185" s="638"/>
      <c r="FQV185" s="1"/>
      <c r="FQW185" s="344"/>
      <c r="FQX185" s="347"/>
      <c r="FQY185" s="348"/>
      <c r="FQZ185" s="349"/>
      <c r="FRA185" s="350"/>
      <c r="FRB185" s="344"/>
      <c r="FRC185" s="344"/>
      <c r="FRD185" s="638"/>
      <c r="FRE185" s="1"/>
      <c r="FRF185" s="344"/>
      <c r="FRG185" s="347"/>
      <c r="FRH185" s="348"/>
      <c r="FRI185" s="349"/>
      <c r="FRJ185" s="350"/>
      <c r="FRK185" s="344"/>
      <c r="FRL185" s="344"/>
      <c r="FRM185" s="638"/>
      <c r="FRN185" s="1"/>
      <c r="FRO185" s="344"/>
      <c r="FRP185" s="347"/>
      <c r="FRQ185" s="348"/>
      <c r="FRR185" s="349"/>
      <c r="FRS185" s="350"/>
      <c r="FRT185" s="344"/>
      <c r="FRU185" s="344"/>
      <c r="FRV185" s="638"/>
      <c r="FRW185" s="1"/>
      <c r="FRX185" s="344"/>
      <c r="FRY185" s="347"/>
      <c r="FRZ185" s="348"/>
      <c r="FSA185" s="349"/>
      <c r="FSB185" s="350"/>
      <c r="FSC185" s="344"/>
      <c r="FSD185" s="344"/>
      <c r="FSE185" s="638"/>
      <c r="FSF185" s="1"/>
      <c r="FSG185" s="344"/>
      <c r="FSH185" s="347"/>
      <c r="FSI185" s="348"/>
      <c r="FSJ185" s="349"/>
      <c r="FSK185" s="350"/>
      <c r="FSL185" s="344"/>
      <c r="FSM185" s="344"/>
      <c r="FSN185" s="638"/>
      <c r="FSO185" s="1"/>
      <c r="FSP185" s="344"/>
      <c r="FSQ185" s="347"/>
      <c r="FSR185" s="348"/>
      <c r="FSS185" s="349"/>
      <c r="FST185" s="350"/>
      <c r="FSU185" s="344"/>
      <c r="FSV185" s="344"/>
      <c r="FSW185" s="638"/>
      <c r="FSX185" s="1"/>
      <c r="FSY185" s="344"/>
      <c r="FSZ185" s="347"/>
      <c r="FTA185" s="348"/>
      <c r="FTB185" s="349"/>
      <c r="FTC185" s="350"/>
      <c r="FTD185" s="344"/>
      <c r="FTE185" s="344"/>
      <c r="FTF185" s="638"/>
      <c r="FTG185" s="1"/>
      <c r="FTH185" s="344"/>
      <c r="FTI185" s="347"/>
      <c r="FTJ185" s="348"/>
      <c r="FTK185" s="349"/>
      <c r="FTL185" s="350"/>
      <c r="FTM185" s="344"/>
      <c r="FTN185" s="344"/>
      <c r="FTO185" s="638"/>
      <c r="FTP185" s="1"/>
      <c r="FTQ185" s="344"/>
      <c r="FTR185" s="347"/>
      <c r="FTS185" s="348"/>
      <c r="FTT185" s="349"/>
      <c r="FTU185" s="350"/>
      <c r="FTV185" s="344"/>
      <c r="FTW185" s="344"/>
      <c r="FTX185" s="638"/>
      <c r="FTY185" s="1"/>
      <c r="FTZ185" s="344"/>
      <c r="FUA185" s="347"/>
      <c r="FUB185" s="348"/>
      <c r="FUC185" s="349"/>
      <c r="FUD185" s="350"/>
      <c r="FUE185" s="344"/>
      <c r="FUF185" s="344"/>
      <c r="FUG185" s="638"/>
      <c r="FUH185" s="1"/>
      <c r="FUI185" s="344"/>
      <c r="FUJ185" s="347"/>
      <c r="FUK185" s="348"/>
      <c r="FUL185" s="349"/>
      <c r="FUM185" s="350"/>
      <c r="FUN185" s="344"/>
      <c r="FUO185" s="344"/>
      <c r="FUP185" s="638"/>
      <c r="FUQ185" s="1"/>
      <c r="FUR185" s="344"/>
      <c r="FUS185" s="347"/>
      <c r="FUT185" s="348"/>
      <c r="FUU185" s="349"/>
      <c r="FUV185" s="350"/>
      <c r="FUW185" s="344"/>
      <c r="FUX185" s="344"/>
      <c r="FUY185" s="638"/>
      <c r="FUZ185" s="1"/>
      <c r="FVA185" s="344"/>
      <c r="FVB185" s="347"/>
      <c r="FVC185" s="348"/>
      <c r="FVD185" s="349"/>
      <c r="FVE185" s="350"/>
      <c r="FVF185" s="344"/>
      <c r="FVG185" s="344"/>
      <c r="FVH185" s="638"/>
      <c r="FVI185" s="1"/>
      <c r="FVJ185" s="344"/>
      <c r="FVK185" s="347"/>
      <c r="FVL185" s="348"/>
      <c r="FVM185" s="349"/>
      <c r="FVN185" s="350"/>
      <c r="FVO185" s="344"/>
      <c r="FVP185" s="344"/>
      <c r="FVQ185" s="638"/>
      <c r="FVR185" s="1"/>
      <c r="FVS185" s="344"/>
      <c r="FVT185" s="347"/>
      <c r="FVU185" s="348"/>
      <c r="FVV185" s="349"/>
      <c r="FVW185" s="350"/>
      <c r="FVX185" s="344"/>
      <c r="FVY185" s="344"/>
      <c r="FVZ185" s="638"/>
      <c r="FWA185" s="1"/>
      <c r="FWB185" s="344"/>
      <c r="FWC185" s="347"/>
      <c r="FWD185" s="348"/>
      <c r="FWE185" s="349"/>
      <c r="FWF185" s="350"/>
      <c r="FWG185" s="344"/>
      <c r="FWH185" s="344"/>
      <c r="FWI185" s="638"/>
      <c r="FWJ185" s="1"/>
      <c r="FWK185" s="344"/>
      <c r="FWL185" s="347"/>
      <c r="FWM185" s="348"/>
      <c r="FWN185" s="349"/>
      <c r="FWO185" s="350"/>
      <c r="FWP185" s="344"/>
      <c r="FWQ185" s="344"/>
      <c r="FWR185" s="638"/>
      <c r="FWS185" s="1"/>
      <c r="FWT185" s="344"/>
      <c r="FWU185" s="347"/>
      <c r="FWV185" s="348"/>
      <c r="FWW185" s="349"/>
      <c r="FWX185" s="350"/>
      <c r="FWY185" s="344"/>
      <c r="FWZ185" s="344"/>
      <c r="FXA185" s="638"/>
      <c r="FXB185" s="1"/>
      <c r="FXC185" s="344"/>
      <c r="FXD185" s="347"/>
      <c r="FXE185" s="348"/>
      <c r="FXF185" s="349"/>
      <c r="FXG185" s="350"/>
      <c r="FXH185" s="344"/>
      <c r="FXI185" s="344"/>
      <c r="FXJ185" s="638"/>
      <c r="FXK185" s="1"/>
      <c r="FXL185" s="344"/>
      <c r="FXM185" s="347"/>
      <c r="FXN185" s="348"/>
      <c r="FXO185" s="349"/>
      <c r="FXP185" s="350"/>
      <c r="FXQ185" s="344"/>
      <c r="FXR185" s="344"/>
      <c r="FXS185" s="638"/>
      <c r="FXT185" s="1"/>
      <c r="FXU185" s="344"/>
      <c r="FXV185" s="347"/>
      <c r="FXW185" s="348"/>
      <c r="FXX185" s="349"/>
      <c r="FXY185" s="350"/>
      <c r="FXZ185" s="344"/>
      <c r="FYA185" s="344"/>
      <c r="FYB185" s="638"/>
      <c r="FYC185" s="1"/>
      <c r="FYD185" s="344"/>
      <c r="FYE185" s="347"/>
      <c r="FYF185" s="348"/>
      <c r="FYG185" s="349"/>
      <c r="FYH185" s="350"/>
      <c r="FYI185" s="344"/>
      <c r="FYJ185" s="344"/>
      <c r="FYK185" s="638"/>
      <c r="FYL185" s="1"/>
      <c r="FYM185" s="344"/>
      <c r="FYN185" s="347"/>
      <c r="FYO185" s="348"/>
      <c r="FYP185" s="349"/>
      <c r="FYQ185" s="350"/>
      <c r="FYR185" s="344"/>
      <c r="FYS185" s="344"/>
      <c r="FYT185" s="638"/>
      <c r="FYU185" s="1"/>
      <c r="FYV185" s="344"/>
      <c r="FYW185" s="347"/>
      <c r="FYX185" s="348"/>
      <c r="FYY185" s="349"/>
      <c r="FYZ185" s="350"/>
      <c r="FZA185" s="344"/>
      <c r="FZB185" s="344"/>
      <c r="FZC185" s="638"/>
      <c r="FZD185" s="1"/>
      <c r="FZE185" s="344"/>
      <c r="FZF185" s="347"/>
      <c r="FZG185" s="348"/>
      <c r="FZH185" s="349"/>
      <c r="FZI185" s="350"/>
      <c r="FZJ185" s="344"/>
      <c r="FZK185" s="344"/>
      <c r="FZL185" s="638"/>
      <c r="FZM185" s="1"/>
      <c r="FZN185" s="344"/>
      <c r="FZO185" s="347"/>
      <c r="FZP185" s="348"/>
      <c r="FZQ185" s="349"/>
      <c r="FZR185" s="350"/>
      <c r="FZS185" s="344"/>
      <c r="FZT185" s="344"/>
      <c r="FZU185" s="638"/>
      <c r="FZV185" s="1"/>
      <c r="FZW185" s="344"/>
      <c r="FZX185" s="347"/>
      <c r="FZY185" s="348"/>
      <c r="FZZ185" s="349"/>
      <c r="GAA185" s="350"/>
      <c r="GAB185" s="344"/>
      <c r="GAC185" s="344"/>
      <c r="GAD185" s="638"/>
      <c r="GAE185" s="1"/>
      <c r="GAF185" s="344"/>
      <c r="GAG185" s="347"/>
      <c r="GAH185" s="348"/>
      <c r="GAI185" s="349"/>
      <c r="GAJ185" s="350"/>
      <c r="GAK185" s="344"/>
      <c r="GAL185" s="344"/>
      <c r="GAM185" s="638"/>
      <c r="GAN185" s="1"/>
      <c r="GAO185" s="344"/>
      <c r="GAP185" s="347"/>
      <c r="GAQ185" s="348"/>
      <c r="GAR185" s="349"/>
      <c r="GAS185" s="350"/>
      <c r="GAT185" s="344"/>
      <c r="GAU185" s="344"/>
      <c r="GAV185" s="638"/>
      <c r="GAW185" s="1"/>
      <c r="GAX185" s="344"/>
      <c r="GAY185" s="347"/>
      <c r="GAZ185" s="348"/>
      <c r="GBA185" s="349"/>
      <c r="GBB185" s="350"/>
      <c r="GBC185" s="344"/>
      <c r="GBD185" s="344"/>
      <c r="GBE185" s="638"/>
      <c r="GBF185" s="1"/>
      <c r="GBG185" s="344"/>
      <c r="GBH185" s="347"/>
      <c r="GBI185" s="348"/>
      <c r="GBJ185" s="349"/>
      <c r="GBK185" s="350"/>
      <c r="GBL185" s="344"/>
      <c r="GBM185" s="344"/>
      <c r="GBN185" s="638"/>
      <c r="GBO185" s="1"/>
      <c r="GBP185" s="344"/>
      <c r="GBQ185" s="347"/>
      <c r="GBR185" s="348"/>
      <c r="GBS185" s="349"/>
      <c r="GBT185" s="350"/>
      <c r="GBU185" s="344"/>
      <c r="GBV185" s="344"/>
      <c r="GBW185" s="638"/>
      <c r="GBX185" s="1"/>
      <c r="GBY185" s="344"/>
      <c r="GBZ185" s="347"/>
      <c r="GCA185" s="348"/>
      <c r="GCB185" s="349"/>
      <c r="GCC185" s="350"/>
      <c r="GCD185" s="344"/>
      <c r="GCE185" s="344"/>
      <c r="GCF185" s="638"/>
      <c r="GCG185" s="1"/>
      <c r="GCH185" s="344"/>
      <c r="GCI185" s="347"/>
      <c r="GCJ185" s="348"/>
      <c r="GCK185" s="349"/>
      <c r="GCL185" s="350"/>
      <c r="GCM185" s="344"/>
      <c r="GCN185" s="344"/>
      <c r="GCO185" s="638"/>
      <c r="GCP185" s="1"/>
      <c r="GCQ185" s="344"/>
      <c r="GCR185" s="347"/>
      <c r="GCS185" s="348"/>
      <c r="GCT185" s="349"/>
      <c r="GCU185" s="350"/>
      <c r="GCV185" s="344"/>
      <c r="GCW185" s="344"/>
      <c r="GCX185" s="638"/>
      <c r="GCY185" s="1"/>
      <c r="GCZ185" s="344"/>
      <c r="GDA185" s="347"/>
      <c r="GDB185" s="348"/>
      <c r="GDC185" s="349"/>
      <c r="GDD185" s="350"/>
      <c r="GDE185" s="344"/>
      <c r="GDF185" s="344"/>
      <c r="GDG185" s="638"/>
      <c r="GDH185" s="1"/>
      <c r="GDI185" s="344"/>
      <c r="GDJ185" s="347"/>
      <c r="GDK185" s="348"/>
      <c r="GDL185" s="349"/>
      <c r="GDM185" s="350"/>
      <c r="GDN185" s="344"/>
      <c r="GDO185" s="344"/>
      <c r="GDP185" s="638"/>
      <c r="GDQ185" s="1"/>
      <c r="GDR185" s="344"/>
      <c r="GDS185" s="347"/>
      <c r="GDT185" s="348"/>
      <c r="GDU185" s="349"/>
      <c r="GDV185" s="350"/>
      <c r="GDW185" s="344"/>
      <c r="GDX185" s="344"/>
      <c r="GDY185" s="638"/>
      <c r="GDZ185" s="1"/>
      <c r="GEA185" s="344"/>
      <c r="GEB185" s="347"/>
      <c r="GEC185" s="348"/>
      <c r="GED185" s="349"/>
      <c r="GEE185" s="350"/>
      <c r="GEF185" s="344"/>
      <c r="GEG185" s="344"/>
      <c r="GEH185" s="638"/>
      <c r="GEI185" s="1"/>
      <c r="GEJ185" s="344"/>
      <c r="GEK185" s="347"/>
      <c r="GEL185" s="348"/>
      <c r="GEM185" s="349"/>
      <c r="GEN185" s="350"/>
      <c r="GEO185" s="344"/>
      <c r="GEP185" s="344"/>
      <c r="GEQ185" s="638"/>
      <c r="GER185" s="1"/>
      <c r="GES185" s="344"/>
      <c r="GET185" s="347"/>
      <c r="GEU185" s="348"/>
      <c r="GEV185" s="349"/>
      <c r="GEW185" s="350"/>
      <c r="GEX185" s="344"/>
      <c r="GEY185" s="344"/>
      <c r="GEZ185" s="638"/>
      <c r="GFA185" s="1"/>
      <c r="GFB185" s="344"/>
      <c r="GFC185" s="347"/>
      <c r="GFD185" s="348"/>
      <c r="GFE185" s="349"/>
      <c r="GFF185" s="350"/>
      <c r="GFG185" s="344"/>
      <c r="GFH185" s="344"/>
      <c r="GFI185" s="638"/>
      <c r="GFJ185" s="1"/>
      <c r="GFK185" s="344"/>
      <c r="GFL185" s="347"/>
      <c r="GFM185" s="348"/>
      <c r="GFN185" s="349"/>
      <c r="GFO185" s="350"/>
      <c r="GFP185" s="344"/>
      <c r="GFQ185" s="344"/>
      <c r="GFR185" s="638"/>
      <c r="GFS185" s="1"/>
      <c r="GFT185" s="344"/>
      <c r="GFU185" s="347"/>
      <c r="GFV185" s="348"/>
      <c r="GFW185" s="349"/>
      <c r="GFX185" s="350"/>
      <c r="GFY185" s="344"/>
      <c r="GFZ185" s="344"/>
      <c r="GGA185" s="638"/>
      <c r="GGB185" s="1"/>
      <c r="GGC185" s="344"/>
      <c r="GGD185" s="347"/>
      <c r="GGE185" s="348"/>
      <c r="GGF185" s="349"/>
      <c r="GGG185" s="350"/>
      <c r="GGH185" s="344"/>
      <c r="GGI185" s="344"/>
      <c r="GGJ185" s="638"/>
      <c r="GGK185" s="1"/>
      <c r="GGL185" s="344"/>
      <c r="GGM185" s="347"/>
      <c r="GGN185" s="348"/>
      <c r="GGO185" s="349"/>
      <c r="GGP185" s="350"/>
      <c r="GGQ185" s="344"/>
      <c r="GGR185" s="344"/>
      <c r="GGS185" s="638"/>
      <c r="GGT185" s="1"/>
      <c r="GGU185" s="344"/>
      <c r="GGV185" s="347"/>
      <c r="GGW185" s="348"/>
      <c r="GGX185" s="349"/>
      <c r="GGY185" s="350"/>
      <c r="GGZ185" s="344"/>
      <c r="GHA185" s="344"/>
      <c r="GHB185" s="638"/>
      <c r="GHC185" s="1"/>
      <c r="GHD185" s="344"/>
      <c r="GHE185" s="347"/>
      <c r="GHF185" s="348"/>
      <c r="GHG185" s="349"/>
      <c r="GHH185" s="350"/>
      <c r="GHI185" s="344"/>
      <c r="GHJ185" s="344"/>
      <c r="GHK185" s="638"/>
      <c r="GHL185" s="1"/>
      <c r="GHM185" s="344"/>
      <c r="GHN185" s="347"/>
      <c r="GHO185" s="348"/>
      <c r="GHP185" s="349"/>
      <c r="GHQ185" s="350"/>
      <c r="GHR185" s="344"/>
      <c r="GHS185" s="344"/>
      <c r="GHT185" s="638"/>
      <c r="GHU185" s="1"/>
      <c r="GHV185" s="344"/>
      <c r="GHW185" s="347"/>
      <c r="GHX185" s="348"/>
      <c r="GHY185" s="349"/>
      <c r="GHZ185" s="350"/>
      <c r="GIA185" s="344"/>
      <c r="GIB185" s="344"/>
      <c r="GIC185" s="638"/>
      <c r="GID185" s="1"/>
      <c r="GIE185" s="344"/>
      <c r="GIF185" s="347"/>
      <c r="GIG185" s="348"/>
      <c r="GIH185" s="349"/>
      <c r="GII185" s="350"/>
      <c r="GIJ185" s="344"/>
      <c r="GIK185" s="344"/>
      <c r="GIL185" s="638"/>
      <c r="GIM185" s="1"/>
      <c r="GIN185" s="344"/>
      <c r="GIO185" s="347"/>
      <c r="GIP185" s="348"/>
      <c r="GIQ185" s="349"/>
      <c r="GIR185" s="350"/>
      <c r="GIS185" s="344"/>
      <c r="GIT185" s="344"/>
      <c r="GIU185" s="638"/>
      <c r="GIV185" s="1"/>
      <c r="GIW185" s="344"/>
      <c r="GIX185" s="347"/>
      <c r="GIY185" s="348"/>
      <c r="GIZ185" s="349"/>
      <c r="GJA185" s="350"/>
      <c r="GJB185" s="344"/>
      <c r="GJC185" s="344"/>
      <c r="GJD185" s="638"/>
      <c r="GJE185" s="1"/>
      <c r="GJF185" s="344"/>
      <c r="GJG185" s="347"/>
      <c r="GJH185" s="348"/>
      <c r="GJI185" s="349"/>
      <c r="GJJ185" s="350"/>
      <c r="GJK185" s="344"/>
      <c r="GJL185" s="344"/>
      <c r="GJM185" s="638"/>
      <c r="GJN185" s="1"/>
      <c r="GJO185" s="344"/>
      <c r="GJP185" s="347"/>
      <c r="GJQ185" s="348"/>
      <c r="GJR185" s="349"/>
      <c r="GJS185" s="350"/>
      <c r="GJT185" s="344"/>
      <c r="GJU185" s="344"/>
      <c r="GJV185" s="638"/>
      <c r="GJW185" s="1"/>
      <c r="GJX185" s="344"/>
      <c r="GJY185" s="347"/>
      <c r="GJZ185" s="348"/>
      <c r="GKA185" s="349"/>
      <c r="GKB185" s="350"/>
      <c r="GKC185" s="344"/>
      <c r="GKD185" s="344"/>
      <c r="GKE185" s="638"/>
      <c r="GKF185" s="1"/>
      <c r="GKG185" s="344"/>
      <c r="GKH185" s="347"/>
      <c r="GKI185" s="348"/>
      <c r="GKJ185" s="349"/>
      <c r="GKK185" s="350"/>
      <c r="GKL185" s="344"/>
      <c r="GKM185" s="344"/>
      <c r="GKN185" s="638"/>
      <c r="GKO185" s="1"/>
      <c r="GKP185" s="344"/>
      <c r="GKQ185" s="347"/>
      <c r="GKR185" s="348"/>
      <c r="GKS185" s="349"/>
      <c r="GKT185" s="350"/>
      <c r="GKU185" s="344"/>
      <c r="GKV185" s="344"/>
      <c r="GKW185" s="638"/>
      <c r="GKX185" s="1"/>
      <c r="GKY185" s="344"/>
      <c r="GKZ185" s="347"/>
      <c r="GLA185" s="348"/>
      <c r="GLB185" s="349"/>
      <c r="GLC185" s="350"/>
      <c r="GLD185" s="344"/>
      <c r="GLE185" s="344"/>
      <c r="GLF185" s="638"/>
      <c r="GLG185" s="1"/>
      <c r="GLH185" s="344"/>
      <c r="GLI185" s="347"/>
      <c r="GLJ185" s="348"/>
      <c r="GLK185" s="349"/>
      <c r="GLL185" s="350"/>
      <c r="GLM185" s="344"/>
      <c r="GLN185" s="344"/>
      <c r="GLO185" s="638"/>
      <c r="GLP185" s="1"/>
      <c r="GLQ185" s="344"/>
      <c r="GLR185" s="347"/>
      <c r="GLS185" s="348"/>
      <c r="GLT185" s="349"/>
      <c r="GLU185" s="350"/>
      <c r="GLV185" s="344"/>
      <c r="GLW185" s="344"/>
      <c r="GLX185" s="638"/>
      <c r="GLY185" s="1"/>
      <c r="GLZ185" s="344"/>
      <c r="GMA185" s="347"/>
      <c r="GMB185" s="348"/>
      <c r="GMC185" s="349"/>
      <c r="GMD185" s="350"/>
      <c r="GME185" s="344"/>
      <c r="GMF185" s="344"/>
      <c r="GMG185" s="638"/>
      <c r="GMH185" s="1"/>
      <c r="GMI185" s="344"/>
      <c r="GMJ185" s="347"/>
      <c r="GMK185" s="348"/>
      <c r="GML185" s="349"/>
      <c r="GMM185" s="350"/>
      <c r="GMN185" s="344"/>
      <c r="GMO185" s="344"/>
      <c r="GMP185" s="638"/>
      <c r="GMQ185" s="1"/>
      <c r="GMR185" s="344"/>
      <c r="GMS185" s="347"/>
      <c r="GMT185" s="348"/>
      <c r="GMU185" s="349"/>
      <c r="GMV185" s="350"/>
      <c r="GMW185" s="344"/>
      <c r="GMX185" s="344"/>
      <c r="GMY185" s="638"/>
      <c r="GMZ185" s="1"/>
      <c r="GNA185" s="344"/>
      <c r="GNB185" s="347"/>
      <c r="GNC185" s="348"/>
      <c r="GND185" s="349"/>
      <c r="GNE185" s="350"/>
      <c r="GNF185" s="344"/>
      <c r="GNG185" s="344"/>
      <c r="GNH185" s="638"/>
      <c r="GNI185" s="1"/>
      <c r="GNJ185" s="344"/>
      <c r="GNK185" s="347"/>
      <c r="GNL185" s="348"/>
      <c r="GNM185" s="349"/>
      <c r="GNN185" s="350"/>
      <c r="GNO185" s="344"/>
      <c r="GNP185" s="344"/>
      <c r="GNQ185" s="638"/>
      <c r="GNR185" s="1"/>
      <c r="GNS185" s="344"/>
      <c r="GNT185" s="347"/>
      <c r="GNU185" s="348"/>
      <c r="GNV185" s="349"/>
      <c r="GNW185" s="350"/>
      <c r="GNX185" s="344"/>
      <c r="GNY185" s="344"/>
      <c r="GNZ185" s="638"/>
      <c r="GOA185" s="1"/>
      <c r="GOB185" s="344"/>
      <c r="GOC185" s="347"/>
      <c r="GOD185" s="348"/>
      <c r="GOE185" s="349"/>
      <c r="GOF185" s="350"/>
      <c r="GOG185" s="344"/>
      <c r="GOH185" s="344"/>
      <c r="GOI185" s="638"/>
      <c r="GOJ185" s="1"/>
      <c r="GOK185" s="344"/>
      <c r="GOL185" s="347"/>
      <c r="GOM185" s="348"/>
      <c r="GON185" s="349"/>
      <c r="GOO185" s="350"/>
      <c r="GOP185" s="344"/>
      <c r="GOQ185" s="344"/>
      <c r="GOR185" s="638"/>
      <c r="GOS185" s="1"/>
      <c r="GOT185" s="344"/>
      <c r="GOU185" s="347"/>
      <c r="GOV185" s="348"/>
      <c r="GOW185" s="349"/>
      <c r="GOX185" s="350"/>
      <c r="GOY185" s="344"/>
      <c r="GOZ185" s="344"/>
      <c r="GPA185" s="638"/>
      <c r="GPB185" s="1"/>
      <c r="GPC185" s="344"/>
      <c r="GPD185" s="347"/>
      <c r="GPE185" s="348"/>
      <c r="GPF185" s="349"/>
      <c r="GPG185" s="350"/>
      <c r="GPH185" s="344"/>
      <c r="GPI185" s="344"/>
      <c r="GPJ185" s="638"/>
      <c r="GPK185" s="1"/>
      <c r="GPL185" s="344"/>
      <c r="GPM185" s="347"/>
      <c r="GPN185" s="348"/>
      <c r="GPO185" s="349"/>
      <c r="GPP185" s="350"/>
      <c r="GPQ185" s="344"/>
      <c r="GPR185" s="344"/>
      <c r="GPS185" s="638"/>
      <c r="GPT185" s="1"/>
      <c r="GPU185" s="344"/>
      <c r="GPV185" s="347"/>
      <c r="GPW185" s="348"/>
      <c r="GPX185" s="349"/>
      <c r="GPY185" s="350"/>
      <c r="GPZ185" s="344"/>
      <c r="GQA185" s="344"/>
      <c r="GQB185" s="638"/>
      <c r="GQC185" s="1"/>
      <c r="GQD185" s="344"/>
      <c r="GQE185" s="347"/>
      <c r="GQF185" s="348"/>
      <c r="GQG185" s="349"/>
      <c r="GQH185" s="350"/>
      <c r="GQI185" s="344"/>
      <c r="GQJ185" s="344"/>
      <c r="GQK185" s="638"/>
      <c r="GQL185" s="1"/>
      <c r="GQM185" s="344"/>
      <c r="GQN185" s="347"/>
      <c r="GQO185" s="348"/>
      <c r="GQP185" s="349"/>
      <c r="GQQ185" s="350"/>
      <c r="GQR185" s="344"/>
      <c r="GQS185" s="344"/>
      <c r="GQT185" s="638"/>
      <c r="GQU185" s="1"/>
      <c r="GQV185" s="344"/>
      <c r="GQW185" s="347"/>
      <c r="GQX185" s="348"/>
      <c r="GQY185" s="349"/>
      <c r="GQZ185" s="350"/>
      <c r="GRA185" s="344"/>
      <c r="GRB185" s="344"/>
      <c r="GRC185" s="638"/>
      <c r="GRD185" s="1"/>
      <c r="GRE185" s="344"/>
      <c r="GRF185" s="347"/>
      <c r="GRG185" s="348"/>
      <c r="GRH185" s="349"/>
      <c r="GRI185" s="350"/>
      <c r="GRJ185" s="344"/>
      <c r="GRK185" s="344"/>
      <c r="GRL185" s="638"/>
      <c r="GRM185" s="1"/>
      <c r="GRN185" s="344"/>
      <c r="GRO185" s="347"/>
      <c r="GRP185" s="348"/>
      <c r="GRQ185" s="349"/>
      <c r="GRR185" s="350"/>
      <c r="GRS185" s="344"/>
      <c r="GRT185" s="344"/>
      <c r="GRU185" s="638"/>
      <c r="GRV185" s="1"/>
      <c r="GRW185" s="344"/>
      <c r="GRX185" s="347"/>
      <c r="GRY185" s="348"/>
      <c r="GRZ185" s="349"/>
      <c r="GSA185" s="350"/>
      <c r="GSB185" s="344"/>
      <c r="GSC185" s="344"/>
      <c r="GSD185" s="638"/>
      <c r="GSE185" s="1"/>
      <c r="GSF185" s="344"/>
      <c r="GSG185" s="347"/>
      <c r="GSH185" s="348"/>
      <c r="GSI185" s="349"/>
      <c r="GSJ185" s="350"/>
      <c r="GSK185" s="344"/>
      <c r="GSL185" s="344"/>
      <c r="GSM185" s="638"/>
      <c r="GSN185" s="1"/>
      <c r="GSO185" s="344"/>
      <c r="GSP185" s="347"/>
      <c r="GSQ185" s="348"/>
      <c r="GSR185" s="349"/>
      <c r="GSS185" s="350"/>
      <c r="GST185" s="344"/>
      <c r="GSU185" s="344"/>
      <c r="GSV185" s="638"/>
      <c r="GSW185" s="1"/>
      <c r="GSX185" s="344"/>
      <c r="GSY185" s="347"/>
      <c r="GSZ185" s="348"/>
      <c r="GTA185" s="349"/>
      <c r="GTB185" s="350"/>
      <c r="GTC185" s="344"/>
      <c r="GTD185" s="344"/>
      <c r="GTE185" s="638"/>
      <c r="GTF185" s="1"/>
      <c r="GTG185" s="344"/>
      <c r="GTH185" s="347"/>
      <c r="GTI185" s="348"/>
      <c r="GTJ185" s="349"/>
      <c r="GTK185" s="350"/>
      <c r="GTL185" s="344"/>
      <c r="GTM185" s="344"/>
      <c r="GTN185" s="638"/>
      <c r="GTO185" s="1"/>
      <c r="GTP185" s="344"/>
      <c r="GTQ185" s="347"/>
      <c r="GTR185" s="348"/>
      <c r="GTS185" s="349"/>
      <c r="GTT185" s="350"/>
      <c r="GTU185" s="344"/>
      <c r="GTV185" s="344"/>
      <c r="GTW185" s="638"/>
      <c r="GTX185" s="1"/>
      <c r="GTY185" s="344"/>
      <c r="GTZ185" s="347"/>
      <c r="GUA185" s="348"/>
      <c r="GUB185" s="349"/>
      <c r="GUC185" s="350"/>
      <c r="GUD185" s="344"/>
      <c r="GUE185" s="344"/>
      <c r="GUF185" s="638"/>
      <c r="GUG185" s="1"/>
      <c r="GUH185" s="344"/>
      <c r="GUI185" s="347"/>
      <c r="GUJ185" s="348"/>
      <c r="GUK185" s="349"/>
      <c r="GUL185" s="350"/>
      <c r="GUM185" s="344"/>
      <c r="GUN185" s="344"/>
      <c r="GUO185" s="638"/>
      <c r="GUP185" s="1"/>
      <c r="GUQ185" s="344"/>
      <c r="GUR185" s="347"/>
      <c r="GUS185" s="348"/>
      <c r="GUT185" s="349"/>
      <c r="GUU185" s="350"/>
      <c r="GUV185" s="344"/>
      <c r="GUW185" s="344"/>
      <c r="GUX185" s="638"/>
      <c r="GUY185" s="1"/>
      <c r="GUZ185" s="344"/>
      <c r="GVA185" s="347"/>
      <c r="GVB185" s="348"/>
      <c r="GVC185" s="349"/>
      <c r="GVD185" s="350"/>
      <c r="GVE185" s="344"/>
      <c r="GVF185" s="344"/>
      <c r="GVG185" s="638"/>
      <c r="GVH185" s="1"/>
      <c r="GVI185" s="344"/>
      <c r="GVJ185" s="347"/>
      <c r="GVK185" s="348"/>
      <c r="GVL185" s="349"/>
      <c r="GVM185" s="350"/>
      <c r="GVN185" s="344"/>
      <c r="GVO185" s="344"/>
      <c r="GVP185" s="638"/>
      <c r="GVQ185" s="1"/>
      <c r="GVR185" s="344"/>
      <c r="GVS185" s="347"/>
      <c r="GVT185" s="348"/>
      <c r="GVU185" s="349"/>
      <c r="GVV185" s="350"/>
      <c r="GVW185" s="344"/>
      <c r="GVX185" s="344"/>
      <c r="GVY185" s="638"/>
      <c r="GVZ185" s="1"/>
      <c r="GWA185" s="344"/>
      <c r="GWB185" s="347"/>
      <c r="GWC185" s="348"/>
      <c r="GWD185" s="349"/>
      <c r="GWE185" s="350"/>
      <c r="GWF185" s="344"/>
      <c r="GWG185" s="344"/>
      <c r="GWH185" s="638"/>
      <c r="GWI185" s="1"/>
      <c r="GWJ185" s="344"/>
      <c r="GWK185" s="347"/>
      <c r="GWL185" s="348"/>
      <c r="GWM185" s="349"/>
      <c r="GWN185" s="350"/>
      <c r="GWO185" s="344"/>
      <c r="GWP185" s="344"/>
      <c r="GWQ185" s="638"/>
      <c r="GWR185" s="1"/>
      <c r="GWS185" s="344"/>
      <c r="GWT185" s="347"/>
      <c r="GWU185" s="348"/>
      <c r="GWV185" s="349"/>
      <c r="GWW185" s="350"/>
      <c r="GWX185" s="344"/>
      <c r="GWY185" s="344"/>
      <c r="GWZ185" s="638"/>
      <c r="GXA185" s="1"/>
      <c r="GXB185" s="344"/>
      <c r="GXC185" s="347"/>
      <c r="GXD185" s="348"/>
      <c r="GXE185" s="349"/>
      <c r="GXF185" s="350"/>
      <c r="GXG185" s="344"/>
      <c r="GXH185" s="344"/>
      <c r="GXI185" s="638"/>
      <c r="GXJ185" s="1"/>
      <c r="GXK185" s="344"/>
      <c r="GXL185" s="347"/>
      <c r="GXM185" s="348"/>
      <c r="GXN185" s="349"/>
      <c r="GXO185" s="350"/>
      <c r="GXP185" s="344"/>
      <c r="GXQ185" s="344"/>
      <c r="GXR185" s="638"/>
      <c r="GXS185" s="1"/>
      <c r="GXT185" s="344"/>
      <c r="GXU185" s="347"/>
      <c r="GXV185" s="348"/>
      <c r="GXW185" s="349"/>
      <c r="GXX185" s="350"/>
      <c r="GXY185" s="344"/>
      <c r="GXZ185" s="344"/>
      <c r="GYA185" s="638"/>
      <c r="GYB185" s="1"/>
      <c r="GYC185" s="344"/>
      <c r="GYD185" s="347"/>
      <c r="GYE185" s="348"/>
      <c r="GYF185" s="349"/>
      <c r="GYG185" s="350"/>
      <c r="GYH185" s="344"/>
      <c r="GYI185" s="344"/>
      <c r="GYJ185" s="638"/>
      <c r="GYK185" s="1"/>
      <c r="GYL185" s="344"/>
      <c r="GYM185" s="347"/>
      <c r="GYN185" s="348"/>
      <c r="GYO185" s="349"/>
      <c r="GYP185" s="350"/>
      <c r="GYQ185" s="344"/>
      <c r="GYR185" s="344"/>
      <c r="GYS185" s="638"/>
      <c r="GYT185" s="1"/>
      <c r="GYU185" s="344"/>
      <c r="GYV185" s="347"/>
      <c r="GYW185" s="348"/>
      <c r="GYX185" s="349"/>
      <c r="GYY185" s="350"/>
      <c r="GYZ185" s="344"/>
      <c r="GZA185" s="344"/>
      <c r="GZB185" s="638"/>
      <c r="GZC185" s="1"/>
      <c r="GZD185" s="344"/>
      <c r="GZE185" s="347"/>
      <c r="GZF185" s="348"/>
      <c r="GZG185" s="349"/>
      <c r="GZH185" s="350"/>
      <c r="GZI185" s="344"/>
      <c r="GZJ185" s="344"/>
      <c r="GZK185" s="638"/>
      <c r="GZL185" s="1"/>
      <c r="GZM185" s="344"/>
      <c r="GZN185" s="347"/>
      <c r="GZO185" s="348"/>
      <c r="GZP185" s="349"/>
      <c r="GZQ185" s="350"/>
      <c r="GZR185" s="344"/>
      <c r="GZS185" s="344"/>
      <c r="GZT185" s="638"/>
      <c r="GZU185" s="1"/>
      <c r="GZV185" s="344"/>
      <c r="GZW185" s="347"/>
      <c r="GZX185" s="348"/>
      <c r="GZY185" s="349"/>
      <c r="GZZ185" s="350"/>
      <c r="HAA185" s="344"/>
      <c r="HAB185" s="344"/>
      <c r="HAC185" s="638"/>
      <c r="HAD185" s="1"/>
      <c r="HAE185" s="344"/>
      <c r="HAF185" s="347"/>
      <c r="HAG185" s="348"/>
      <c r="HAH185" s="349"/>
      <c r="HAI185" s="350"/>
      <c r="HAJ185" s="344"/>
      <c r="HAK185" s="344"/>
      <c r="HAL185" s="638"/>
      <c r="HAM185" s="1"/>
      <c r="HAN185" s="344"/>
      <c r="HAO185" s="347"/>
      <c r="HAP185" s="348"/>
      <c r="HAQ185" s="349"/>
      <c r="HAR185" s="350"/>
      <c r="HAS185" s="344"/>
      <c r="HAT185" s="344"/>
      <c r="HAU185" s="638"/>
      <c r="HAV185" s="1"/>
      <c r="HAW185" s="344"/>
      <c r="HAX185" s="347"/>
      <c r="HAY185" s="348"/>
      <c r="HAZ185" s="349"/>
      <c r="HBA185" s="350"/>
      <c r="HBB185" s="344"/>
      <c r="HBC185" s="344"/>
      <c r="HBD185" s="638"/>
      <c r="HBE185" s="1"/>
      <c r="HBF185" s="344"/>
      <c r="HBG185" s="347"/>
      <c r="HBH185" s="348"/>
      <c r="HBI185" s="349"/>
      <c r="HBJ185" s="350"/>
      <c r="HBK185" s="344"/>
      <c r="HBL185" s="344"/>
      <c r="HBM185" s="638"/>
      <c r="HBN185" s="1"/>
      <c r="HBO185" s="344"/>
      <c r="HBP185" s="347"/>
      <c r="HBQ185" s="348"/>
      <c r="HBR185" s="349"/>
      <c r="HBS185" s="350"/>
      <c r="HBT185" s="344"/>
      <c r="HBU185" s="344"/>
      <c r="HBV185" s="638"/>
      <c r="HBW185" s="1"/>
      <c r="HBX185" s="344"/>
      <c r="HBY185" s="347"/>
      <c r="HBZ185" s="348"/>
      <c r="HCA185" s="349"/>
      <c r="HCB185" s="350"/>
      <c r="HCC185" s="344"/>
      <c r="HCD185" s="344"/>
      <c r="HCE185" s="638"/>
      <c r="HCF185" s="1"/>
      <c r="HCG185" s="344"/>
      <c r="HCH185" s="347"/>
      <c r="HCI185" s="348"/>
      <c r="HCJ185" s="349"/>
      <c r="HCK185" s="350"/>
      <c r="HCL185" s="344"/>
      <c r="HCM185" s="344"/>
      <c r="HCN185" s="638"/>
      <c r="HCO185" s="1"/>
      <c r="HCP185" s="344"/>
      <c r="HCQ185" s="347"/>
      <c r="HCR185" s="348"/>
      <c r="HCS185" s="349"/>
      <c r="HCT185" s="350"/>
      <c r="HCU185" s="344"/>
      <c r="HCV185" s="344"/>
      <c r="HCW185" s="638"/>
      <c r="HCX185" s="1"/>
      <c r="HCY185" s="344"/>
      <c r="HCZ185" s="347"/>
      <c r="HDA185" s="348"/>
      <c r="HDB185" s="349"/>
      <c r="HDC185" s="350"/>
      <c r="HDD185" s="344"/>
      <c r="HDE185" s="344"/>
      <c r="HDF185" s="638"/>
      <c r="HDG185" s="1"/>
      <c r="HDH185" s="344"/>
      <c r="HDI185" s="347"/>
      <c r="HDJ185" s="348"/>
      <c r="HDK185" s="349"/>
      <c r="HDL185" s="350"/>
      <c r="HDM185" s="344"/>
      <c r="HDN185" s="344"/>
      <c r="HDO185" s="638"/>
      <c r="HDP185" s="1"/>
      <c r="HDQ185" s="344"/>
      <c r="HDR185" s="347"/>
      <c r="HDS185" s="348"/>
      <c r="HDT185" s="349"/>
      <c r="HDU185" s="350"/>
      <c r="HDV185" s="344"/>
      <c r="HDW185" s="344"/>
      <c r="HDX185" s="638"/>
      <c r="HDY185" s="1"/>
      <c r="HDZ185" s="344"/>
      <c r="HEA185" s="347"/>
      <c r="HEB185" s="348"/>
      <c r="HEC185" s="349"/>
      <c r="HED185" s="350"/>
      <c r="HEE185" s="344"/>
      <c r="HEF185" s="344"/>
      <c r="HEG185" s="638"/>
      <c r="HEH185" s="1"/>
      <c r="HEI185" s="344"/>
      <c r="HEJ185" s="347"/>
      <c r="HEK185" s="348"/>
      <c r="HEL185" s="349"/>
      <c r="HEM185" s="350"/>
      <c r="HEN185" s="344"/>
      <c r="HEO185" s="344"/>
      <c r="HEP185" s="638"/>
      <c r="HEQ185" s="1"/>
      <c r="HER185" s="344"/>
      <c r="HES185" s="347"/>
      <c r="HET185" s="348"/>
      <c r="HEU185" s="349"/>
      <c r="HEV185" s="350"/>
      <c r="HEW185" s="344"/>
      <c r="HEX185" s="344"/>
      <c r="HEY185" s="638"/>
      <c r="HEZ185" s="1"/>
      <c r="HFA185" s="344"/>
      <c r="HFB185" s="347"/>
      <c r="HFC185" s="348"/>
      <c r="HFD185" s="349"/>
      <c r="HFE185" s="350"/>
      <c r="HFF185" s="344"/>
      <c r="HFG185" s="344"/>
      <c r="HFH185" s="638"/>
      <c r="HFI185" s="1"/>
      <c r="HFJ185" s="344"/>
      <c r="HFK185" s="347"/>
      <c r="HFL185" s="348"/>
      <c r="HFM185" s="349"/>
      <c r="HFN185" s="350"/>
      <c r="HFO185" s="344"/>
      <c r="HFP185" s="344"/>
      <c r="HFQ185" s="638"/>
      <c r="HFR185" s="1"/>
      <c r="HFS185" s="344"/>
      <c r="HFT185" s="347"/>
      <c r="HFU185" s="348"/>
      <c r="HFV185" s="349"/>
      <c r="HFW185" s="350"/>
      <c r="HFX185" s="344"/>
      <c r="HFY185" s="344"/>
      <c r="HFZ185" s="638"/>
      <c r="HGA185" s="1"/>
      <c r="HGB185" s="344"/>
      <c r="HGC185" s="347"/>
      <c r="HGD185" s="348"/>
      <c r="HGE185" s="349"/>
      <c r="HGF185" s="350"/>
      <c r="HGG185" s="344"/>
      <c r="HGH185" s="344"/>
      <c r="HGI185" s="638"/>
      <c r="HGJ185" s="1"/>
      <c r="HGK185" s="344"/>
      <c r="HGL185" s="347"/>
      <c r="HGM185" s="348"/>
      <c r="HGN185" s="349"/>
      <c r="HGO185" s="350"/>
      <c r="HGP185" s="344"/>
      <c r="HGQ185" s="344"/>
      <c r="HGR185" s="638"/>
      <c r="HGS185" s="1"/>
      <c r="HGT185" s="344"/>
      <c r="HGU185" s="347"/>
      <c r="HGV185" s="348"/>
      <c r="HGW185" s="349"/>
      <c r="HGX185" s="350"/>
      <c r="HGY185" s="344"/>
      <c r="HGZ185" s="344"/>
      <c r="HHA185" s="638"/>
      <c r="HHB185" s="1"/>
      <c r="HHC185" s="344"/>
      <c r="HHD185" s="347"/>
      <c r="HHE185" s="348"/>
      <c r="HHF185" s="349"/>
      <c r="HHG185" s="350"/>
      <c r="HHH185" s="344"/>
      <c r="HHI185" s="344"/>
      <c r="HHJ185" s="638"/>
      <c r="HHK185" s="1"/>
      <c r="HHL185" s="344"/>
      <c r="HHM185" s="347"/>
      <c r="HHN185" s="348"/>
      <c r="HHO185" s="349"/>
      <c r="HHP185" s="350"/>
      <c r="HHQ185" s="344"/>
      <c r="HHR185" s="344"/>
      <c r="HHS185" s="638"/>
      <c r="HHT185" s="1"/>
      <c r="HHU185" s="344"/>
      <c r="HHV185" s="347"/>
      <c r="HHW185" s="348"/>
      <c r="HHX185" s="349"/>
      <c r="HHY185" s="350"/>
      <c r="HHZ185" s="344"/>
      <c r="HIA185" s="344"/>
      <c r="HIB185" s="638"/>
      <c r="HIC185" s="1"/>
      <c r="HID185" s="344"/>
      <c r="HIE185" s="347"/>
      <c r="HIF185" s="348"/>
      <c r="HIG185" s="349"/>
      <c r="HIH185" s="350"/>
      <c r="HII185" s="344"/>
      <c r="HIJ185" s="344"/>
      <c r="HIK185" s="638"/>
      <c r="HIL185" s="1"/>
      <c r="HIM185" s="344"/>
      <c r="HIN185" s="347"/>
      <c r="HIO185" s="348"/>
      <c r="HIP185" s="349"/>
      <c r="HIQ185" s="350"/>
      <c r="HIR185" s="344"/>
      <c r="HIS185" s="344"/>
      <c r="HIT185" s="638"/>
      <c r="HIU185" s="1"/>
      <c r="HIV185" s="344"/>
      <c r="HIW185" s="347"/>
      <c r="HIX185" s="348"/>
      <c r="HIY185" s="349"/>
      <c r="HIZ185" s="350"/>
      <c r="HJA185" s="344"/>
      <c r="HJB185" s="344"/>
      <c r="HJC185" s="638"/>
      <c r="HJD185" s="1"/>
      <c r="HJE185" s="344"/>
      <c r="HJF185" s="347"/>
      <c r="HJG185" s="348"/>
      <c r="HJH185" s="349"/>
      <c r="HJI185" s="350"/>
      <c r="HJJ185" s="344"/>
      <c r="HJK185" s="344"/>
      <c r="HJL185" s="638"/>
      <c r="HJM185" s="1"/>
      <c r="HJN185" s="344"/>
      <c r="HJO185" s="347"/>
      <c r="HJP185" s="348"/>
      <c r="HJQ185" s="349"/>
      <c r="HJR185" s="350"/>
      <c r="HJS185" s="344"/>
      <c r="HJT185" s="344"/>
      <c r="HJU185" s="638"/>
      <c r="HJV185" s="1"/>
      <c r="HJW185" s="344"/>
      <c r="HJX185" s="347"/>
      <c r="HJY185" s="348"/>
      <c r="HJZ185" s="349"/>
      <c r="HKA185" s="350"/>
      <c r="HKB185" s="344"/>
      <c r="HKC185" s="344"/>
      <c r="HKD185" s="638"/>
      <c r="HKE185" s="1"/>
      <c r="HKF185" s="344"/>
      <c r="HKG185" s="347"/>
      <c r="HKH185" s="348"/>
      <c r="HKI185" s="349"/>
      <c r="HKJ185" s="350"/>
      <c r="HKK185" s="344"/>
      <c r="HKL185" s="344"/>
      <c r="HKM185" s="638"/>
      <c r="HKN185" s="1"/>
      <c r="HKO185" s="344"/>
      <c r="HKP185" s="347"/>
      <c r="HKQ185" s="348"/>
      <c r="HKR185" s="349"/>
      <c r="HKS185" s="350"/>
      <c r="HKT185" s="344"/>
      <c r="HKU185" s="344"/>
      <c r="HKV185" s="638"/>
      <c r="HKW185" s="1"/>
      <c r="HKX185" s="344"/>
      <c r="HKY185" s="347"/>
      <c r="HKZ185" s="348"/>
      <c r="HLA185" s="349"/>
      <c r="HLB185" s="350"/>
      <c r="HLC185" s="344"/>
      <c r="HLD185" s="344"/>
      <c r="HLE185" s="638"/>
      <c r="HLF185" s="1"/>
      <c r="HLG185" s="344"/>
      <c r="HLH185" s="347"/>
      <c r="HLI185" s="348"/>
      <c r="HLJ185" s="349"/>
      <c r="HLK185" s="350"/>
      <c r="HLL185" s="344"/>
      <c r="HLM185" s="344"/>
      <c r="HLN185" s="638"/>
      <c r="HLO185" s="1"/>
      <c r="HLP185" s="344"/>
      <c r="HLQ185" s="347"/>
      <c r="HLR185" s="348"/>
      <c r="HLS185" s="349"/>
      <c r="HLT185" s="350"/>
      <c r="HLU185" s="344"/>
      <c r="HLV185" s="344"/>
      <c r="HLW185" s="638"/>
      <c r="HLX185" s="1"/>
      <c r="HLY185" s="344"/>
      <c r="HLZ185" s="347"/>
      <c r="HMA185" s="348"/>
      <c r="HMB185" s="349"/>
      <c r="HMC185" s="350"/>
      <c r="HMD185" s="344"/>
      <c r="HME185" s="344"/>
      <c r="HMF185" s="638"/>
      <c r="HMG185" s="1"/>
      <c r="HMH185" s="344"/>
      <c r="HMI185" s="347"/>
      <c r="HMJ185" s="348"/>
      <c r="HMK185" s="349"/>
      <c r="HML185" s="350"/>
      <c r="HMM185" s="344"/>
      <c r="HMN185" s="344"/>
      <c r="HMO185" s="638"/>
      <c r="HMP185" s="1"/>
      <c r="HMQ185" s="344"/>
      <c r="HMR185" s="347"/>
      <c r="HMS185" s="348"/>
      <c r="HMT185" s="349"/>
      <c r="HMU185" s="350"/>
      <c r="HMV185" s="344"/>
      <c r="HMW185" s="344"/>
      <c r="HMX185" s="638"/>
      <c r="HMY185" s="1"/>
      <c r="HMZ185" s="344"/>
      <c r="HNA185" s="347"/>
      <c r="HNB185" s="348"/>
      <c r="HNC185" s="349"/>
      <c r="HND185" s="350"/>
      <c r="HNE185" s="344"/>
      <c r="HNF185" s="344"/>
      <c r="HNG185" s="638"/>
      <c r="HNH185" s="1"/>
      <c r="HNI185" s="344"/>
      <c r="HNJ185" s="347"/>
      <c r="HNK185" s="348"/>
      <c r="HNL185" s="349"/>
      <c r="HNM185" s="350"/>
      <c r="HNN185" s="344"/>
      <c r="HNO185" s="344"/>
      <c r="HNP185" s="638"/>
      <c r="HNQ185" s="1"/>
      <c r="HNR185" s="344"/>
      <c r="HNS185" s="347"/>
      <c r="HNT185" s="348"/>
      <c r="HNU185" s="349"/>
      <c r="HNV185" s="350"/>
      <c r="HNW185" s="344"/>
      <c r="HNX185" s="344"/>
      <c r="HNY185" s="638"/>
      <c r="HNZ185" s="1"/>
      <c r="HOA185" s="344"/>
      <c r="HOB185" s="347"/>
      <c r="HOC185" s="348"/>
      <c r="HOD185" s="349"/>
      <c r="HOE185" s="350"/>
      <c r="HOF185" s="344"/>
      <c r="HOG185" s="344"/>
      <c r="HOH185" s="638"/>
      <c r="HOI185" s="1"/>
      <c r="HOJ185" s="344"/>
      <c r="HOK185" s="347"/>
      <c r="HOL185" s="348"/>
      <c r="HOM185" s="349"/>
      <c r="HON185" s="350"/>
      <c r="HOO185" s="344"/>
      <c r="HOP185" s="344"/>
      <c r="HOQ185" s="638"/>
      <c r="HOR185" s="1"/>
      <c r="HOS185" s="344"/>
      <c r="HOT185" s="347"/>
      <c r="HOU185" s="348"/>
      <c r="HOV185" s="349"/>
      <c r="HOW185" s="350"/>
      <c r="HOX185" s="344"/>
      <c r="HOY185" s="344"/>
      <c r="HOZ185" s="638"/>
      <c r="HPA185" s="1"/>
      <c r="HPB185" s="344"/>
      <c r="HPC185" s="347"/>
      <c r="HPD185" s="348"/>
      <c r="HPE185" s="349"/>
      <c r="HPF185" s="350"/>
      <c r="HPG185" s="344"/>
      <c r="HPH185" s="344"/>
      <c r="HPI185" s="638"/>
      <c r="HPJ185" s="1"/>
      <c r="HPK185" s="344"/>
      <c r="HPL185" s="347"/>
      <c r="HPM185" s="348"/>
      <c r="HPN185" s="349"/>
      <c r="HPO185" s="350"/>
      <c r="HPP185" s="344"/>
      <c r="HPQ185" s="344"/>
      <c r="HPR185" s="638"/>
      <c r="HPS185" s="1"/>
      <c r="HPT185" s="344"/>
      <c r="HPU185" s="347"/>
      <c r="HPV185" s="348"/>
      <c r="HPW185" s="349"/>
      <c r="HPX185" s="350"/>
      <c r="HPY185" s="344"/>
      <c r="HPZ185" s="344"/>
      <c r="HQA185" s="638"/>
      <c r="HQB185" s="1"/>
      <c r="HQC185" s="344"/>
      <c r="HQD185" s="347"/>
      <c r="HQE185" s="348"/>
      <c r="HQF185" s="349"/>
      <c r="HQG185" s="350"/>
      <c r="HQH185" s="344"/>
      <c r="HQI185" s="344"/>
      <c r="HQJ185" s="638"/>
      <c r="HQK185" s="1"/>
      <c r="HQL185" s="344"/>
      <c r="HQM185" s="347"/>
      <c r="HQN185" s="348"/>
      <c r="HQO185" s="349"/>
      <c r="HQP185" s="350"/>
      <c r="HQQ185" s="344"/>
      <c r="HQR185" s="344"/>
      <c r="HQS185" s="638"/>
      <c r="HQT185" s="1"/>
      <c r="HQU185" s="344"/>
      <c r="HQV185" s="347"/>
      <c r="HQW185" s="348"/>
      <c r="HQX185" s="349"/>
      <c r="HQY185" s="350"/>
      <c r="HQZ185" s="344"/>
      <c r="HRA185" s="344"/>
      <c r="HRB185" s="638"/>
      <c r="HRC185" s="1"/>
      <c r="HRD185" s="344"/>
      <c r="HRE185" s="347"/>
      <c r="HRF185" s="348"/>
      <c r="HRG185" s="349"/>
      <c r="HRH185" s="350"/>
      <c r="HRI185" s="344"/>
      <c r="HRJ185" s="344"/>
      <c r="HRK185" s="638"/>
      <c r="HRL185" s="1"/>
      <c r="HRM185" s="344"/>
      <c r="HRN185" s="347"/>
      <c r="HRO185" s="348"/>
      <c r="HRP185" s="349"/>
      <c r="HRQ185" s="350"/>
      <c r="HRR185" s="344"/>
      <c r="HRS185" s="344"/>
      <c r="HRT185" s="638"/>
      <c r="HRU185" s="1"/>
      <c r="HRV185" s="344"/>
      <c r="HRW185" s="347"/>
      <c r="HRX185" s="348"/>
      <c r="HRY185" s="349"/>
      <c r="HRZ185" s="350"/>
      <c r="HSA185" s="344"/>
      <c r="HSB185" s="344"/>
      <c r="HSC185" s="638"/>
      <c r="HSD185" s="1"/>
      <c r="HSE185" s="344"/>
      <c r="HSF185" s="347"/>
      <c r="HSG185" s="348"/>
      <c r="HSH185" s="349"/>
      <c r="HSI185" s="350"/>
      <c r="HSJ185" s="344"/>
      <c r="HSK185" s="344"/>
      <c r="HSL185" s="638"/>
      <c r="HSM185" s="1"/>
      <c r="HSN185" s="344"/>
      <c r="HSO185" s="347"/>
      <c r="HSP185" s="348"/>
      <c r="HSQ185" s="349"/>
      <c r="HSR185" s="350"/>
      <c r="HSS185" s="344"/>
      <c r="HST185" s="344"/>
      <c r="HSU185" s="638"/>
      <c r="HSV185" s="1"/>
      <c r="HSW185" s="344"/>
      <c r="HSX185" s="347"/>
      <c r="HSY185" s="348"/>
      <c r="HSZ185" s="349"/>
      <c r="HTA185" s="350"/>
      <c r="HTB185" s="344"/>
      <c r="HTC185" s="344"/>
      <c r="HTD185" s="638"/>
      <c r="HTE185" s="1"/>
      <c r="HTF185" s="344"/>
      <c r="HTG185" s="347"/>
      <c r="HTH185" s="348"/>
      <c r="HTI185" s="349"/>
      <c r="HTJ185" s="350"/>
      <c r="HTK185" s="344"/>
      <c r="HTL185" s="344"/>
      <c r="HTM185" s="638"/>
      <c r="HTN185" s="1"/>
      <c r="HTO185" s="344"/>
      <c r="HTP185" s="347"/>
      <c r="HTQ185" s="348"/>
      <c r="HTR185" s="349"/>
      <c r="HTS185" s="350"/>
      <c r="HTT185" s="344"/>
      <c r="HTU185" s="344"/>
      <c r="HTV185" s="638"/>
      <c r="HTW185" s="1"/>
      <c r="HTX185" s="344"/>
      <c r="HTY185" s="347"/>
      <c r="HTZ185" s="348"/>
      <c r="HUA185" s="349"/>
      <c r="HUB185" s="350"/>
      <c r="HUC185" s="344"/>
      <c r="HUD185" s="344"/>
      <c r="HUE185" s="638"/>
      <c r="HUF185" s="1"/>
      <c r="HUG185" s="344"/>
      <c r="HUH185" s="347"/>
      <c r="HUI185" s="348"/>
      <c r="HUJ185" s="349"/>
      <c r="HUK185" s="350"/>
      <c r="HUL185" s="344"/>
      <c r="HUM185" s="344"/>
      <c r="HUN185" s="638"/>
      <c r="HUO185" s="1"/>
      <c r="HUP185" s="344"/>
      <c r="HUQ185" s="347"/>
      <c r="HUR185" s="348"/>
      <c r="HUS185" s="349"/>
      <c r="HUT185" s="350"/>
      <c r="HUU185" s="344"/>
      <c r="HUV185" s="344"/>
      <c r="HUW185" s="638"/>
      <c r="HUX185" s="1"/>
      <c r="HUY185" s="344"/>
      <c r="HUZ185" s="347"/>
      <c r="HVA185" s="348"/>
      <c r="HVB185" s="349"/>
      <c r="HVC185" s="350"/>
      <c r="HVD185" s="344"/>
      <c r="HVE185" s="344"/>
      <c r="HVF185" s="638"/>
      <c r="HVG185" s="1"/>
      <c r="HVH185" s="344"/>
      <c r="HVI185" s="347"/>
      <c r="HVJ185" s="348"/>
      <c r="HVK185" s="349"/>
      <c r="HVL185" s="350"/>
      <c r="HVM185" s="344"/>
      <c r="HVN185" s="344"/>
      <c r="HVO185" s="638"/>
      <c r="HVP185" s="1"/>
      <c r="HVQ185" s="344"/>
      <c r="HVR185" s="347"/>
      <c r="HVS185" s="348"/>
      <c r="HVT185" s="349"/>
      <c r="HVU185" s="350"/>
      <c r="HVV185" s="344"/>
      <c r="HVW185" s="344"/>
      <c r="HVX185" s="638"/>
      <c r="HVY185" s="1"/>
      <c r="HVZ185" s="344"/>
      <c r="HWA185" s="347"/>
      <c r="HWB185" s="348"/>
      <c r="HWC185" s="349"/>
      <c r="HWD185" s="350"/>
      <c r="HWE185" s="344"/>
      <c r="HWF185" s="344"/>
      <c r="HWG185" s="638"/>
      <c r="HWH185" s="1"/>
      <c r="HWI185" s="344"/>
      <c r="HWJ185" s="347"/>
      <c r="HWK185" s="348"/>
      <c r="HWL185" s="349"/>
      <c r="HWM185" s="350"/>
      <c r="HWN185" s="344"/>
      <c r="HWO185" s="344"/>
      <c r="HWP185" s="638"/>
      <c r="HWQ185" s="1"/>
      <c r="HWR185" s="344"/>
      <c r="HWS185" s="347"/>
      <c r="HWT185" s="348"/>
      <c r="HWU185" s="349"/>
      <c r="HWV185" s="350"/>
      <c r="HWW185" s="344"/>
      <c r="HWX185" s="344"/>
      <c r="HWY185" s="638"/>
      <c r="HWZ185" s="1"/>
      <c r="HXA185" s="344"/>
      <c r="HXB185" s="347"/>
      <c r="HXC185" s="348"/>
      <c r="HXD185" s="349"/>
      <c r="HXE185" s="350"/>
      <c r="HXF185" s="344"/>
      <c r="HXG185" s="344"/>
      <c r="HXH185" s="638"/>
      <c r="HXI185" s="1"/>
      <c r="HXJ185" s="344"/>
      <c r="HXK185" s="347"/>
      <c r="HXL185" s="348"/>
      <c r="HXM185" s="349"/>
      <c r="HXN185" s="350"/>
      <c r="HXO185" s="344"/>
      <c r="HXP185" s="344"/>
      <c r="HXQ185" s="638"/>
      <c r="HXR185" s="1"/>
      <c r="HXS185" s="344"/>
      <c r="HXT185" s="347"/>
      <c r="HXU185" s="348"/>
      <c r="HXV185" s="349"/>
      <c r="HXW185" s="350"/>
      <c r="HXX185" s="344"/>
      <c r="HXY185" s="344"/>
      <c r="HXZ185" s="638"/>
      <c r="HYA185" s="1"/>
      <c r="HYB185" s="344"/>
      <c r="HYC185" s="347"/>
      <c r="HYD185" s="348"/>
      <c r="HYE185" s="349"/>
      <c r="HYF185" s="350"/>
      <c r="HYG185" s="344"/>
      <c r="HYH185" s="344"/>
      <c r="HYI185" s="638"/>
      <c r="HYJ185" s="1"/>
      <c r="HYK185" s="344"/>
      <c r="HYL185" s="347"/>
      <c r="HYM185" s="348"/>
      <c r="HYN185" s="349"/>
      <c r="HYO185" s="350"/>
      <c r="HYP185" s="344"/>
      <c r="HYQ185" s="344"/>
      <c r="HYR185" s="638"/>
      <c r="HYS185" s="1"/>
      <c r="HYT185" s="344"/>
      <c r="HYU185" s="347"/>
      <c r="HYV185" s="348"/>
      <c r="HYW185" s="349"/>
      <c r="HYX185" s="350"/>
      <c r="HYY185" s="344"/>
      <c r="HYZ185" s="344"/>
      <c r="HZA185" s="638"/>
      <c r="HZB185" s="1"/>
      <c r="HZC185" s="344"/>
      <c r="HZD185" s="347"/>
      <c r="HZE185" s="348"/>
      <c r="HZF185" s="349"/>
      <c r="HZG185" s="350"/>
      <c r="HZH185" s="344"/>
      <c r="HZI185" s="344"/>
      <c r="HZJ185" s="638"/>
      <c r="HZK185" s="1"/>
      <c r="HZL185" s="344"/>
      <c r="HZM185" s="347"/>
      <c r="HZN185" s="348"/>
      <c r="HZO185" s="349"/>
      <c r="HZP185" s="350"/>
      <c r="HZQ185" s="344"/>
      <c r="HZR185" s="344"/>
      <c r="HZS185" s="638"/>
      <c r="HZT185" s="1"/>
      <c r="HZU185" s="344"/>
      <c r="HZV185" s="347"/>
      <c r="HZW185" s="348"/>
      <c r="HZX185" s="349"/>
      <c r="HZY185" s="350"/>
      <c r="HZZ185" s="344"/>
      <c r="IAA185" s="344"/>
      <c r="IAB185" s="638"/>
      <c r="IAC185" s="1"/>
      <c r="IAD185" s="344"/>
      <c r="IAE185" s="347"/>
      <c r="IAF185" s="348"/>
      <c r="IAG185" s="349"/>
      <c r="IAH185" s="350"/>
      <c r="IAI185" s="344"/>
      <c r="IAJ185" s="344"/>
      <c r="IAK185" s="638"/>
      <c r="IAL185" s="1"/>
      <c r="IAM185" s="344"/>
      <c r="IAN185" s="347"/>
      <c r="IAO185" s="348"/>
      <c r="IAP185" s="349"/>
      <c r="IAQ185" s="350"/>
      <c r="IAR185" s="344"/>
      <c r="IAS185" s="344"/>
      <c r="IAT185" s="638"/>
      <c r="IAU185" s="1"/>
      <c r="IAV185" s="344"/>
      <c r="IAW185" s="347"/>
      <c r="IAX185" s="348"/>
      <c r="IAY185" s="349"/>
      <c r="IAZ185" s="350"/>
      <c r="IBA185" s="344"/>
      <c r="IBB185" s="344"/>
      <c r="IBC185" s="638"/>
      <c r="IBD185" s="1"/>
      <c r="IBE185" s="344"/>
      <c r="IBF185" s="347"/>
      <c r="IBG185" s="348"/>
      <c r="IBH185" s="349"/>
      <c r="IBI185" s="350"/>
      <c r="IBJ185" s="344"/>
      <c r="IBK185" s="344"/>
      <c r="IBL185" s="638"/>
      <c r="IBM185" s="1"/>
      <c r="IBN185" s="344"/>
      <c r="IBO185" s="347"/>
      <c r="IBP185" s="348"/>
      <c r="IBQ185" s="349"/>
      <c r="IBR185" s="350"/>
      <c r="IBS185" s="344"/>
      <c r="IBT185" s="344"/>
      <c r="IBU185" s="638"/>
      <c r="IBV185" s="1"/>
      <c r="IBW185" s="344"/>
      <c r="IBX185" s="347"/>
      <c r="IBY185" s="348"/>
      <c r="IBZ185" s="349"/>
      <c r="ICA185" s="350"/>
      <c r="ICB185" s="344"/>
      <c r="ICC185" s="344"/>
      <c r="ICD185" s="638"/>
      <c r="ICE185" s="1"/>
      <c r="ICF185" s="344"/>
      <c r="ICG185" s="347"/>
      <c r="ICH185" s="348"/>
      <c r="ICI185" s="349"/>
      <c r="ICJ185" s="350"/>
      <c r="ICK185" s="344"/>
      <c r="ICL185" s="344"/>
      <c r="ICM185" s="638"/>
      <c r="ICN185" s="1"/>
      <c r="ICO185" s="344"/>
      <c r="ICP185" s="347"/>
      <c r="ICQ185" s="348"/>
      <c r="ICR185" s="349"/>
      <c r="ICS185" s="350"/>
      <c r="ICT185" s="344"/>
      <c r="ICU185" s="344"/>
      <c r="ICV185" s="638"/>
      <c r="ICW185" s="1"/>
      <c r="ICX185" s="344"/>
      <c r="ICY185" s="347"/>
      <c r="ICZ185" s="348"/>
      <c r="IDA185" s="349"/>
      <c r="IDB185" s="350"/>
      <c r="IDC185" s="344"/>
      <c r="IDD185" s="344"/>
      <c r="IDE185" s="638"/>
      <c r="IDF185" s="1"/>
      <c r="IDG185" s="344"/>
      <c r="IDH185" s="347"/>
      <c r="IDI185" s="348"/>
      <c r="IDJ185" s="349"/>
      <c r="IDK185" s="350"/>
      <c r="IDL185" s="344"/>
      <c r="IDM185" s="344"/>
      <c r="IDN185" s="638"/>
      <c r="IDO185" s="1"/>
      <c r="IDP185" s="344"/>
      <c r="IDQ185" s="347"/>
      <c r="IDR185" s="348"/>
      <c r="IDS185" s="349"/>
      <c r="IDT185" s="350"/>
      <c r="IDU185" s="344"/>
      <c r="IDV185" s="344"/>
      <c r="IDW185" s="638"/>
      <c r="IDX185" s="1"/>
      <c r="IDY185" s="344"/>
      <c r="IDZ185" s="347"/>
      <c r="IEA185" s="348"/>
      <c r="IEB185" s="349"/>
      <c r="IEC185" s="350"/>
      <c r="IED185" s="344"/>
      <c r="IEE185" s="344"/>
      <c r="IEF185" s="638"/>
      <c r="IEG185" s="1"/>
      <c r="IEH185" s="344"/>
      <c r="IEI185" s="347"/>
      <c r="IEJ185" s="348"/>
      <c r="IEK185" s="349"/>
      <c r="IEL185" s="350"/>
      <c r="IEM185" s="344"/>
      <c r="IEN185" s="344"/>
      <c r="IEO185" s="638"/>
      <c r="IEP185" s="1"/>
      <c r="IEQ185" s="344"/>
      <c r="IER185" s="347"/>
      <c r="IES185" s="348"/>
      <c r="IET185" s="349"/>
      <c r="IEU185" s="350"/>
      <c r="IEV185" s="344"/>
      <c r="IEW185" s="344"/>
      <c r="IEX185" s="638"/>
      <c r="IEY185" s="1"/>
      <c r="IEZ185" s="344"/>
      <c r="IFA185" s="347"/>
      <c r="IFB185" s="348"/>
      <c r="IFC185" s="349"/>
      <c r="IFD185" s="350"/>
      <c r="IFE185" s="344"/>
      <c r="IFF185" s="344"/>
      <c r="IFG185" s="638"/>
      <c r="IFH185" s="1"/>
      <c r="IFI185" s="344"/>
      <c r="IFJ185" s="347"/>
      <c r="IFK185" s="348"/>
      <c r="IFL185" s="349"/>
      <c r="IFM185" s="350"/>
      <c r="IFN185" s="344"/>
      <c r="IFO185" s="344"/>
      <c r="IFP185" s="638"/>
      <c r="IFQ185" s="1"/>
      <c r="IFR185" s="344"/>
      <c r="IFS185" s="347"/>
      <c r="IFT185" s="348"/>
      <c r="IFU185" s="349"/>
      <c r="IFV185" s="350"/>
      <c r="IFW185" s="344"/>
      <c r="IFX185" s="344"/>
      <c r="IFY185" s="638"/>
      <c r="IFZ185" s="1"/>
      <c r="IGA185" s="344"/>
      <c r="IGB185" s="347"/>
      <c r="IGC185" s="348"/>
      <c r="IGD185" s="349"/>
      <c r="IGE185" s="350"/>
      <c r="IGF185" s="344"/>
      <c r="IGG185" s="344"/>
      <c r="IGH185" s="638"/>
      <c r="IGI185" s="1"/>
      <c r="IGJ185" s="344"/>
      <c r="IGK185" s="347"/>
      <c r="IGL185" s="348"/>
      <c r="IGM185" s="349"/>
      <c r="IGN185" s="350"/>
      <c r="IGO185" s="344"/>
      <c r="IGP185" s="344"/>
      <c r="IGQ185" s="638"/>
      <c r="IGR185" s="1"/>
      <c r="IGS185" s="344"/>
      <c r="IGT185" s="347"/>
      <c r="IGU185" s="348"/>
      <c r="IGV185" s="349"/>
      <c r="IGW185" s="350"/>
      <c r="IGX185" s="344"/>
      <c r="IGY185" s="344"/>
      <c r="IGZ185" s="638"/>
      <c r="IHA185" s="1"/>
      <c r="IHB185" s="344"/>
      <c r="IHC185" s="347"/>
      <c r="IHD185" s="348"/>
      <c r="IHE185" s="349"/>
      <c r="IHF185" s="350"/>
      <c r="IHG185" s="344"/>
      <c r="IHH185" s="344"/>
      <c r="IHI185" s="638"/>
      <c r="IHJ185" s="1"/>
      <c r="IHK185" s="344"/>
      <c r="IHL185" s="347"/>
      <c r="IHM185" s="348"/>
      <c r="IHN185" s="349"/>
      <c r="IHO185" s="350"/>
      <c r="IHP185" s="344"/>
      <c r="IHQ185" s="344"/>
      <c r="IHR185" s="638"/>
      <c r="IHS185" s="1"/>
      <c r="IHT185" s="344"/>
      <c r="IHU185" s="347"/>
      <c r="IHV185" s="348"/>
      <c r="IHW185" s="349"/>
      <c r="IHX185" s="350"/>
      <c r="IHY185" s="344"/>
      <c r="IHZ185" s="344"/>
      <c r="IIA185" s="638"/>
      <c r="IIB185" s="1"/>
      <c r="IIC185" s="344"/>
      <c r="IID185" s="347"/>
      <c r="IIE185" s="348"/>
      <c r="IIF185" s="349"/>
      <c r="IIG185" s="350"/>
      <c r="IIH185" s="344"/>
      <c r="III185" s="344"/>
      <c r="IIJ185" s="638"/>
      <c r="IIK185" s="1"/>
      <c r="IIL185" s="344"/>
      <c r="IIM185" s="347"/>
      <c r="IIN185" s="348"/>
      <c r="IIO185" s="349"/>
      <c r="IIP185" s="350"/>
      <c r="IIQ185" s="344"/>
      <c r="IIR185" s="344"/>
      <c r="IIS185" s="638"/>
      <c r="IIT185" s="1"/>
      <c r="IIU185" s="344"/>
      <c r="IIV185" s="347"/>
      <c r="IIW185" s="348"/>
      <c r="IIX185" s="349"/>
      <c r="IIY185" s="350"/>
      <c r="IIZ185" s="344"/>
      <c r="IJA185" s="344"/>
      <c r="IJB185" s="638"/>
      <c r="IJC185" s="1"/>
      <c r="IJD185" s="344"/>
      <c r="IJE185" s="347"/>
      <c r="IJF185" s="348"/>
      <c r="IJG185" s="349"/>
      <c r="IJH185" s="350"/>
      <c r="IJI185" s="344"/>
      <c r="IJJ185" s="344"/>
      <c r="IJK185" s="638"/>
      <c r="IJL185" s="1"/>
      <c r="IJM185" s="344"/>
      <c r="IJN185" s="347"/>
      <c r="IJO185" s="348"/>
      <c r="IJP185" s="349"/>
      <c r="IJQ185" s="350"/>
      <c r="IJR185" s="344"/>
      <c r="IJS185" s="344"/>
      <c r="IJT185" s="638"/>
      <c r="IJU185" s="1"/>
      <c r="IJV185" s="344"/>
      <c r="IJW185" s="347"/>
      <c r="IJX185" s="348"/>
      <c r="IJY185" s="349"/>
      <c r="IJZ185" s="350"/>
      <c r="IKA185" s="344"/>
      <c r="IKB185" s="344"/>
      <c r="IKC185" s="638"/>
      <c r="IKD185" s="1"/>
      <c r="IKE185" s="344"/>
      <c r="IKF185" s="347"/>
      <c r="IKG185" s="348"/>
      <c r="IKH185" s="349"/>
      <c r="IKI185" s="350"/>
      <c r="IKJ185" s="344"/>
      <c r="IKK185" s="344"/>
      <c r="IKL185" s="638"/>
      <c r="IKM185" s="1"/>
      <c r="IKN185" s="344"/>
      <c r="IKO185" s="347"/>
      <c r="IKP185" s="348"/>
      <c r="IKQ185" s="349"/>
      <c r="IKR185" s="350"/>
      <c r="IKS185" s="344"/>
      <c r="IKT185" s="344"/>
      <c r="IKU185" s="638"/>
      <c r="IKV185" s="1"/>
      <c r="IKW185" s="344"/>
      <c r="IKX185" s="347"/>
      <c r="IKY185" s="348"/>
      <c r="IKZ185" s="349"/>
      <c r="ILA185" s="350"/>
      <c r="ILB185" s="344"/>
      <c r="ILC185" s="344"/>
      <c r="ILD185" s="638"/>
      <c r="ILE185" s="1"/>
      <c r="ILF185" s="344"/>
      <c r="ILG185" s="347"/>
      <c r="ILH185" s="348"/>
      <c r="ILI185" s="349"/>
      <c r="ILJ185" s="350"/>
      <c r="ILK185" s="344"/>
      <c r="ILL185" s="344"/>
      <c r="ILM185" s="638"/>
      <c r="ILN185" s="1"/>
      <c r="ILO185" s="344"/>
      <c r="ILP185" s="347"/>
      <c r="ILQ185" s="348"/>
      <c r="ILR185" s="349"/>
      <c r="ILS185" s="350"/>
      <c r="ILT185" s="344"/>
      <c r="ILU185" s="344"/>
      <c r="ILV185" s="638"/>
      <c r="ILW185" s="1"/>
      <c r="ILX185" s="344"/>
      <c r="ILY185" s="347"/>
      <c r="ILZ185" s="348"/>
      <c r="IMA185" s="349"/>
      <c r="IMB185" s="350"/>
      <c r="IMC185" s="344"/>
      <c r="IMD185" s="344"/>
      <c r="IME185" s="638"/>
      <c r="IMF185" s="1"/>
      <c r="IMG185" s="344"/>
      <c r="IMH185" s="347"/>
      <c r="IMI185" s="348"/>
      <c r="IMJ185" s="349"/>
      <c r="IMK185" s="350"/>
      <c r="IML185" s="344"/>
      <c r="IMM185" s="344"/>
      <c r="IMN185" s="638"/>
      <c r="IMO185" s="1"/>
      <c r="IMP185" s="344"/>
      <c r="IMQ185" s="347"/>
      <c r="IMR185" s="348"/>
      <c r="IMS185" s="349"/>
      <c r="IMT185" s="350"/>
      <c r="IMU185" s="344"/>
      <c r="IMV185" s="344"/>
      <c r="IMW185" s="638"/>
      <c r="IMX185" s="1"/>
      <c r="IMY185" s="344"/>
      <c r="IMZ185" s="347"/>
      <c r="INA185" s="348"/>
      <c r="INB185" s="349"/>
      <c r="INC185" s="350"/>
      <c r="IND185" s="344"/>
      <c r="INE185" s="344"/>
      <c r="INF185" s="638"/>
      <c r="ING185" s="1"/>
      <c r="INH185" s="344"/>
      <c r="INI185" s="347"/>
      <c r="INJ185" s="348"/>
      <c r="INK185" s="349"/>
      <c r="INL185" s="350"/>
      <c r="INM185" s="344"/>
      <c r="INN185" s="344"/>
      <c r="INO185" s="638"/>
      <c r="INP185" s="1"/>
      <c r="INQ185" s="344"/>
      <c r="INR185" s="347"/>
      <c r="INS185" s="348"/>
      <c r="INT185" s="349"/>
      <c r="INU185" s="350"/>
      <c r="INV185" s="344"/>
      <c r="INW185" s="344"/>
      <c r="INX185" s="638"/>
      <c r="INY185" s="1"/>
      <c r="INZ185" s="344"/>
      <c r="IOA185" s="347"/>
      <c r="IOB185" s="348"/>
      <c r="IOC185" s="349"/>
      <c r="IOD185" s="350"/>
      <c r="IOE185" s="344"/>
      <c r="IOF185" s="344"/>
      <c r="IOG185" s="638"/>
      <c r="IOH185" s="1"/>
      <c r="IOI185" s="344"/>
      <c r="IOJ185" s="347"/>
      <c r="IOK185" s="348"/>
      <c r="IOL185" s="349"/>
      <c r="IOM185" s="350"/>
      <c r="ION185" s="344"/>
      <c r="IOO185" s="344"/>
      <c r="IOP185" s="638"/>
      <c r="IOQ185" s="1"/>
      <c r="IOR185" s="344"/>
      <c r="IOS185" s="347"/>
      <c r="IOT185" s="348"/>
      <c r="IOU185" s="349"/>
      <c r="IOV185" s="350"/>
      <c r="IOW185" s="344"/>
      <c r="IOX185" s="344"/>
      <c r="IOY185" s="638"/>
      <c r="IOZ185" s="1"/>
      <c r="IPA185" s="344"/>
      <c r="IPB185" s="347"/>
      <c r="IPC185" s="348"/>
      <c r="IPD185" s="349"/>
      <c r="IPE185" s="350"/>
      <c r="IPF185" s="344"/>
      <c r="IPG185" s="344"/>
      <c r="IPH185" s="638"/>
      <c r="IPI185" s="1"/>
      <c r="IPJ185" s="344"/>
      <c r="IPK185" s="347"/>
      <c r="IPL185" s="348"/>
      <c r="IPM185" s="349"/>
      <c r="IPN185" s="350"/>
      <c r="IPO185" s="344"/>
      <c r="IPP185" s="344"/>
      <c r="IPQ185" s="638"/>
      <c r="IPR185" s="1"/>
      <c r="IPS185" s="344"/>
      <c r="IPT185" s="347"/>
      <c r="IPU185" s="348"/>
      <c r="IPV185" s="349"/>
      <c r="IPW185" s="350"/>
      <c r="IPX185" s="344"/>
      <c r="IPY185" s="344"/>
      <c r="IPZ185" s="638"/>
      <c r="IQA185" s="1"/>
      <c r="IQB185" s="344"/>
      <c r="IQC185" s="347"/>
      <c r="IQD185" s="348"/>
      <c r="IQE185" s="349"/>
      <c r="IQF185" s="350"/>
      <c r="IQG185" s="344"/>
      <c r="IQH185" s="344"/>
      <c r="IQI185" s="638"/>
      <c r="IQJ185" s="1"/>
      <c r="IQK185" s="344"/>
      <c r="IQL185" s="347"/>
      <c r="IQM185" s="348"/>
      <c r="IQN185" s="349"/>
      <c r="IQO185" s="350"/>
      <c r="IQP185" s="344"/>
      <c r="IQQ185" s="344"/>
      <c r="IQR185" s="638"/>
      <c r="IQS185" s="1"/>
      <c r="IQT185" s="344"/>
      <c r="IQU185" s="347"/>
      <c r="IQV185" s="348"/>
      <c r="IQW185" s="349"/>
      <c r="IQX185" s="350"/>
      <c r="IQY185" s="344"/>
      <c r="IQZ185" s="344"/>
      <c r="IRA185" s="638"/>
      <c r="IRB185" s="1"/>
      <c r="IRC185" s="344"/>
      <c r="IRD185" s="347"/>
      <c r="IRE185" s="348"/>
      <c r="IRF185" s="349"/>
      <c r="IRG185" s="350"/>
      <c r="IRH185" s="344"/>
      <c r="IRI185" s="344"/>
      <c r="IRJ185" s="638"/>
      <c r="IRK185" s="1"/>
      <c r="IRL185" s="344"/>
      <c r="IRM185" s="347"/>
      <c r="IRN185" s="348"/>
      <c r="IRO185" s="349"/>
      <c r="IRP185" s="350"/>
      <c r="IRQ185" s="344"/>
      <c r="IRR185" s="344"/>
      <c r="IRS185" s="638"/>
      <c r="IRT185" s="1"/>
      <c r="IRU185" s="344"/>
      <c r="IRV185" s="347"/>
      <c r="IRW185" s="348"/>
      <c r="IRX185" s="349"/>
      <c r="IRY185" s="350"/>
      <c r="IRZ185" s="344"/>
      <c r="ISA185" s="344"/>
      <c r="ISB185" s="638"/>
      <c r="ISC185" s="1"/>
      <c r="ISD185" s="344"/>
      <c r="ISE185" s="347"/>
      <c r="ISF185" s="348"/>
      <c r="ISG185" s="349"/>
      <c r="ISH185" s="350"/>
      <c r="ISI185" s="344"/>
      <c r="ISJ185" s="344"/>
      <c r="ISK185" s="638"/>
      <c r="ISL185" s="1"/>
      <c r="ISM185" s="344"/>
      <c r="ISN185" s="347"/>
      <c r="ISO185" s="348"/>
      <c r="ISP185" s="349"/>
      <c r="ISQ185" s="350"/>
      <c r="ISR185" s="344"/>
      <c r="ISS185" s="344"/>
      <c r="IST185" s="638"/>
      <c r="ISU185" s="1"/>
      <c r="ISV185" s="344"/>
      <c r="ISW185" s="347"/>
      <c r="ISX185" s="348"/>
      <c r="ISY185" s="349"/>
      <c r="ISZ185" s="350"/>
      <c r="ITA185" s="344"/>
      <c r="ITB185" s="344"/>
      <c r="ITC185" s="638"/>
      <c r="ITD185" s="1"/>
      <c r="ITE185" s="344"/>
      <c r="ITF185" s="347"/>
      <c r="ITG185" s="348"/>
      <c r="ITH185" s="349"/>
      <c r="ITI185" s="350"/>
      <c r="ITJ185" s="344"/>
      <c r="ITK185" s="344"/>
      <c r="ITL185" s="638"/>
      <c r="ITM185" s="1"/>
      <c r="ITN185" s="344"/>
      <c r="ITO185" s="347"/>
      <c r="ITP185" s="348"/>
      <c r="ITQ185" s="349"/>
      <c r="ITR185" s="350"/>
      <c r="ITS185" s="344"/>
      <c r="ITT185" s="344"/>
      <c r="ITU185" s="638"/>
      <c r="ITV185" s="1"/>
      <c r="ITW185" s="344"/>
      <c r="ITX185" s="347"/>
      <c r="ITY185" s="348"/>
      <c r="ITZ185" s="349"/>
      <c r="IUA185" s="350"/>
      <c r="IUB185" s="344"/>
      <c r="IUC185" s="344"/>
      <c r="IUD185" s="638"/>
      <c r="IUE185" s="1"/>
      <c r="IUF185" s="344"/>
      <c r="IUG185" s="347"/>
      <c r="IUH185" s="348"/>
      <c r="IUI185" s="349"/>
      <c r="IUJ185" s="350"/>
      <c r="IUK185" s="344"/>
      <c r="IUL185" s="344"/>
      <c r="IUM185" s="638"/>
      <c r="IUN185" s="1"/>
      <c r="IUO185" s="344"/>
      <c r="IUP185" s="347"/>
      <c r="IUQ185" s="348"/>
      <c r="IUR185" s="349"/>
      <c r="IUS185" s="350"/>
      <c r="IUT185" s="344"/>
      <c r="IUU185" s="344"/>
      <c r="IUV185" s="638"/>
      <c r="IUW185" s="1"/>
      <c r="IUX185" s="344"/>
      <c r="IUY185" s="347"/>
      <c r="IUZ185" s="348"/>
      <c r="IVA185" s="349"/>
      <c r="IVB185" s="350"/>
      <c r="IVC185" s="344"/>
      <c r="IVD185" s="344"/>
      <c r="IVE185" s="638"/>
      <c r="IVF185" s="1"/>
      <c r="IVG185" s="344"/>
      <c r="IVH185" s="347"/>
      <c r="IVI185" s="348"/>
      <c r="IVJ185" s="349"/>
      <c r="IVK185" s="350"/>
      <c r="IVL185" s="344"/>
      <c r="IVM185" s="344"/>
      <c r="IVN185" s="638"/>
      <c r="IVO185" s="1"/>
      <c r="IVP185" s="344"/>
      <c r="IVQ185" s="347"/>
      <c r="IVR185" s="348"/>
      <c r="IVS185" s="349"/>
      <c r="IVT185" s="350"/>
      <c r="IVU185" s="344"/>
      <c r="IVV185" s="344"/>
      <c r="IVW185" s="638"/>
      <c r="IVX185" s="1"/>
      <c r="IVY185" s="344"/>
      <c r="IVZ185" s="347"/>
      <c r="IWA185" s="348"/>
      <c r="IWB185" s="349"/>
      <c r="IWC185" s="350"/>
      <c r="IWD185" s="344"/>
      <c r="IWE185" s="344"/>
      <c r="IWF185" s="638"/>
      <c r="IWG185" s="1"/>
      <c r="IWH185" s="344"/>
      <c r="IWI185" s="347"/>
      <c r="IWJ185" s="348"/>
      <c r="IWK185" s="349"/>
      <c r="IWL185" s="350"/>
      <c r="IWM185" s="344"/>
      <c r="IWN185" s="344"/>
      <c r="IWO185" s="638"/>
      <c r="IWP185" s="1"/>
      <c r="IWQ185" s="344"/>
      <c r="IWR185" s="347"/>
      <c r="IWS185" s="348"/>
      <c r="IWT185" s="349"/>
      <c r="IWU185" s="350"/>
      <c r="IWV185" s="344"/>
      <c r="IWW185" s="344"/>
      <c r="IWX185" s="638"/>
      <c r="IWY185" s="1"/>
      <c r="IWZ185" s="344"/>
      <c r="IXA185" s="347"/>
      <c r="IXB185" s="348"/>
      <c r="IXC185" s="349"/>
      <c r="IXD185" s="350"/>
      <c r="IXE185" s="344"/>
      <c r="IXF185" s="344"/>
      <c r="IXG185" s="638"/>
      <c r="IXH185" s="1"/>
      <c r="IXI185" s="344"/>
      <c r="IXJ185" s="347"/>
      <c r="IXK185" s="348"/>
      <c r="IXL185" s="349"/>
      <c r="IXM185" s="350"/>
      <c r="IXN185" s="344"/>
      <c r="IXO185" s="344"/>
      <c r="IXP185" s="638"/>
      <c r="IXQ185" s="1"/>
      <c r="IXR185" s="344"/>
      <c r="IXS185" s="347"/>
      <c r="IXT185" s="348"/>
      <c r="IXU185" s="349"/>
      <c r="IXV185" s="350"/>
      <c r="IXW185" s="344"/>
      <c r="IXX185" s="344"/>
      <c r="IXY185" s="638"/>
      <c r="IXZ185" s="1"/>
      <c r="IYA185" s="344"/>
      <c r="IYB185" s="347"/>
      <c r="IYC185" s="348"/>
      <c r="IYD185" s="349"/>
      <c r="IYE185" s="350"/>
      <c r="IYF185" s="344"/>
      <c r="IYG185" s="344"/>
      <c r="IYH185" s="638"/>
      <c r="IYI185" s="1"/>
      <c r="IYJ185" s="344"/>
      <c r="IYK185" s="347"/>
      <c r="IYL185" s="348"/>
      <c r="IYM185" s="349"/>
      <c r="IYN185" s="350"/>
      <c r="IYO185" s="344"/>
      <c r="IYP185" s="344"/>
      <c r="IYQ185" s="638"/>
      <c r="IYR185" s="1"/>
      <c r="IYS185" s="344"/>
      <c r="IYT185" s="347"/>
      <c r="IYU185" s="348"/>
      <c r="IYV185" s="349"/>
      <c r="IYW185" s="350"/>
      <c r="IYX185" s="344"/>
      <c r="IYY185" s="344"/>
      <c r="IYZ185" s="638"/>
      <c r="IZA185" s="1"/>
      <c r="IZB185" s="344"/>
      <c r="IZC185" s="347"/>
      <c r="IZD185" s="348"/>
      <c r="IZE185" s="349"/>
      <c r="IZF185" s="350"/>
      <c r="IZG185" s="344"/>
      <c r="IZH185" s="344"/>
      <c r="IZI185" s="638"/>
      <c r="IZJ185" s="1"/>
      <c r="IZK185" s="344"/>
      <c r="IZL185" s="347"/>
      <c r="IZM185" s="348"/>
      <c r="IZN185" s="349"/>
      <c r="IZO185" s="350"/>
      <c r="IZP185" s="344"/>
      <c r="IZQ185" s="344"/>
      <c r="IZR185" s="638"/>
      <c r="IZS185" s="1"/>
      <c r="IZT185" s="344"/>
      <c r="IZU185" s="347"/>
      <c r="IZV185" s="348"/>
      <c r="IZW185" s="349"/>
      <c r="IZX185" s="350"/>
      <c r="IZY185" s="344"/>
      <c r="IZZ185" s="344"/>
      <c r="JAA185" s="638"/>
      <c r="JAB185" s="1"/>
      <c r="JAC185" s="344"/>
      <c r="JAD185" s="347"/>
      <c r="JAE185" s="348"/>
      <c r="JAF185" s="349"/>
      <c r="JAG185" s="350"/>
      <c r="JAH185" s="344"/>
      <c r="JAI185" s="344"/>
      <c r="JAJ185" s="638"/>
      <c r="JAK185" s="1"/>
      <c r="JAL185" s="344"/>
      <c r="JAM185" s="347"/>
      <c r="JAN185" s="348"/>
      <c r="JAO185" s="349"/>
      <c r="JAP185" s="350"/>
      <c r="JAQ185" s="344"/>
      <c r="JAR185" s="344"/>
      <c r="JAS185" s="638"/>
      <c r="JAT185" s="1"/>
      <c r="JAU185" s="344"/>
      <c r="JAV185" s="347"/>
      <c r="JAW185" s="348"/>
      <c r="JAX185" s="349"/>
      <c r="JAY185" s="350"/>
      <c r="JAZ185" s="344"/>
      <c r="JBA185" s="344"/>
      <c r="JBB185" s="638"/>
      <c r="JBC185" s="1"/>
      <c r="JBD185" s="344"/>
      <c r="JBE185" s="347"/>
      <c r="JBF185" s="348"/>
      <c r="JBG185" s="349"/>
      <c r="JBH185" s="350"/>
      <c r="JBI185" s="344"/>
      <c r="JBJ185" s="344"/>
      <c r="JBK185" s="638"/>
      <c r="JBL185" s="1"/>
      <c r="JBM185" s="344"/>
      <c r="JBN185" s="347"/>
      <c r="JBO185" s="348"/>
      <c r="JBP185" s="349"/>
      <c r="JBQ185" s="350"/>
      <c r="JBR185" s="344"/>
      <c r="JBS185" s="344"/>
      <c r="JBT185" s="638"/>
      <c r="JBU185" s="1"/>
      <c r="JBV185" s="344"/>
      <c r="JBW185" s="347"/>
      <c r="JBX185" s="348"/>
      <c r="JBY185" s="349"/>
      <c r="JBZ185" s="350"/>
      <c r="JCA185" s="344"/>
      <c r="JCB185" s="344"/>
      <c r="JCC185" s="638"/>
      <c r="JCD185" s="1"/>
      <c r="JCE185" s="344"/>
      <c r="JCF185" s="347"/>
      <c r="JCG185" s="348"/>
      <c r="JCH185" s="349"/>
      <c r="JCI185" s="350"/>
      <c r="JCJ185" s="344"/>
      <c r="JCK185" s="344"/>
      <c r="JCL185" s="638"/>
      <c r="JCM185" s="1"/>
      <c r="JCN185" s="344"/>
      <c r="JCO185" s="347"/>
      <c r="JCP185" s="348"/>
      <c r="JCQ185" s="349"/>
      <c r="JCR185" s="350"/>
      <c r="JCS185" s="344"/>
      <c r="JCT185" s="344"/>
      <c r="JCU185" s="638"/>
      <c r="JCV185" s="1"/>
      <c r="JCW185" s="344"/>
      <c r="JCX185" s="347"/>
      <c r="JCY185" s="348"/>
      <c r="JCZ185" s="349"/>
      <c r="JDA185" s="350"/>
      <c r="JDB185" s="344"/>
      <c r="JDC185" s="344"/>
      <c r="JDD185" s="638"/>
      <c r="JDE185" s="1"/>
      <c r="JDF185" s="344"/>
      <c r="JDG185" s="347"/>
      <c r="JDH185" s="348"/>
      <c r="JDI185" s="349"/>
      <c r="JDJ185" s="350"/>
      <c r="JDK185" s="344"/>
      <c r="JDL185" s="344"/>
      <c r="JDM185" s="638"/>
      <c r="JDN185" s="1"/>
      <c r="JDO185" s="344"/>
      <c r="JDP185" s="347"/>
      <c r="JDQ185" s="348"/>
      <c r="JDR185" s="349"/>
      <c r="JDS185" s="350"/>
      <c r="JDT185" s="344"/>
      <c r="JDU185" s="344"/>
      <c r="JDV185" s="638"/>
      <c r="JDW185" s="1"/>
      <c r="JDX185" s="344"/>
      <c r="JDY185" s="347"/>
      <c r="JDZ185" s="348"/>
      <c r="JEA185" s="349"/>
      <c r="JEB185" s="350"/>
      <c r="JEC185" s="344"/>
      <c r="JED185" s="344"/>
      <c r="JEE185" s="638"/>
      <c r="JEF185" s="1"/>
      <c r="JEG185" s="344"/>
      <c r="JEH185" s="347"/>
      <c r="JEI185" s="348"/>
      <c r="JEJ185" s="349"/>
      <c r="JEK185" s="350"/>
      <c r="JEL185" s="344"/>
      <c r="JEM185" s="344"/>
      <c r="JEN185" s="638"/>
      <c r="JEO185" s="1"/>
      <c r="JEP185" s="344"/>
      <c r="JEQ185" s="347"/>
      <c r="JER185" s="348"/>
      <c r="JES185" s="349"/>
      <c r="JET185" s="350"/>
      <c r="JEU185" s="344"/>
      <c r="JEV185" s="344"/>
      <c r="JEW185" s="638"/>
      <c r="JEX185" s="1"/>
      <c r="JEY185" s="344"/>
      <c r="JEZ185" s="347"/>
      <c r="JFA185" s="348"/>
      <c r="JFB185" s="349"/>
      <c r="JFC185" s="350"/>
      <c r="JFD185" s="344"/>
      <c r="JFE185" s="344"/>
      <c r="JFF185" s="638"/>
      <c r="JFG185" s="1"/>
      <c r="JFH185" s="344"/>
      <c r="JFI185" s="347"/>
      <c r="JFJ185" s="348"/>
      <c r="JFK185" s="349"/>
      <c r="JFL185" s="350"/>
      <c r="JFM185" s="344"/>
      <c r="JFN185" s="344"/>
      <c r="JFO185" s="638"/>
      <c r="JFP185" s="1"/>
      <c r="JFQ185" s="344"/>
      <c r="JFR185" s="347"/>
      <c r="JFS185" s="348"/>
      <c r="JFT185" s="349"/>
      <c r="JFU185" s="350"/>
      <c r="JFV185" s="344"/>
      <c r="JFW185" s="344"/>
      <c r="JFX185" s="638"/>
      <c r="JFY185" s="1"/>
      <c r="JFZ185" s="344"/>
      <c r="JGA185" s="347"/>
      <c r="JGB185" s="348"/>
      <c r="JGC185" s="349"/>
      <c r="JGD185" s="350"/>
      <c r="JGE185" s="344"/>
      <c r="JGF185" s="344"/>
      <c r="JGG185" s="638"/>
      <c r="JGH185" s="1"/>
      <c r="JGI185" s="344"/>
      <c r="JGJ185" s="347"/>
      <c r="JGK185" s="348"/>
      <c r="JGL185" s="349"/>
      <c r="JGM185" s="350"/>
      <c r="JGN185" s="344"/>
      <c r="JGO185" s="344"/>
      <c r="JGP185" s="638"/>
      <c r="JGQ185" s="1"/>
      <c r="JGR185" s="344"/>
      <c r="JGS185" s="347"/>
      <c r="JGT185" s="348"/>
      <c r="JGU185" s="349"/>
      <c r="JGV185" s="350"/>
      <c r="JGW185" s="344"/>
      <c r="JGX185" s="344"/>
      <c r="JGY185" s="638"/>
      <c r="JGZ185" s="1"/>
      <c r="JHA185" s="344"/>
      <c r="JHB185" s="347"/>
      <c r="JHC185" s="348"/>
      <c r="JHD185" s="349"/>
      <c r="JHE185" s="350"/>
      <c r="JHF185" s="344"/>
      <c r="JHG185" s="344"/>
      <c r="JHH185" s="638"/>
      <c r="JHI185" s="1"/>
      <c r="JHJ185" s="344"/>
      <c r="JHK185" s="347"/>
      <c r="JHL185" s="348"/>
      <c r="JHM185" s="349"/>
      <c r="JHN185" s="350"/>
      <c r="JHO185" s="344"/>
      <c r="JHP185" s="344"/>
      <c r="JHQ185" s="638"/>
      <c r="JHR185" s="1"/>
      <c r="JHS185" s="344"/>
      <c r="JHT185" s="347"/>
      <c r="JHU185" s="348"/>
      <c r="JHV185" s="349"/>
      <c r="JHW185" s="350"/>
      <c r="JHX185" s="344"/>
      <c r="JHY185" s="344"/>
      <c r="JHZ185" s="638"/>
      <c r="JIA185" s="1"/>
      <c r="JIB185" s="344"/>
      <c r="JIC185" s="347"/>
      <c r="JID185" s="348"/>
      <c r="JIE185" s="349"/>
      <c r="JIF185" s="350"/>
      <c r="JIG185" s="344"/>
      <c r="JIH185" s="344"/>
      <c r="JII185" s="638"/>
      <c r="JIJ185" s="1"/>
      <c r="JIK185" s="344"/>
      <c r="JIL185" s="347"/>
      <c r="JIM185" s="348"/>
      <c r="JIN185" s="349"/>
      <c r="JIO185" s="350"/>
      <c r="JIP185" s="344"/>
      <c r="JIQ185" s="344"/>
      <c r="JIR185" s="638"/>
      <c r="JIS185" s="1"/>
      <c r="JIT185" s="344"/>
      <c r="JIU185" s="347"/>
      <c r="JIV185" s="348"/>
      <c r="JIW185" s="349"/>
      <c r="JIX185" s="350"/>
      <c r="JIY185" s="344"/>
      <c r="JIZ185" s="344"/>
      <c r="JJA185" s="638"/>
      <c r="JJB185" s="1"/>
      <c r="JJC185" s="344"/>
      <c r="JJD185" s="347"/>
      <c r="JJE185" s="348"/>
      <c r="JJF185" s="349"/>
      <c r="JJG185" s="350"/>
      <c r="JJH185" s="344"/>
      <c r="JJI185" s="344"/>
      <c r="JJJ185" s="638"/>
      <c r="JJK185" s="1"/>
      <c r="JJL185" s="344"/>
      <c r="JJM185" s="347"/>
      <c r="JJN185" s="348"/>
      <c r="JJO185" s="349"/>
      <c r="JJP185" s="350"/>
      <c r="JJQ185" s="344"/>
      <c r="JJR185" s="344"/>
      <c r="JJS185" s="638"/>
      <c r="JJT185" s="1"/>
      <c r="JJU185" s="344"/>
      <c r="JJV185" s="347"/>
      <c r="JJW185" s="348"/>
      <c r="JJX185" s="349"/>
      <c r="JJY185" s="350"/>
      <c r="JJZ185" s="344"/>
      <c r="JKA185" s="344"/>
      <c r="JKB185" s="638"/>
      <c r="JKC185" s="1"/>
      <c r="JKD185" s="344"/>
      <c r="JKE185" s="347"/>
      <c r="JKF185" s="348"/>
      <c r="JKG185" s="349"/>
      <c r="JKH185" s="350"/>
      <c r="JKI185" s="344"/>
      <c r="JKJ185" s="344"/>
      <c r="JKK185" s="638"/>
      <c r="JKL185" s="1"/>
      <c r="JKM185" s="344"/>
      <c r="JKN185" s="347"/>
      <c r="JKO185" s="348"/>
      <c r="JKP185" s="349"/>
      <c r="JKQ185" s="350"/>
      <c r="JKR185" s="344"/>
      <c r="JKS185" s="344"/>
      <c r="JKT185" s="638"/>
      <c r="JKU185" s="1"/>
      <c r="JKV185" s="344"/>
      <c r="JKW185" s="347"/>
      <c r="JKX185" s="348"/>
      <c r="JKY185" s="349"/>
      <c r="JKZ185" s="350"/>
      <c r="JLA185" s="344"/>
      <c r="JLB185" s="344"/>
      <c r="JLC185" s="638"/>
      <c r="JLD185" s="1"/>
      <c r="JLE185" s="344"/>
      <c r="JLF185" s="347"/>
      <c r="JLG185" s="348"/>
      <c r="JLH185" s="349"/>
      <c r="JLI185" s="350"/>
      <c r="JLJ185" s="344"/>
      <c r="JLK185" s="344"/>
      <c r="JLL185" s="638"/>
      <c r="JLM185" s="1"/>
      <c r="JLN185" s="344"/>
      <c r="JLO185" s="347"/>
      <c r="JLP185" s="348"/>
      <c r="JLQ185" s="349"/>
      <c r="JLR185" s="350"/>
      <c r="JLS185" s="344"/>
      <c r="JLT185" s="344"/>
      <c r="JLU185" s="638"/>
      <c r="JLV185" s="1"/>
      <c r="JLW185" s="344"/>
      <c r="JLX185" s="347"/>
      <c r="JLY185" s="348"/>
      <c r="JLZ185" s="349"/>
      <c r="JMA185" s="350"/>
      <c r="JMB185" s="344"/>
      <c r="JMC185" s="344"/>
      <c r="JMD185" s="638"/>
      <c r="JME185" s="1"/>
      <c r="JMF185" s="344"/>
      <c r="JMG185" s="347"/>
      <c r="JMH185" s="348"/>
      <c r="JMI185" s="349"/>
      <c r="JMJ185" s="350"/>
      <c r="JMK185" s="344"/>
      <c r="JML185" s="344"/>
      <c r="JMM185" s="638"/>
      <c r="JMN185" s="1"/>
      <c r="JMO185" s="344"/>
      <c r="JMP185" s="347"/>
      <c r="JMQ185" s="348"/>
      <c r="JMR185" s="349"/>
      <c r="JMS185" s="350"/>
      <c r="JMT185" s="344"/>
      <c r="JMU185" s="344"/>
      <c r="JMV185" s="638"/>
      <c r="JMW185" s="1"/>
      <c r="JMX185" s="344"/>
      <c r="JMY185" s="347"/>
      <c r="JMZ185" s="348"/>
      <c r="JNA185" s="349"/>
      <c r="JNB185" s="350"/>
      <c r="JNC185" s="344"/>
      <c r="JND185" s="344"/>
      <c r="JNE185" s="638"/>
      <c r="JNF185" s="1"/>
      <c r="JNG185" s="344"/>
      <c r="JNH185" s="347"/>
      <c r="JNI185" s="348"/>
      <c r="JNJ185" s="349"/>
      <c r="JNK185" s="350"/>
      <c r="JNL185" s="344"/>
      <c r="JNM185" s="344"/>
      <c r="JNN185" s="638"/>
      <c r="JNO185" s="1"/>
      <c r="JNP185" s="344"/>
      <c r="JNQ185" s="347"/>
      <c r="JNR185" s="348"/>
      <c r="JNS185" s="349"/>
      <c r="JNT185" s="350"/>
      <c r="JNU185" s="344"/>
      <c r="JNV185" s="344"/>
      <c r="JNW185" s="638"/>
      <c r="JNX185" s="1"/>
      <c r="JNY185" s="344"/>
      <c r="JNZ185" s="347"/>
      <c r="JOA185" s="348"/>
      <c r="JOB185" s="349"/>
      <c r="JOC185" s="350"/>
      <c r="JOD185" s="344"/>
      <c r="JOE185" s="344"/>
      <c r="JOF185" s="638"/>
      <c r="JOG185" s="1"/>
      <c r="JOH185" s="344"/>
      <c r="JOI185" s="347"/>
      <c r="JOJ185" s="348"/>
      <c r="JOK185" s="349"/>
      <c r="JOL185" s="350"/>
      <c r="JOM185" s="344"/>
      <c r="JON185" s="344"/>
      <c r="JOO185" s="638"/>
      <c r="JOP185" s="1"/>
      <c r="JOQ185" s="344"/>
      <c r="JOR185" s="347"/>
      <c r="JOS185" s="348"/>
      <c r="JOT185" s="349"/>
      <c r="JOU185" s="350"/>
      <c r="JOV185" s="344"/>
      <c r="JOW185" s="344"/>
      <c r="JOX185" s="638"/>
      <c r="JOY185" s="1"/>
      <c r="JOZ185" s="344"/>
      <c r="JPA185" s="347"/>
      <c r="JPB185" s="348"/>
      <c r="JPC185" s="349"/>
      <c r="JPD185" s="350"/>
      <c r="JPE185" s="344"/>
      <c r="JPF185" s="344"/>
      <c r="JPG185" s="638"/>
      <c r="JPH185" s="1"/>
      <c r="JPI185" s="344"/>
      <c r="JPJ185" s="347"/>
      <c r="JPK185" s="348"/>
      <c r="JPL185" s="349"/>
      <c r="JPM185" s="350"/>
      <c r="JPN185" s="344"/>
      <c r="JPO185" s="344"/>
      <c r="JPP185" s="638"/>
      <c r="JPQ185" s="1"/>
      <c r="JPR185" s="344"/>
      <c r="JPS185" s="347"/>
      <c r="JPT185" s="348"/>
      <c r="JPU185" s="349"/>
      <c r="JPV185" s="350"/>
      <c r="JPW185" s="344"/>
      <c r="JPX185" s="344"/>
      <c r="JPY185" s="638"/>
      <c r="JPZ185" s="1"/>
      <c r="JQA185" s="344"/>
      <c r="JQB185" s="347"/>
      <c r="JQC185" s="348"/>
      <c r="JQD185" s="349"/>
      <c r="JQE185" s="350"/>
      <c r="JQF185" s="344"/>
      <c r="JQG185" s="344"/>
      <c r="JQH185" s="638"/>
      <c r="JQI185" s="1"/>
      <c r="JQJ185" s="344"/>
      <c r="JQK185" s="347"/>
      <c r="JQL185" s="348"/>
      <c r="JQM185" s="349"/>
      <c r="JQN185" s="350"/>
      <c r="JQO185" s="344"/>
      <c r="JQP185" s="344"/>
      <c r="JQQ185" s="638"/>
      <c r="JQR185" s="1"/>
      <c r="JQS185" s="344"/>
      <c r="JQT185" s="347"/>
      <c r="JQU185" s="348"/>
      <c r="JQV185" s="349"/>
      <c r="JQW185" s="350"/>
      <c r="JQX185" s="344"/>
      <c r="JQY185" s="344"/>
      <c r="JQZ185" s="638"/>
      <c r="JRA185" s="1"/>
      <c r="JRB185" s="344"/>
      <c r="JRC185" s="347"/>
      <c r="JRD185" s="348"/>
      <c r="JRE185" s="349"/>
      <c r="JRF185" s="350"/>
      <c r="JRG185" s="344"/>
      <c r="JRH185" s="344"/>
      <c r="JRI185" s="638"/>
      <c r="JRJ185" s="1"/>
      <c r="JRK185" s="344"/>
      <c r="JRL185" s="347"/>
      <c r="JRM185" s="348"/>
      <c r="JRN185" s="349"/>
      <c r="JRO185" s="350"/>
      <c r="JRP185" s="344"/>
      <c r="JRQ185" s="344"/>
      <c r="JRR185" s="638"/>
      <c r="JRS185" s="1"/>
      <c r="JRT185" s="344"/>
      <c r="JRU185" s="347"/>
      <c r="JRV185" s="348"/>
      <c r="JRW185" s="349"/>
      <c r="JRX185" s="350"/>
      <c r="JRY185" s="344"/>
      <c r="JRZ185" s="344"/>
      <c r="JSA185" s="638"/>
      <c r="JSB185" s="1"/>
      <c r="JSC185" s="344"/>
      <c r="JSD185" s="347"/>
      <c r="JSE185" s="348"/>
      <c r="JSF185" s="349"/>
      <c r="JSG185" s="350"/>
      <c r="JSH185" s="344"/>
      <c r="JSI185" s="344"/>
      <c r="JSJ185" s="638"/>
      <c r="JSK185" s="1"/>
      <c r="JSL185" s="344"/>
      <c r="JSM185" s="347"/>
      <c r="JSN185" s="348"/>
      <c r="JSO185" s="349"/>
      <c r="JSP185" s="350"/>
      <c r="JSQ185" s="344"/>
      <c r="JSR185" s="344"/>
      <c r="JSS185" s="638"/>
      <c r="JST185" s="1"/>
      <c r="JSU185" s="344"/>
      <c r="JSV185" s="347"/>
      <c r="JSW185" s="348"/>
      <c r="JSX185" s="349"/>
      <c r="JSY185" s="350"/>
      <c r="JSZ185" s="344"/>
      <c r="JTA185" s="344"/>
      <c r="JTB185" s="638"/>
      <c r="JTC185" s="1"/>
      <c r="JTD185" s="344"/>
      <c r="JTE185" s="347"/>
      <c r="JTF185" s="348"/>
      <c r="JTG185" s="349"/>
      <c r="JTH185" s="350"/>
      <c r="JTI185" s="344"/>
      <c r="JTJ185" s="344"/>
      <c r="JTK185" s="638"/>
      <c r="JTL185" s="1"/>
      <c r="JTM185" s="344"/>
      <c r="JTN185" s="347"/>
      <c r="JTO185" s="348"/>
      <c r="JTP185" s="349"/>
      <c r="JTQ185" s="350"/>
      <c r="JTR185" s="344"/>
      <c r="JTS185" s="344"/>
      <c r="JTT185" s="638"/>
      <c r="JTU185" s="1"/>
      <c r="JTV185" s="344"/>
      <c r="JTW185" s="347"/>
      <c r="JTX185" s="348"/>
      <c r="JTY185" s="349"/>
      <c r="JTZ185" s="350"/>
      <c r="JUA185" s="344"/>
      <c r="JUB185" s="344"/>
      <c r="JUC185" s="638"/>
      <c r="JUD185" s="1"/>
      <c r="JUE185" s="344"/>
      <c r="JUF185" s="347"/>
      <c r="JUG185" s="348"/>
      <c r="JUH185" s="349"/>
      <c r="JUI185" s="350"/>
      <c r="JUJ185" s="344"/>
      <c r="JUK185" s="344"/>
      <c r="JUL185" s="638"/>
      <c r="JUM185" s="1"/>
      <c r="JUN185" s="344"/>
      <c r="JUO185" s="347"/>
      <c r="JUP185" s="348"/>
      <c r="JUQ185" s="349"/>
      <c r="JUR185" s="350"/>
      <c r="JUS185" s="344"/>
      <c r="JUT185" s="344"/>
      <c r="JUU185" s="638"/>
      <c r="JUV185" s="1"/>
      <c r="JUW185" s="344"/>
      <c r="JUX185" s="347"/>
      <c r="JUY185" s="348"/>
      <c r="JUZ185" s="349"/>
      <c r="JVA185" s="350"/>
      <c r="JVB185" s="344"/>
      <c r="JVC185" s="344"/>
      <c r="JVD185" s="638"/>
      <c r="JVE185" s="1"/>
      <c r="JVF185" s="344"/>
      <c r="JVG185" s="347"/>
      <c r="JVH185" s="348"/>
      <c r="JVI185" s="349"/>
      <c r="JVJ185" s="350"/>
      <c r="JVK185" s="344"/>
      <c r="JVL185" s="344"/>
      <c r="JVM185" s="638"/>
      <c r="JVN185" s="1"/>
      <c r="JVO185" s="344"/>
      <c r="JVP185" s="347"/>
      <c r="JVQ185" s="348"/>
      <c r="JVR185" s="349"/>
      <c r="JVS185" s="350"/>
      <c r="JVT185" s="344"/>
      <c r="JVU185" s="344"/>
      <c r="JVV185" s="638"/>
      <c r="JVW185" s="1"/>
      <c r="JVX185" s="344"/>
      <c r="JVY185" s="347"/>
      <c r="JVZ185" s="348"/>
      <c r="JWA185" s="349"/>
      <c r="JWB185" s="350"/>
      <c r="JWC185" s="344"/>
      <c r="JWD185" s="344"/>
      <c r="JWE185" s="638"/>
      <c r="JWF185" s="1"/>
      <c r="JWG185" s="344"/>
      <c r="JWH185" s="347"/>
      <c r="JWI185" s="348"/>
      <c r="JWJ185" s="349"/>
      <c r="JWK185" s="350"/>
      <c r="JWL185" s="344"/>
      <c r="JWM185" s="344"/>
      <c r="JWN185" s="638"/>
      <c r="JWO185" s="1"/>
      <c r="JWP185" s="344"/>
      <c r="JWQ185" s="347"/>
      <c r="JWR185" s="348"/>
      <c r="JWS185" s="349"/>
      <c r="JWT185" s="350"/>
      <c r="JWU185" s="344"/>
      <c r="JWV185" s="344"/>
      <c r="JWW185" s="638"/>
      <c r="JWX185" s="1"/>
      <c r="JWY185" s="344"/>
      <c r="JWZ185" s="347"/>
      <c r="JXA185" s="348"/>
      <c r="JXB185" s="349"/>
      <c r="JXC185" s="350"/>
      <c r="JXD185" s="344"/>
      <c r="JXE185" s="344"/>
      <c r="JXF185" s="638"/>
      <c r="JXG185" s="1"/>
      <c r="JXH185" s="344"/>
      <c r="JXI185" s="347"/>
      <c r="JXJ185" s="348"/>
      <c r="JXK185" s="349"/>
      <c r="JXL185" s="350"/>
      <c r="JXM185" s="344"/>
      <c r="JXN185" s="344"/>
      <c r="JXO185" s="638"/>
      <c r="JXP185" s="1"/>
      <c r="JXQ185" s="344"/>
      <c r="JXR185" s="347"/>
      <c r="JXS185" s="348"/>
      <c r="JXT185" s="349"/>
      <c r="JXU185" s="350"/>
      <c r="JXV185" s="344"/>
      <c r="JXW185" s="344"/>
      <c r="JXX185" s="638"/>
      <c r="JXY185" s="1"/>
      <c r="JXZ185" s="344"/>
      <c r="JYA185" s="347"/>
      <c r="JYB185" s="348"/>
      <c r="JYC185" s="349"/>
      <c r="JYD185" s="350"/>
      <c r="JYE185" s="344"/>
      <c r="JYF185" s="344"/>
      <c r="JYG185" s="638"/>
      <c r="JYH185" s="1"/>
      <c r="JYI185" s="344"/>
      <c r="JYJ185" s="347"/>
      <c r="JYK185" s="348"/>
      <c r="JYL185" s="349"/>
      <c r="JYM185" s="350"/>
      <c r="JYN185" s="344"/>
      <c r="JYO185" s="344"/>
      <c r="JYP185" s="638"/>
      <c r="JYQ185" s="1"/>
      <c r="JYR185" s="344"/>
      <c r="JYS185" s="347"/>
      <c r="JYT185" s="348"/>
      <c r="JYU185" s="349"/>
      <c r="JYV185" s="350"/>
      <c r="JYW185" s="344"/>
      <c r="JYX185" s="344"/>
      <c r="JYY185" s="638"/>
      <c r="JYZ185" s="1"/>
      <c r="JZA185" s="344"/>
      <c r="JZB185" s="347"/>
      <c r="JZC185" s="348"/>
      <c r="JZD185" s="349"/>
      <c r="JZE185" s="350"/>
      <c r="JZF185" s="344"/>
      <c r="JZG185" s="344"/>
      <c r="JZH185" s="638"/>
      <c r="JZI185" s="1"/>
      <c r="JZJ185" s="344"/>
      <c r="JZK185" s="347"/>
      <c r="JZL185" s="348"/>
      <c r="JZM185" s="349"/>
      <c r="JZN185" s="350"/>
      <c r="JZO185" s="344"/>
      <c r="JZP185" s="344"/>
      <c r="JZQ185" s="638"/>
      <c r="JZR185" s="1"/>
      <c r="JZS185" s="344"/>
      <c r="JZT185" s="347"/>
      <c r="JZU185" s="348"/>
      <c r="JZV185" s="349"/>
      <c r="JZW185" s="350"/>
      <c r="JZX185" s="344"/>
      <c r="JZY185" s="344"/>
      <c r="JZZ185" s="638"/>
      <c r="KAA185" s="1"/>
      <c r="KAB185" s="344"/>
      <c r="KAC185" s="347"/>
      <c r="KAD185" s="348"/>
      <c r="KAE185" s="349"/>
      <c r="KAF185" s="350"/>
      <c r="KAG185" s="344"/>
      <c r="KAH185" s="344"/>
      <c r="KAI185" s="638"/>
      <c r="KAJ185" s="1"/>
      <c r="KAK185" s="344"/>
      <c r="KAL185" s="347"/>
      <c r="KAM185" s="348"/>
      <c r="KAN185" s="349"/>
      <c r="KAO185" s="350"/>
      <c r="KAP185" s="344"/>
      <c r="KAQ185" s="344"/>
      <c r="KAR185" s="638"/>
      <c r="KAS185" s="1"/>
      <c r="KAT185" s="344"/>
      <c r="KAU185" s="347"/>
      <c r="KAV185" s="348"/>
      <c r="KAW185" s="349"/>
      <c r="KAX185" s="350"/>
      <c r="KAY185" s="344"/>
      <c r="KAZ185" s="344"/>
      <c r="KBA185" s="638"/>
      <c r="KBB185" s="1"/>
      <c r="KBC185" s="344"/>
      <c r="KBD185" s="347"/>
      <c r="KBE185" s="348"/>
      <c r="KBF185" s="349"/>
      <c r="KBG185" s="350"/>
      <c r="KBH185" s="344"/>
      <c r="KBI185" s="344"/>
      <c r="KBJ185" s="638"/>
      <c r="KBK185" s="1"/>
      <c r="KBL185" s="344"/>
      <c r="KBM185" s="347"/>
      <c r="KBN185" s="348"/>
      <c r="KBO185" s="349"/>
      <c r="KBP185" s="350"/>
      <c r="KBQ185" s="344"/>
      <c r="KBR185" s="344"/>
      <c r="KBS185" s="638"/>
      <c r="KBT185" s="1"/>
      <c r="KBU185" s="344"/>
      <c r="KBV185" s="347"/>
      <c r="KBW185" s="348"/>
      <c r="KBX185" s="349"/>
      <c r="KBY185" s="350"/>
      <c r="KBZ185" s="344"/>
      <c r="KCA185" s="344"/>
      <c r="KCB185" s="638"/>
      <c r="KCC185" s="1"/>
      <c r="KCD185" s="344"/>
      <c r="KCE185" s="347"/>
      <c r="KCF185" s="348"/>
      <c r="KCG185" s="349"/>
      <c r="KCH185" s="350"/>
      <c r="KCI185" s="344"/>
      <c r="KCJ185" s="344"/>
      <c r="KCK185" s="638"/>
      <c r="KCL185" s="1"/>
      <c r="KCM185" s="344"/>
      <c r="KCN185" s="347"/>
      <c r="KCO185" s="348"/>
      <c r="KCP185" s="349"/>
      <c r="KCQ185" s="350"/>
      <c r="KCR185" s="344"/>
      <c r="KCS185" s="344"/>
      <c r="KCT185" s="638"/>
      <c r="KCU185" s="1"/>
      <c r="KCV185" s="344"/>
      <c r="KCW185" s="347"/>
      <c r="KCX185" s="348"/>
      <c r="KCY185" s="349"/>
      <c r="KCZ185" s="350"/>
      <c r="KDA185" s="344"/>
      <c r="KDB185" s="344"/>
      <c r="KDC185" s="638"/>
      <c r="KDD185" s="1"/>
      <c r="KDE185" s="344"/>
      <c r="KDF185" s="347"/>
      <c r="KDG185" s="348"/>
      <c r="KDH185" s="349"/>
      <c r="KDI185" s="350"/>
      <c r="KDJ185" s="344"/>
      <c r="KDK185" s="344"/>
      <c r="KDL185" s="638"/>
      <c r="KDM185" s="1"/>
      <c r="KDN185" s="344"/>
      <c r="KDO185" s="347"/>
      <c r="KDP185" s="348"/>
      <c r="KDQ185" s="349"/>
      <c r="KDR185" s="350"/>
      <c r="KDS185" s="344"/>
      <c r="KDT185" s="344"/>
      <c r="KDU185" s="638"/>
      <c r="KDV185" s="1"/>
      <c r="KDW185" s="344"/>
      <c r="KDX185" s="347"/>
      <c r="KDY185" s="348"/>
      <c r="KDZ185" s="349"/>
      <c r="KEA185" s="350"/>
      <c r="KEB185" s="344"/>
      <c r="KEC185" s="344"/>
      <c r="KED185" s="638"/>
      <c r="KEE185" s="1"/>
      <c r="KEF185" s="344"/>
      <c r="KEG185" s="347"/>
      <c r="KEH185" s="348"/>
      <c r="KEI185" s="349"/>
      <c r="KEJ185" s="350"/>
      <c r="KEK185" s="344"/>
      <c r="KEL185" s="344"/>
      <c r="KEM185" s="638"/>
      <c r="KEN185" s="1"/>
      <c r="KEO185" s="344"/>
      <c r="KEP185" s="347"/>
      <c r="KEQ185" s="348"/>
      <c r="KER185" s="349"/>
      <c r="KES185" s="350"/>
      <c r="KET185" s="344"/>
      <c r="KEU185" s="344"/>
      <c r="KEV185" s="638"/>
      <c r="KEW185" s="1"/>
      <c r="KEX185" s="344"/>
      <c r="KEY185" s="347"/>
      <c r="KEZ185" s="348"/>
      <c r="KFA185" s="349"/>
      <c r="KFB185" s="350"/>
      <c r="KFC185" s="344"/>
      <c r="KFD185" s="344"/>
      <c r="KFE185" s="638"/>
      <c r="KFF185" s="1"/>
      <c r="KFG185" s="344"/>
      <c r="KFH185" s="347"/>
      <c r="KFI185" s="348"/>
      <c r="KFJ185" s="349"/>
      <c r="KFK185" s="350"/>
      <c r="KFL185" s="344"/>
      <c r="KFM185" s="344"/>
      <c r="KFN185" s="638"/>
      <c r="KFO185" s="1"/>
      <c r="KFP185" s="344"/>
      <c r="KFQ185" s="347"/>
      <c r="KFR185" s="348"/>
      <c r="KFS185" s="349"/>
      <c r="KFT185" s="350"/>
      <c r="KFU185" s="344"/>
      <c r="KFV185" s="344"/>
      <c r="KFW185" s="638"/>
      <c r="KFX185" s="1"/>
      <c r="KFY185" s="344"/>
      <c r="KFZ185" s="347"/>
      <c r="KGA185" s="348"/>
      <c r="KGB185" s="349"/>
      <c r="KGC185" s="350"/>
      <c r="KGD185" s="344"/>
      <c r="KGE185" s="344"/>
      <c r="KGF185" s="638"/>
      <c r="KGG185" s="1"/>
      <c r="KGH185" s="344"/>
      <c r="KGI185" s="347"/>
      <c r="KGJ185" s="348"/>
      <c r="KGK185" s="349"/>
      <c r="KGL185" s="350"/>
      <c r="KGM185" s="344"/>
      <c r="KGN185" s="344"/>
      <c r="KGO185" s="638"/>
      <c r="KGP185" s="1"/>
      <c r="KGQ185" s="344"/>
      <c r="KGR185" s="347"/>
      <c r="KGS185" s="348"/>
      <c r="KGT185" s="349"/>
      <c r="KGU185" s="350"/>
      <c r="KGV185" s="344"/>
      <c r="KGW185" s="344"/>
      <c r="KGX185" s="638"/>
      <c r="KGY185" s="1"/>
      <c r="KGZ185" s="344"/>
      <c r="KHA185" s="347"/>
      <c r="KHB185" s="348"/>
      <c r="KHC185" s="349"/>
      <c r="KHD185" s="350"/>
      <c r="KHE185" s="344"/>
      <c r="KHF185" s="344"/>
      <c r="KHG185" s="638"/>
      <c r="KHH185" s="1"/>
      <c r="KHI185" s="344"/>
      <c r="KHJ185" s="347"/>
      <c r="KHK185" s="348"/>
      <c r="KHL185" s="349"/>
      <c r="KHM185" s="350"/>
      <c r="KHN185" s="344"/>
      <c r="KHO185" s="344"/>
      <c r="KHP185" s="638"/>
      <c r="KHQ185" s="1"/>
      <c r="KHR185" s="344"/>
      <c r="KHS185" s="347"/>
      <c r="KHT185" s="348"/>
      <c r="KHU185" s="349"/>
      <c r="KHV185" s="350"/>
      <c r="KHW185" s="344"/>
      <c r="KHX185" s="344"/>
      <c r="KHY185" s="638"/>
      <c r="KHZ185" s="1"/>
      <c r="KIA185" s="344"/>
      <c r="KIB185" s="347"/>
      <c r="KIC185" s="348"/>
      <c r="KID185" s="349"/>
      <c r="KIE185" s="350"/>
      <c r="KIF185" s="344"/>
      <c r="KIG185" s="344"/>
      <c r="KIH185" s="638"/>
      <c r="KII185" s="1"/>
      <c r="KIJ185" s="344"/>
      <c r="KIK185" s="347"/>
      <c r="KIL185" s="348"/>
      <c r="KIM185" s="349"/>
      <c r="KIN185" s="350"/>
      <c r="KIO185" s="344"/>
      <c r="KIP185" s="344"/>
      <c r="KIQ185" s="638"/>
      <c r="KIR185" s="1"/>
      <c r="KIS185" s="344"/>
      <c r="KIT185" s="347"/>
      <c r="KIU185" s="348"/>
      <c r="KIV185" s="349"/>
      <c r="KIW185" s="350"/>
      <c r="KIX185" s="344"/>
      <c r="KIY185" s="344"/>
      <c r="KIZ185" s="638"/>
      <c r="KJA185" s="1"/>
      <c r="KJB185" s="344"/>
      <c r="KJC185" s="347"/>
      <c r="KJD185" s="348"/>
      <c r="KJE185" s="349"/>
      <c r="KJF185" s="350"/>
      <c r="KJG185" s="344"/>
      <c r="KJH185" s="344"/>
      <c r="KJI185" s="638"/>
      <c r="KJJ185" s="1"/>
      <c r="KJK185" s="344"/>
      <c r="KJL185" s="347"/>
      <c r="KJM185" s="348"/>
      <c r="KJN185" s="349"/>
      <c r="KJO185" s="350"/>
      <c r="KJP185" s="344"/>
      <c r="KJQ185" s="344"/>
      <c r="KJR185" s="638"/>
      <c r="KJS185" s="1"/>
      <c r="KJT185" s="344"/>
      <c r="KJU185" s="347"/>
      <c r="KJV185" s="348"/>
      <c r="KJW185" s="349"/>
      <c r="KJX185" s="350"/>
      <c r="KJY185" s="344"/>
      <c r="KJZ185" s="344"/>
      <c r="KKA185" s="638"/>
      <c r="KKB185" s="1"/>
      <c r="KKC185" s="344"/>
      <c r="KKD185" s="347"/>
      <c r="KKE185" s="348"/>
      <c r="KKF185" s="349"/>
      <c r="KKG185" s="350"/>
      <c r="KKH185" s="344"/>
      <c r="KKI185" s="344"/>
      <c r="KKJ185" s="638"/>
      <c r="KKK185" s="1"/>
      <c r="KKL185" s="344"/>
      <c r="KKM185" s="347"/>
      <c r="KKN185" s="348"/>
      <c r="KKO185" s="349"/>
      <c r="KKP185" s="350"/>
      <c r="KKQ185" s="344"/>
      <c r="KKR185" s="344"/>
      <c r="KKS185" s="638"/>
      <c r="KKT185" s="1"/>
      <c r="KKU185" s="344"/>
      <c r="KKV185" s="347"/>
      <c r="KKW185" s="348"/>
      <c r="KKX185" s="349"/>
      <c r="KKY185" s="350"/>
      <c r="KKZ185" s="344"/>
      <c r="KLA185" s="344"/>
      <c r="KLB185" s="638"/>
      <c r="KLC185" s="1"/>
      <c r="KLD185" s="344"/>
      <c r="KLE185" s="347"/>
      <c r="KLF185" s="348"/>
      <c r="KLG185" s="349"/>
      <c r="KLH185" s="350"/>
      <c r="KLI185" s="344"/>
      <c r="KLJ185" s="344"/>
      <c r="KLK185" s="638"/>
      <c r="KLL185" s="1"/>
      <c r="KLM185" s="344"/>
      <c r="KLN185" s="347"/>
      <c r="KLO185" s="348"/>
      <c r="KLP185" s="349"/>
      <c r="KLQ185" s="350"/>
      <c r="KLR185" s="344"/>
      <c r="KLS185" s="344"/>
      <c r="KLT185" s="638"/>
      <c r="KLU185" s="1"/>
      <c r="KLV185" s="344"/>
      <c r="KLW185" s="347"/>
      <c r="KLX185" s="348"/>
      <c r="KLY185" s="349"/>
      <c r="KLZ185" s="350"/>
      <c r="KMA185" s="344"/>
      <c r="KMB185" s="344"/>
      <c r="KMC185" s="638"/>
      <c r="KMD185" s="1"/>
      <c r="KME185" s="344"/>
      <c r="KMF185" s="347"/>
      <c r="KMG185" s="348"/>
      <c r="KMH185" s="349"/>
      <c r="KMI185" s="350"/>
      <c r="KMJ185" s="344"/>
      <c r="KMK185" s="344"/>
      <c r="KML185" s="638"/>
      <c r="KMM185" s="1"/>
      <c r="KMN185" s="344"/>
      <c r="KMO185" s="347"/>
      <c r="KMP185" s="348"/>
      <c r="KMQ185" s="349"/>
      <c r="KMR185" s="350"/>
      <c r="KMS185" s="344"/>
      <c r="KMT185" s="344"/>
      <c r="KMU185" s="638"/>
      <c r="KMV185" s="1"/>
      <c r="KMW185" s="344"/>
      <c r="KMX185" s="347"/>
      <c r="KMY185" s="348"/>
      <c r="KMZ185" s="349"/>
      <c r="KNA185" s="350"/>
      <c r="KNB185" s="344"/>
      <c r="KNC185" s="344"/>
      <c r="KND185" s="638"/>
      <c r="KNE185" s="1"/>
      <c r="KNF185" s="344"/>
      <c r="KNG185" s="347"/>
      <c r="KNH185" s="348"/>
      <c r="KNI185" s="349"/>
      <c r="KNJ185" s="350"/>
      <c r="KNK185" s="344"/>
      <c r="KNL185" s="344"/>
      <c r="KNM185" s="638"/>
      <c r="KNN185" s="1"/>
      <c r="KNO185" s="344"/>
      <c r="KNP185" s="347"/>
      <c r="KNQ185" s="348"/>
      <c r="KNR185" s="349"/>
      <c r="KNS185" s="350"/>
      <c r="KNT185" s="344"/>
      <c r="KNU185" s="344"/>
      <c r="KNV185" s="638"/>
      <c r="KNW185" s="1"/>
      <c r="KNX185" s="344"/>
      <c r="KNY185" s="347"/>
      <c r="KNZ185" s="348"/>
      <c r="KOA185" s="349"/>
      <c r="KOB185" s="350"/>
      <c r="KOC185" s="344"/>
      <c r="KOD185" s="344"/>
      <c r="KOE185" s="638"/>
      <c r="KOF185" s="1"/>
      <c r="KOG185" s="344"/>
      <c r="KOH185" s="347"/>
      <c r="KOI185" s="348"/>
      <c r="KOJ185" s="349"/>
      <c r="KOK185" s="350"/>
      <c r="KOL185" s="344"/>
      <c r="KOM185" s="344"/>
      <c r="KON185" s="638"/>
      <c r="KOO185" s="1"/>
      <c r="KOP185" s="344"/>
      <c r="KOQ185" s="347"/>
      <c r="KOR185" s="348"/>
      <c r="KOS185" s="349"/>
      <c r="KOT185" s="350"/>
      <c r="KOU185" s="344"/>
      <c r="KOV185" s="344"/>
      <c r="KOW185" s="638"/>
      <c r="KOX185" s="1"/>
      <c r="KOY185" s="344"/>
      <c r="KOZ185" s="347"/>
      <c r="KPA185" s="348"/>
      <c r="KPB185" s="349"/>
      <c r="KPC185" s="350"/>
      <c r="KPD185" s="344"/>
      <c r="KPE185" s="344"/>
      <c r="KPF185" s="638"/>
      <c r="KPG185" s="1"/>
      <c r="KPH185" s="344"/>
      <c r="KPI185" s="347"/>
      <c r="KPJ185" s="348"/>
      <c r="KPK185" s="349"/>
      <c r="KPL185" s="350"/>
      <c r="KPM185" s="344"/>
      <c r="KPN185" s="344"/>
      <c r="KPO185" s="638"/>
      <c r="KPP185" s="1"/>
      <c r="KPQ185" s="344"/>
      <c r="KPR185" s="347"/>
      <c r="KPS185" s="348"/>
      <c r="KPT185" s="349"/>
      <c r="KPU185" s="350"/>
      <c r="KPV185" s="344"/>
      <c r="KPW185" s="344"/>
      <c r="KPX185" s="638"/>
      <c r="KPY185" s="1"/>
      <c r="KPZ185" s="344"/>
      <c r="KQA185" s="347"/>
      <c r="KQB185" s="348"/>
      <c r="KQC185" s="349"/>
      <c r="KQD185" s="350"/>
      <c r="KQE185" s="344"/>
      <c r="KQF185" s="344"/>
      <c r="KQG185" s="638"/>
      <c r="KQH185" s="1"/>
      <c r="KQI185" s="344"/>
      <c r="KQJ185" s="347"/>
      <c r="KQK185" s="348"/>
      <c r="KQL185" s="349"/>
      <c r="KQM185" s="350"/>
      <c r="KQN185" s="344"/>
      <c r="KQO185" s="344"/>
      <c r="KQP185" s="638"/>
      <c r="KQQ185" s="1"/>
      <c r="KQR185" s="344"/>
      <c r="KQS185" s="347"/>
      <c r="KQT185" s="348"/>
      <c r="KQU185" s="349"/>
      <c r="KQV185" s="350"/>
      <c r="KQW185" s="344"/>
      <c r="KQX185" s="344"/>
      <c r="KQY185" s="638"/>
      <c r="KQZ185" s="1"/>
      <c r="KRA185" s="344"/>
      <c r="KRB185" s="347"/>
      <c r="KRC185" s="348"/>
      <c r="KRD185" s="349"/>
      <c r="KRE185" s="350"/>
      <c r="KRF185" s="344"/>
      <c r="KRG185" s="344"/>
      <c r="KRH185" s="638"/>
      <c r="KRI185" s="1"/>
      <c r="KRJ185" s="344"/>
      <c r="KRK185" s="347"/>
      <c r="KRL185" s="348"/>
      <c r="KRM185" s="349"/>
      <c r="KRN185" s="350"/>
      <c r="KRO185" s="344"/>
      <c r="KRP185" s="344"/>
      <c r="KRQ185" s="638"/>
      <c r="KRR185" s="1"/>
      <c r="KRS185" s="344"/>
      <c r="KRT185" s="347"/>
      <c r="KRU185" s="348"/>
      <c r="KRV185" s="349"/>
      <c r="KRW185" s="350"/>
      <c r="KRX185" s="344"/>
      <c r="KRY185" s="344"/>
      <c r="KRZ185" s="638"/>
      <c r="KSA185" s="1"/>
      <c r="KSB185" s="344"/>
      <c r="KSC185" s="347"/>
      <c r="KSD185" s="348"/>
      <c r="KSE185" s="349"/>
      <c r="KSF185" s="350"/>
      <c r="KSG185" s="344"/>
      <c r="KSH185" s="344"/>
      <c r="KSI185" s="638"/>
      <c r="KSJ185" s="1"/>
      <c r="KSK185" s="344"/>
      <c r="KSL185" s="347"/>
      <c r="KSM185" s="348"/>
      <c r="KSN185" s="349"/>
      <c r="KSO185" s="350"/>
      <c r="KSP185" s="344"/>
      <c r="KSQ185" s="344"/>
      <c r="KSR185" s="638"/>
      <c r="KSS185" s="1"/>
      <c r="KST185" s="344"/>
      <c r="KSU185" s="347"/>
      <c r="KSV185" s="348"/>
      <c r="KSW185" s="349"/>
      <c r="KSX185" s="350"/>
      <c r="KSY185" s="344"/>
      <c r="KSZ185" s="344"/>
      <c r="KTA185" s="638"/>
      <c r="KTB185" s="1"/>
      <c r="KTC185" s="344"/>
      <c r="KTD185" s="347"/>
      <c r="KTE185" s="348"/>
      <c r="KTF185" s="349"/>
      <c r="KTG185" s="350"/>
      <c r="KTH185" s="344"/>
      <c r="KTI185" s="344"/>
      <c r="KTJ185" s="638"/>
      <c r="KTK185" s="1"/>
      <c r="KTL185" s="344"/>
      <c r="KTM185" s="347"/>
      <c r="KTN185" s="348"/>
      <c r="KTO185" s="349"/>
      <c r="KTP185" s="350"/>
      <c r="KTQ185" s="344"/>
      <c r="KTR185" s="344"/>
      <c r="KTS185" s="638"/>
      <c r="KTT185" s="1"/>
      <c r="KTU185" s="344"/>
      <c r="KTV185" s="347"/>
      <c r="KTW185" s="348"/>
      <c r="KTX185" s="349"/>
      <c r="KTY185" s="350"/>
      <c r="KTZ185" s="344"/>
      <c r="KUA185" s="344"/>
      <c r="KUB185" s="638"/>
      <c r="KUC185" s="1"/>
      <c r="KUD185" s="344"/>
      <c r="KUE185" s="347"/>
      <c r="KUF185" s="348"/>
      <c r="KUG185" s="349"/>
      <c r="KUH185" s="350"/>
      <c r="KUI185" s="344"/>
      <c r="KUJ185" s="344"/>
      <c r="KUK185" s="638"/>
      <c r="KUL185" s="1"/>
      <c r="KUM185" s="344"/>
      <c r="KUN185" s="347"/>
      <c r="KUO185" s="348"/>
      <c r="KUP185" s="349"/>
      <c r="KUQ185" s="350"/>
      <c r="KUR185" s="344"/>
      <c r="KUS185" s="344"/>
      <c r="KUT185" s="638"/>
      <c r="KUU185" s="1"/>
      <c r="KUV185" s="344"/>
      <c r="KUW185" s="347"/>
      <c r="KUX185" s="348"/>
      <c r="KUY185" s="349"/>
      <c r="KUZ185" s="350"/>
      <c r="KVA185" s="344"/>
      <c r="KVB185" s="344"/>
      <c r="KVC185" s="638"/>
      <c r="KVD185" s="1"/>
      <c r="KVE185" s="344"/>
      <c r="KVF185" s="347"/>
      <c r="KVG185" s="348"/>
      <c r="KVH185" s="349"/>
      <c r="KVI185" s="350"/>
      <c r="KVJ185" s="344"/>
      <c r="KVK185" s="344"/>
      <c r="KVL185" s="638"/>
      <c r="KVM185" s="1"/>
      <c r="KVN185" s="344"/>
      <c r="KVO185" s="347"/>
      <c r="KVP185" s="348"/>
      <c r="KVQ185" s="349"/>
      <c r="KVR185" s="350"/>
      <c r="KVS185" s="344"/>
      <c r="KVT185" s="344"/>
      <c r="KVU185" s="638"/>
      <c r="KVV185" s="1"/>
      <c r="KVW185" s="344"/>
      <c r="KVX185" s="347"/>
      <c r="KVY185" s="348"/>
      <c r="KVZ185" s="349"/>
      <c r="KWA185" s="350"/>
      <c r="KWB185" s="344"/>
      <c r="KWC185" s="344"/>
      <c r="KWD185" s="638"/>
      <c r="KWE185" s="1"/>
      <c r="KWF185" s="344"/>
      <c r="KWG185" s="347"/>
      <c r="KWH185" s="348"/>
      <c r="KWI185" s="349"/>
      <c r="KWJ185" s="350"/>
      <c r="KWK185" s="344"/>
      <c r="KWL185" s="344"/>
      <c r="KWM185" s="638"/>
      <c r="KWN185" s="1"/>
      <c r="KWO185" s="344"/>
      <c r="KWP185" s="347"/>
      <c r="KWQ185" s="348"/>
      <c r="KWR185" s="349"/>
      <c r="KWS185" s="350"/>
      <c r="KWT185" s="344"/>
      <c r="KWU185" s="344"/>
      <c r="KWV185" s="638"/>
      <c r="KWW185" s="1"/>
      <c r="KWX185" s="344"/>
      <c r="KWY185" s="347"/>
      <c r="KWZ185" s="348"/>
      <c r="KXA185" s="349"/>
      <c r="KXB185" s="350"/>
      <c r="KXC185" s="344"/>
      <c r="KXD185" s="344"/>
      <c r="KXE185" s="638"/>
      <c r="KXF185" s="1"/>
      <c r="KXG185" s="344"/>
      <c r="KXH185" s="347"/>
      <c r="KXI185" s="348"/>
      <c r="KXJ185" s="349"/>
      <c r="KXK185" s="350"/>
      <c r="KXL185" s="344"/>
      <c r="KXM185" s="344"/>
      <c r="KXN185" s="638"/>
      <c r="KXO185" s="1"/>
      <c r="KXP185" s="344"/>
      <c r="KXQ185" s="347"/>
      <c r="KXR185" s="348"/>
      <c r="KXS185" s="349"/>
      <c r="KXT185" s="350"/>
      <c r="KXU185" s="344"/>
      <c r="KXV185" s="344"/>
      <c r="KXW185" s="638"/>
      <c r="KXX185" s="1"/>
      <c r="KXY185" s="344"/>
      <c r="KXZ185" s="347"/>
      <c r="KYA185" s="348"/>
      <c r="KYB185" s="349"/>
      <c r="KYC185" s="350"/>
      <c r="KYD185" s="344"/>
      <c r="KYE185" s="344"/>
      <c r="KYF185" s="638"/>
      <c r="KYG185" s="1"/>
      <c r="KYH185" s="344"/>
      <c r="KYI185" s="347"/>
      <c r="KYJ185" s="348"/>
      <c r="KYK185" s="349"/>
      <c r="KYL185" s="350"/>
      <c r="KYM185" s="344"/>
      <c r="KYN185" s="344"/>
      <c r="KYO185" s="638"/>
      <c r="KYP185" s="1"/>
      <c r="KYQ185" s="344"/>
      <c r="KYR185" s="347"/>
      <c r="KYS185" s="348"/>
      <c r="KYT185" s="349"/>
      <c r="KYU185" s="350"/>
      <c r="KYV185" s="344"/>
      <c r="KYW185" s="344"/>
      <c r="KYX185" s="638"/>
      <c r="KYY185" s="1"/>
      <c r="KYZ185" s="344"/>
      <c r="KZA185" s="347"/>
      <c r="KZB185" s="348"/>
      <c r="KZC185" s="349"/>
      <c r="KZD185" s="350"/>
      <c r="KZE185" s="344"/>
      <c r="KZF185" s="344"/>
      <c r="KZG185" s="638"/>
      <c r="KZH185" s="1"/>
      <c r="KZI185" s="344"/>
      <c r="KZJ185" s="347"/>
      <c r="KZK185" s="348"/>
      <c r="KZL185" s="349"/>
      <c r="KZM185" s="350"/>
      <c r="KZN185" s="344"/>
      <c r="KZO185" s="344"/>
      <c r="KZP185" s="638"/>
      <c r="KZQ185" s="1"/>
      <c r="KZR185" s="344"/>
      <c r="KZS185" s="347"/>
      <c r="KZT185" s="348"/>
      <c r="KZU185" s="349"/>
      <c r="KZV185" s="350"/>
      <c r="KZW185" s="344"/>
      <c r="KZX185" s="344"/>
      <c r="KZY185" s="638"/>
      <c r="KZZ185" s="1"/>
      <c r="LAA185" s="344"/>
      <c r="LAB185" s="347"/>
      <c r="LAC185" s="348"/>
      <c r="LAD185" s="349"/>
      <c r="LAE185" s="350"/>
      <c r="LAF185" s="344"/>
      <c r="LAG185" s="344"/>
      <c r="LAH185" s="638"/>
      <c r="LAI185" s="1"/>
      <c r="LAJ185" s="344"/>
      <c r="LAK185" s="347"/>
      <c r="LAL185" s="348"/>
      <c r="LAM185" s="349"/>
      <c r="LAN185" s="350"/>
      <c r="LAO185" s="344"/>
      <c r="LAP185" s="344"/>
      <c r="LAQ185" s="638"/>
      <c r="LAR185" s="1"/>
      <c r="LAS185" s="344"/>
      <c r="LAT185" s="347"/>
      <c r="LAU185" s="348"/>
      <c r="LAV185" s="349"/>
      <c r="LAW185" s="350"/>
      <c r="LAX185" s="344"/>
      <c r="LAY185" s="344"/>
      <c r="LAZ185" s="638"/>
      <c r="LBA185" s="1"/>
      <c r="LBB185" s="344"/>
      <c r="LBC185" s="347"/>
      <c r="LBD185" s="348"/>
      <c r="LBE185" s="349"/>
      <c r="LBF185" s="350"/>
      <c r="LBG185" s="344"/>
      <c r="LBH185" s="344"/>
      <c r="LBI185" s="638"/>
      <c r="LBJ185" s="1"/>
      <c r="LBK185" s="344"/>
      <c r="LBL185" s="347"/>
      <c r="LBM185" s="348"/>
      <c r="LBN185" s="349"/>
      <c r="LBO185" s="350"/>
      <c r="LBP185" s="344"/>
      <c r="LBQ185" s="344"/>
      <c r="LBR185" s="638"/>
      <c r="LBS185" s="1"/>
      <c r="LBT185" s="344"/>
      <c r="LBU185" s="347"/>
      <c r="LBV185" s="348"/>
      <c r="LBW185" s="349"/>
      <c r="LBX185" s="350"/>
      <c r="LBY185" s="344"/>
      <c r="LBZ185" s="344"/>
      <c r="LCA185" s="638"/>
      <c r="LCB185" s="1"/>
      <c r="LCC185" s="344"/>
      <c r="LCD185" s="347"/>
      <c r="LCE185" s="348"/>
      <c r="LCF185" s="349"/>
      <c r="LCG185" s="350"/>
      <c r="LCH185" s="344"/>
      <c r="LCI185" s="344"/>
      <c r="LCJ185" s="638"/>
      <c r="LCK185" s="1"/>
      <c r="LCL185" s="344"/>
      <c r="LCM185" s="347"/>
      <c r="LCN185" s="348"/>
      <c r="LCO185" s="349"/>
      <c r="LCP185" s="350"/>
      <c r="LCQ185" s="344"/>
      <c r="LCR185" s="344"/>
      <c r="LCS185" s="638"/>
      <c r="LCT185" s="1"/>
      <c r="LCU185" s="344"/>
      <c r="LCV185" s="347"/>
      <c r="LCW185" s="348"/>
      <c r="LCX185" s="349"/>
      <c r="LCY185" s="350"/>
      <c r="LCZ185" s="344"/>
      <c r="LDA185" s="344"/>
      <c r="LDB185" s="638"/>
      <c r="LDC185" s="1"/>
      <c r="LDD185" s="344"/>
      <c r="LDE185" s="347"/>
      <c r="LDF185" s="348"/>
      <c r="LDG185" s="349"/>
      <c r="LDH185" s="350"/>
      <c r="LDI185" s="344"/>
      <c r="LDJ185" s="344"/>
      <c r="LDK185" s="638"/>
      <c r="LDL185" s="1"/>
      <c r="LDM185" s="344"/>
      <c r="LDN185" s="347"/>
      <c r="LDO185" s="348"/>
      <c r="LDP185" s="349"/>
      <c r="LDQ185" s="350"/>
      <c r="LDR185" s="344"/>
      <c r="LDS185" s="344"/>
      <c r="LDT185" s="638"/>
      <c r="LDU185" s="1"/>
      <c r="LDV185" s="344"/>
      <c r="LDW185" s="347"/>
      <c r="LDX185" s="348"/>
      <c r="LDY185" s="349"/>
      <c r="LDZ185" s="350"/>
      <c r="LEA185" s="344"/>
      <c r="LEB185" s="344"/>
      <c r="LEC185" s="638"/>
      <c r="LED185" s="1"/>
      <c r="LEE185" s="344"/>
      <c r="LEF185" s="347"/>
      <c r="LEG185" s="348"/>
      <c r="LEH185" s="349"/>
      <c r="LEI185" s="350"/>
      <c r="LEJ185" s="344"/>
      <c r="LEK185" s="344"/>
      <c r="LEL185" s="638"/>
      <c r="LEM185" s="1"/>
      <c r="LEN185" s="344"/>
      <c r="LEO185" s="347"/>
      <c r="LEP185" s="348"/>
      <c r="LEQ185" s="349"/>
      <c r="LER185" s="350"/>
      <c r="LES185" s="344"/>
      <c r="LET185" s="344"/>
      <c r="LEU185" s="638"/>
      <c r="LEV185" s="1"/>
      <c r="LEW185" s="344"/>
      <c r="LEX185" s="347"/>
      <c r="LEY185" s="348"/>
      <c r="LEZ185" s="349"/>
      <c r="LFA185" s="350"/>
      <c r="LFB185" s="344"/>
      <c r="LFC185" s="344"/>
      <c r="LFD185" s="638"/>
      <c r="LFE185" s="1"/>
      <c r="LFF185" s="344"/>
      <c r="LFG185" s="347"/>
      <c r="LFH185" s="348"/>
      <c r="LFI185" s="349"/>
      <c r="LFJ185" s="350"/>
      <c r="LFK185" s="344"/>
      <c r="LFL185" s="344"/>
      <c r="LFM185" s="638"/>
      <c r="LFN185" s="1"/>
      <c r="LFO185" s="344"/>
      <c r="LFP185" s="347"/>
      <c r="LFQ185" s="348"/>
      <c r="LFR185" s="349"/>
      <c r="LFS185" s="350"/>
      <c r="LFT185" s="344"/>
      <c r="LFU185" s="344"/>
      <c r="LFV185" s="638"/>
      <c r="LFW185" s="1"/>
      <c r="LFX185" s="344"/>
      <c r="LFY185" s="347"/>
      <c r="LFZ185" s="348"/>
      <c r="LGA185" s="349"/>
      <c r="LGB185" s="350"/>
      <c r="LGC185" s="344"/>
      <c r="LGD185" s="344"/>
      <c r="LGE185" s="638"/>
      <c r="LGF185" s="1"/>
      <c r="LGG185" s="344"/>
      <c r="LGH185" s="347"/>
      <c r="LGI185" s="348"/>
      <c r="LGJ185" s="349"/>
      <c r="LGK185" s="350"/>
      <c r="LGL185" s="344"/>
      <c r="LGM185" s="344"/>
      <c r="LGN185" s="638"/>
      <c r="LGO185" s="1"/>
      <c r="LGP185" s="344"/>
      <c r="LGQ185" s="347"/>
      <c r="LGR185" s="348"/>
      <c r="LGS185" s="349"/>
      <c r="LGT185" s="350"/>
      <c r="LGU185" s="344"/>
      <c r="LGV185" s="344"/>
      <c r="LGW185" s="638"/>
      <c r="LGX185" s="1"/>
      <c r="LGY185" s="344"/>
      <c r="LGZ185" s="347"/>
      <c r="LHA185" s="348"/>
      <c r="LHB185" s="349"/>
      <c r="LHC185" s="350"/>
      <c r="LHD185" s="344"/>
      <c r="LHE185" s="344"/>
      <c r="LHF185" s="638"/>
      <c r="LHG185" s="1"/>
      <c r="LHH185" s="344"/>
      <c r="LHI185" s="347"/>
      <c r="LHJ185" s="348"/>
      <c r="LHK185" s="349"/>
      <c r="LHL185" s="350"/>
      <c r="LHM185" s="344"/>
      <c r="LHN185" s="344"/>
      <c r="LHO185" s="638"/>
      <c r="LHP185" s="1"/>
      <c r="LHQ185" s="344"/>
      <c r="LHR185" s="347"/>
      <c r="LHS185" s="348"/>
      <c r="LHT185" s="349"/>
      <c r="LHU185" s="350"/>
      <c r="LHV185" s="344"/>
      <c r="LHW185" s="344"/>
      <c r="LHX185" s="638"/>
      <c r="LHY185" s="1"/>
      <c r="LHZ185" s="344"/>
      <c r="LIA185" s="347"/>
      <c r="LIB185" s="348"/>
      <c r="LIC185" s="349"/>
      <c r="LID185" s="350"/>
      <c r="LIE185" s="344"/>
      <c r="LIF185" s="344"/>
      <c r="LIG185" s="638"/>
      <c r="LIH185" s="1"/>
      <c r="LII185" s="344"/>
      <c r="LIJ185" s="347"/>
      <c r="LIK185" s="348"/>
      <c r="LIL185" s="349"/>
      <c r="LIM185" s="350"/>
      <c r="LIN185" s="344"/>
      <c r="LIO185" s="344"/>
      <c r="LIP185" s="638"/>
      <c r="LIQ185" s="1"/>
      <c r="LIR185" s="344"/>
      <c r="LIS185" s="347"/>
      <c r="LIT185" s="348"/>
      <c r="LIU185" s="349"/>
      <c r="LIV185" s="350"/>
      <c r="LIW185" s="344"/>
      <c r="LIX185" s="344"/>
      <c r="LIY185" s="638"/>
      <c r="LIZ185" s="1"/>
      <c r="LJA185" s="344"/>
      <c r="LJB185" s="347"/>
      <c r="LJC185" s="348"/>
      <c r="LJD185" s="349"/>
      <c r="LJE185" s="350"/>
      <c r="LJF185" s="344"/>
      <c r="LJG185" s="344"/>
      <c r="LJH185" s="638"/>
      <c r="LJI185" s="1"/>
      <c r="LJJ185" s="344"/>
      <c r="LJK185" s="347"/>
      <c r="LJL185" s="348"/>
      <c r="LJM185" s="349"/>
      <c r="LJN185" s="350"/>
      <c r="LJO185" s="344"/>
      <c r="LJP185" s="344"/>
      <c r="LJQ185" s="638"/>
      <c r="LJR185" s="1"/>
      <c r="LJS185" s="344"/>
      <c r="LJT185" s="347"/>
      <c r="LJU185" s="348"/>
      <c r="LJV185" s="349"/>
      <c r="LJW185" s="350"/>
      <c r="LJX185" s="344"/>
      <c r="LJY185" s="344"/>
      <c r="LJZ185" s="638"/>
      <c r="LKA185" s="1"/>
      <c r="LKB185" s="344"/>
      <c r="LKC185" s="347"/>
      <c r="LKD185" s="348"/>
      <c r="LKE185" s="349"/>
      <c r="LKF185" s="350"/>
      <c r="LKG185" s="344"/>
      <c r="LKH185" s="344"/>
      <c r="LKI185" s="638"/>
      <c r="LKJ185" s="1"/>
      <c r="LKK185" s="344"/>
      <c r="LKL185" s="347"/>
      <c r="LKM185" s="348"/>
      <c r="LKN185" s="349"/>
      <c r="LKO185" s="350"/>
      <c r="LKP185" s="344"/>
      <c r="LKQ185" s="344"/>
      <c r="LKR185" s="638"/>
      <c r="LKS185" s="1"/>
      <c r="LKT185" s="344"/>
      <c r="LKU185" s="347"/>
      <c r="LKV185" s="348"/>
      <c r="LKW185" s="349"/>
      <c r="LKX185" s="350"/>
      <c r="LKY185" s="344"/>
      <c r="LKZ185" s="344"/>
      <c r="LLA185" s="638"/>
      <c r="LLB185" s="1"/>
      <c r="LLC185" s="344"/>
      <c r="LLD185" s="347"/>
      <c r="LLE185" s="348"/>
      <c r="LLF185" s="349"/>
      <c r="LLG185" s="350"/>
      <c r="LLH185" s="344"/>
      <c r="LLI185" s="344"/>
      <c r="LLJ185" s="638"/>
      <c r="LLK185" s="1"/>
      <c r="LLL185" s="344"/>
      <c r="LLM185" s="347"/>
      <c r="LLN185" s="348"/>
      <c r="LLO185" s="349"/>
      <c r="LLP185" s="350"/>
      <c r="LLQ185" s="344"/>
      <c r="LLR185" s="344"/>
      <c r="LLS185" s="638"/>
      <c r="LLT185" s="1"/>
      <c r="LLU185" s="344"/>
      <c r="LLV185" s="347"/>
      <c r="LLW185" s="348"/>
      <c r="LLX185" s="349"/>
      <c r="LLY185" s="350"/>
      <c r="LLZ185" s="344"/>
      <c r="LMA185" s="344"/>
      <c r="LMB185" s="638"/>
      <c r="LMC185" s="1"/>
      <c r="LMD185" s="344"/>
      <c r="LME185" s="347"/>
      <c r="LMF185" s="348"/>
      <c r="LMG185" s="349"/>
      <c r="LMH185" s="350"/>
      <c r="LMI185" s="344"/>
      <c r="LMJ185" s="344"/>
      <c r="LMK185" s="638"/>
      <c r="LML185" s="1"/>
      <c r="LMM185" s="344"/>
      <c r="LMN185" s="347"/>
      <c r="LMO185" s="348"/>
      <c r="LMP185" s="349"/>
      <c r="LMQ185" s="350"/>
      <c r="LMR185" s="344"/>
      <c r="LMS185" s="344"/>
      <c r="LMT185" s="638"/>
      <c r="LMU185" s="1"/>
      <c r="LMV185" s="344"/>
      <c r="LMW185" s="347"/>
      <c r="LMX185" s="348"/>
      <c r="LMY185" s="349"/>
      <c r="LMZ185" s="350"/>
      <c r="LNA185" s="344"/>
      <c r="LNB185" s="344"/>
      <c r="LNC185" s="638"/>
      <c r="LND185" s="1"/>
      <c r="LNE185" s="344"/>
      <c r="LNF185" s="347"/>
      <c r="LNG185" s="348"/>
      <c r="LNH185" s="349"/>
      <c r="LNI185" s="350"/>
      <c r="LNJ185" s="344"/>
      <c r="LNK185" s="344"/>
      <c r="LNL185" s="638"/>
      <c r="LNM185" s="1"/>
      <c r="LNN185" s="344"/>
      <c r="LNO185" s="347"/>
      <c r="LNP185" s="348"/>
      <c r="LNQ185" s="349"/>
      <c r="LNR185" s="350"/>
      <c r="LNS185" s="344"/>
      <c r="LNT185" s="344"/>
      <c r="LNU185" s="638"/>
      <c r="LNV185" s="1"/>
      <c r="LNW185" s="344"/>
      <c r="LNX185" s="347"/>
      <c r="LNY185" s="348"/>
      <c r="LNZ185" s="349"/>
      <c r="LOA185" s="350"/>
      <c r="LOB185" s="344"/>
      <c r="LOC185" s="344"/>
      <c r="LOD185" s="638"/>
      <c r="LOE185" s="1"/>
      <c r="LOF185" s="344"/>
      <c r="LOG185" s="347"/>
      <c r="LOH185" s="348"/>
      <c r="LOI185" s="349"/>
      <c r="LOJ185" s="350"/>
      <c r="LOK185" s="344"/>
      <c r="LOL185" s="344"/>
      <c r="LOM185" s="638"/>
      <c r="LON185" s="1"/>
      <c r="LOO185" s="344"/>
      <c r="LOP185" s="347"/>
      <c r="LOQ185" s="348"/>
      <c r="LOR185" s="349"/>
      <c r="LOS185" s="350"/>
      <c r="LOT185" s="344"/>
      <c r="LOU185" s="344"/>
      <c r="LOV185" s="638"/>
      <c r="LOW185" s="1"/>
      <c r="LOX185" s="344"/>
      <c r="LOY185" s="347"/>
      <c r="LOZ185" s="348"/>
      <c r="LPA185" s="349"/>
      <c r="LPB185" s="350"/>
      <c r="LPC185" s="344"/>
      <c r="LPD185" s="344"/>
      <c r="LPE185" s="638"/>
      <c r="LPF185" s="1"/>
      <c r="LPG185" s="344"/>
      <c r="LPH185" s="347"/>
      <c r="LPI185" s="348"/>
      <c r="LPJ185" s="349"/>
      <c r="LPK185" s="350"/>
      <c r="LPL185" s="344"/>
      <c r="LPM185" s="344"/>
      <c r="LPN185" s="638"/>
      <c r="LPO185" s="1"/>
      <c r="LPP185" s="344"/>
      <c r="LPQ185" s="347"/>
      <c r="LPR185" s="348"/>
      <c r="LPS185" s="349"/>
      <c r="LPT185" s="350"/>
      <c r="LPU185" s="344"/>
      <c r="LPV185" s="344"/>
      <c r="LPW185" s="638"/>
      <c r="LPX185" s="1"/>
      <c r="LPY185" s="344"/>
      <c r="LPZ185" s="347"/>
      <c r="LQA185" s="348"/>
      <c r="LQB185" s="349"/>
      <c r="LQC185" s="350"/>
      <c r="LQD185" s="344"/>
      <c r="LQE185" s="344"/>
      <c r="LQF185" s="638"/>
      <c r="LQG185" s="1"/>
      <c r="LQH185" s="344"/>
      <c r="LQI185" s="347"/>
      <c r="LQJ185" s="348"/>
      <c r="LQK185" s="349"/>
      <c r="LQL185" s="350"/>
      <c r="LQM185" s="344"/>
      <c r="LQN185" s="344"/>
      <c r="LQO185" s="638"/>
      <c r="LQP185" s="1"/>
      <c r="LQQ185" s="344"/>
      <c r="LQR185" s="347"/>
      <c r="LQS185" s="348"/>
      <c r="LQT185" s="349"/>
      <c r="LQU185" s="350"/>
      <c r="LQV185" s="344"/>
      <c r="LQW185" s="344"/>
      <c r="LQX185" s="638"/>
      <c r="LQY185" s="1"/>
      <c r="LQZ185" s="344"/>
      <c r="LRA185" s="347"/>
      <c r="LRB185" s="348"/>
      <c r="LRC185" s="349"/>
      <c r="LRD185" s="350"/>
      <c r="LRE185" s="344"/>
      <c r="LRF185" s="344"/>
      <c r="LRG185" s="638"/>
      <c r="LRH185" s="1"/>
      <c r="LRI185" s="344"/>
      <c r="LRJ185" s="347"/>
      <c r="LRK185" s="348"/>
      <c r="LRL185" s="349"/>
      <c r="LRM185" s="350"/>
      <c r="LRN185" s="344"/>
      <c r="LRO185" s="344"/>
      <c r="LRP185" s="638"/>
      <c r="LRQ185" s="1"/>
      <c r="LRR185" s="344"/>
      <c r="LRS185" s="347"/>
      <c r="LRT185" s="348"/>
      <c r="LRU185" s="349"/>
      <c r="LRV185" s="350"/>
      <c r="LRW185" s="344"/>
      <c r="LRX185" s="344"/>
      <c r="LRY185" s="638"/>
      <c r="LRZ185" s="1"/>
      <c r="LSA185" s="344"/>
      <c r="LSB185" s="347"/>
      <c r="LSC185" s="348"/>
      <c r="LSD185" s="349"/>
      <c r="LSE185" s="350"/>
      <c r="LSF185" s="344"/>
      <c r="LSG185" s="344"/>
      <c r="LSH185" s="638"/>
      <c r="LSI185" s="1"/>
      <c r="LSJ185" s="344"/>
      <c r="LSK185" s="347"/>
      <c r="LSL185" s="348"/>
      <c r="LSM185" s="349"/>
      <c r="LSN185" s="350"/>
      <c r="LSO185" s="344"/>
      <c r="LSP185" s="344"/>
      <c r="LSQ185" s="638"/>
      <c r="LSR185" s="1"/>
      <c r="LSS185" s="344"/>
      <c r="LST185" s="347"/>
      <c r="LSU185" s="348"/>
      <c r="LSV185" s="349"/>
      <c r="LSW185" s="350"/>
      <c r="LSX185" s="344"/>
      <c r="LSY185" s="344"/>
      <c r="LSZ185" s="638"/>
      <c r="LTA185" s="1"/>
      <c r="LTB185" s="344"/>
      <c r="LTC185" s="347"/>
      <c r="LTD185" s="348"/>
      <c r="LTE185" s="349"/>
      <c r="LTF185" s="350"/>
      <c r="LTG185" s="344"/>
      <c r="LTH185" s="344"/>
      <c r="LTI185" s="638"/>
      <c r="LTJ185" s="1"/>
      <c r="LTK185" s="344"/>
      <c r="LTL185" s="347"/>
      <c r="LTM185" s="348"/>
      <c r="LTN185" s="349"/>
      <c r="LTO185" s="350"/>
      <c r="LTP185" s="344"/>
      <c r="LTQ185" s="344"/>
      <c r="LTR185" s="638"/>
      <c r="LTS185" s="1"/>
      <c r="LTT185" s="344"/>
      <c r="LTU185" s="347"/>
      <c r="LTV185" s="348"/>
      <c r="LTW185" s="349"/>
      <c r="LTX185" s="350"/>
      <c r="LTY185" s="344"/>
      <c r="LTZ185" s="344"/>
      <c r="LUA185" s="638"/>
      <c r="LUB185" s="1"/>
      <c r="LUC185" s="344"/>
      <c r="LUD185" s="347"/>
      <c r="LUE185" s="348"/>
      <c r="LUF185" s="349"/>
      <c r="LUG185" s="350"/>
      <c r="LUH185" s="344"/>
      <c r="LUI185" s="344"/>
      <c r="LUJ185" s="638"/>
      <c r="LUK185" s="1"/>
      <c r="LUL185" s="344"/>
      <c r="LUM185" s="347"/>
      <c r="LUN185" s="348"/>
      <c r="LUO185" s="349"/>
      <c r="LUP185" s="350"/>
      <c r="LUQ185" s="344"/>
      <c r="LUR185" s="344"/>
      <c r="LUS185" s="638"/>
      <c r="LUT185" s="1"/>
      <c r="LUU185" s="344"/>
      <c r="LUV185" s="347"/>
      <c r="LUW185" s="348"/>
      <c r="LUX185" s="349"/>
      <c r="LUY185" s="350"/>
      <c r="LUZ185" s="344"/>
      <c r="LVA185" s="344"/>
      <c r="LVB185" s="638"/>
      <c r="LVC185" s="1"/>
      <c r="LVD185" s="344"/>
      <c r="LVE185" s="347"/>
      <c r="LVF185" s="348"/>
      <c r="LVG185" s="349"/>
      <c r="LVH185" s="350"/>
      <c r="LVI185" s="344"/>
      <c r="LVJ185" s="344"/>
      <c r="LVK185" s="638"/>
      <c r="LVL185" s="1"/>
      <c r="LVM185" s="344"/>
      <c r="LVN185" s="347"/>
      <c r="LVO185" s="348"/>
      <c r="LVP185" s="349"/>
      <c r="LVQ185" s="350"/>
      <c r="LVR185" s="344"/>
      <c r="LVS185" s="344"/>
      <c r="LVT185" s="638"/>
      <c r="LVU185" s="1"/>
      <c r="LVV185" s="344"/>
      <c r="LVW185" s="347"/>
      <c r="LVX185" s="348"/>
      <c r="LVY185" s="349"/>
      <c r="LVZ185" s="350"/>
      <c r="LWA185" s="344"/>
      <c r="LWB185" s="344"/>
      <c r="LWC185" s="638"/>
      <c r="LWD185" s="1"/>
      <c r="LWE185" s="344"/>
      <c r="LWF185" s="347"/>
      <c r="LWG185" s="348"/>
      <c r="LWH185" s="349"/>
      <c r="LWI185" s="350"/>
      <c r="LWJ185" s="344"/>
      <c r="LWK185" s="344"/>
      <c r="LWL185" s="638"/>
      <c r="LWM185" s="1"/>
      <c r="LWN185" s="344"/>
      <c r="LWO185" s="347"/>
      <c r="LWP185" s="348"/>
      <c r="LWQ185" s="349"/>
      <c r="LWR185" s="350"/>
      <c r="LWS185" s="344"/>
      <c r="LWT185" s="344"/>
      <c r="LWU185" s="638"/>
      <c r="LWV185" s="1"/>
      <c r="LWW185" s="344"/>
      <c r="LWX185" s="347"/>
      <c r="LWY185" s="348"/>
      <c r="LWZ185" s="349"/>
      <c r="LXA185" s="350"/>
      <c r="LXB185" s="344"/>
      <c r="LXC185" s="344"/>
      <c r="LXD185" s="638"/>
      <c r="LXE185" s="1"/>
      <c r="LXF185" s="344"/>
      <c r="LXG185" s="347"/>
      <c r="LXH185" s="348"/>
      <c r="LXI185" s="349"/>
      <c r="LXJ185" s="350"/>
      <c r="LXK185" s="344"/>
      <c r="LXL185" s="344"/>
      <c r="LXM185" s="638"/>
      <c r="LXN185" s="1"/>
      <c r="LXO185" s="344"/>
      <c r="LXP185" s="347"/>
      <c r="LXQ185" s="348"/>
      <c r="LXR185" s="349"/>
      <c r="LXS185" s="350"/>
      <c r="LXT185" s="344"/>
      <c r="LXU185" s="344"/>
      <c r="LXV185" s="638"/>
      <c r="LXW185" s="1"/>
      <c r="LXX185" s="344"/>
      <c r="LXY185" s="347"/>
      <c r="LXZ185" s="348"/>
      <c r="LYA185" s="349"/>
      <c r="LYB185" s="350"/>
      <c r="LYC185" s="344"/>
      <c r="LYD185" s="344"/>
      <c r="LYE185" s="638"/>
      <c r="LYF185" s="1"/>
      <c r="LYG185" s="344"/>
      <c r="LYH185" s="347"/>
      <c r="LYI185" s="348"/>
      <c r="LYJ185" s="349"/>
      <c r="LYK185" s="350"/>
      <c r="LYL185" s="344"/>
      <c r="LYM185" s="344"/>
      <c r="LYN185" s="638"/>
      <c r="LYO185" s="1"/>
      <c r="LYP185" s="344"/>
      <c r="LYQ185" s="347"/>
      <c r="LYR185" s="348"/>
      <c r="LYS185" s="349"/>
      <c r="LYT185" s="350"/>
      <c r="LYU185" s="344"/>
      <c r="LYV185" s="344"/>
      <c r="LYW185" s="638"/>
      <c r="LYX185" s="1"/>
      <c r="LYY185" s="344"/>
      <c r="LYZ185" s="347"/>
      <c r="LZA185" s="348"/>
      <c r="LZB185" s="349"/>
      <c r="LZC185" s="350"/>
      <c r="LZD185" s="344"/>
      <c r="LZE185" s="344"/>
      <c r="LZF185" s="638"/>
      <c r="LZG185" s="1"/>
      <c r="LZH185" s="344"/>
      <c r="LZI185" s="347"/>
      <c r="LZJ185" s="348"/>
      <c r="LZK185" s="349"/>
      <c r="LZL185" s="350"/>
      <c r="LZM185" s="344"/>
      <c r="LZN185" s="344"/>
      <c r="LZO185" s="638"/>
      <c r="LZP185" s="1"/>
      <c r="LZQ185" s="344"/>
      <c r="LZR185" s="347"/>
      <c r="LZS185" s="348"/>
      <c r="LZT185" s="349"/>
      <c r="LZU185" s="350"/>
      <c r="LZV185" s="344"/>
      <c r="LZW185" s="344"/>
      <c r="LZX185" s="638"/>
      <c r="LZY185" s="1"/>
      <c r="LZZ185" s="344"/>
      <c r="MAA185" s="347"/>
      <c r="MAB185" s="348"/>
      <c r="MAC185" s="349"/>
      <c r="MAD185" s="350"/>
      <c r="MAE185" s="344"/>
      <c r="MAF185" s="344"/>
      <c r="MAG185" s="638"/>
      <c r="MAH185" s="1"/>
      <c r="MAI185" s="344"/>
      <c r="MAJ185" s="347"/>
      <c r="MAK185" s="348"/>
      <c r="MAL185" s="349"/>
      <c r="MAM185" s="350"/>
      <c r="MAN185" s="344"/>
      <c r="MAO185" s="344"/>
      <c r="MAP185" s="638"/>
      <c r="MAQ185" s="1"/>
      <c r="MAR185" s="344"/>
      <c r="MAS185" s="347"/>
      <c r="MAT185" s="348"/>
      <c r="MAU185" s="349"/>
      <c r="MAV185" s="350"/>
      <c r="MAW185" s="344"/>
      <c r="MAX185" s="344"/>
      <c r="MAY185" s="638"/>
      <c r="MAZ185" s="1"/>
      <c r="MBA185" s="344"/>
      <c r="MBB185" s="347"/>
      <c r="MBC185" s="348"/>
      <c r="MBD185" s="349"/>
      <c r="MBE185" s="350"/>
      <c r="MBF185" s="344"/>
      <c r="MBG185" s="344"/>
      <c r="MBH185" s="638"/>
      <c r="MBI185" s="1"/>
      <c r="MBJ185" s="344"/>
      <c r="MBK185" s="347"/>
      <c r="MBL185" s="348"/>
      <c r="MBM185" s="349"/>
      <c r="MBN185" s="350"/>
      <c r="MBO185" s="344"/>
      <c r="MBP185" s="344"/>
      <c r="MBQ185" s="638"/>
      <c r="MBR185" s="1"/>
      <c r="MBS185" s="344"/>
      <c r="MBT185" s="347"/>
      <c r="MBU185" s="348"/>
      <c r="MBV185" s="349"/>
      <c r="MBW185" s="350"/>
      <c r="MBX185" s="344"/>
      <c r="MBY185" s="344"/>
      <c r="MBZ185" s="638"/>
      <c r="MCA185" s="1"/>
      <c r="MCB185" s="344"/>
      <c r="MCC185" s="347"/>
      <c r="MCD185" s="348"/>
      <c r="MCE185" s="349"/>
      <c r="MCF185" s="350"/>
      <c r="MCG185" s="344"/>
      <c r="MCH185" s="344"/>
      <c r="MCI185" s="638"/>
      <c r="MCJ185" s="1"/>
      <c r="MCK185" s="344"/>
      <c r="MCL185" s="347"/>
      <c r="MCM185" s="348"/>
      <c r="MCN185" s="349"/>
      <c r="MCO185" s="350"/>
      <c r="MCP185" s="344"/>
      <c r="MCQ185" s="344"/>
      <c r="MCR185" s="638"/>
      <c r="MCS185" s="1"/>
      <c r="MCT185" s="344"/>
      <c r="MCU185" s="347"/>
      <c r="MCV185" s="348"/>
      <c r="MCW185" s="349"/>
      <c r="MCX185" s="350"/>
      <c r="MCY185" s="344"/>
      <c r="MCZ185" s="344"/>
      <c r="MDA185" s="638"/>
      <c r="MDB185" s="1"/>
      <c r="MDC185" s="344"/>
      <c r="MDD185" s="347"/>
      <c r="MDE185" s="348"/>
      <c r="MDF185" s="349"/>
      <c r="MDG185" s="350"/>
      <c r="MDH185" s="344"/>
      <c r="MDI185" s="344"/>
      <c r="MDJ185" s="638"/>
      <c r="MDK185" s="1"/>
      <c r="MDL185" s="344"/>
      <c r="MDM185" s="347"/>
      <c r="MDN185" s="348"/>
      <c r="MDO185" s="349"/>
      <c r="MDP185" s="350"/>
      <c r="MDQ185" s="344"/>
      <c r="MDR185" s="344"/>
      <c r="MDS185" s="638"/>
      <c r="MDT185" s="1"/>
      <c r="MDU185" s="344"/>
      <c r="MDV185" s="347"/>
      <c r="MDW185" s="348"/>
      <c r="MDX185" s="349"/>
      <c r="MDY185" s="350"/>
      <c r="MDZ185" s="344"/>
      <c r="MEA185" s="344"/>
      <c r="MEB185" s="638"/>
      <c r="MEC185" s="1"/>
      <c r="MED185" s="344"/>
      <c r="MEE185" s="347"/>
      <c r="MEF185" s="348"/>
      <c r="MEG185" s="349"/>
      <c r="MEH185" s="350"/>
      <c r="MEI185" s="344"/>
      <c r="MEJ185" s="344"/>
      <c r="MEK185" s="638"/>
      <c r="MEL185" s="1"/>
      <c r="MEM185" s="344"/>
      <c r="MEN185" s="347"/>
      <c r="MEO185" s="348"/>
      <c r="MEP185" s="349"/>
      <c r="MEQ185" s="350"/>
      <c r="MER185" s="344"/>
      <c r="MES185" s="344"/>
      <c r="MET185" s="638"/>
      <c r="MEU185" s="1"/>
      <c r="MEV185" s="344"/>
      <c r="MEW185" s="347"/>
      <c r="MEX185" s="348"/>
      <c r="MEY185" s="349"/>
      <c r="MEZ185" s="350"/>
      <c r="MFA185" s="344"/>
      <c r="MFB185" s="344"/>
      <c r="MFC185" s="638"/>
      <c r="MFD185" s="1"/>
      <c r="MFE185" s="344"/>
      <c r="MFF185" s="347"/>
      <c r="MFG185" s="348"/>
      <c r="MFH185" s="349"/>
      <c r="MFI185" s="350"/>
      <c r="MFJ185" s="344"/>
      <c r="MFK185" s="344"/>
      <c r="MFL185" s="638"/>
      <c r="MFM185" s="1"/>
      <c r="MFN185" s="344"/>
      <c r="MFO185" s="347"/>
      <c r="MFP185" s="348"/>
      <c r="MFQ185" s="349"/>
      <c r="MFR185" s="350"/>
      <c r="MFS185" s="344"/>
      <c r="MFT185" s="344"/>
      <c r="MFU185" s="638"/>
      <c r="MFV185" s="1"/>
      <c r="MFW185" s="344"/>
      <c r="MFX185" s="347"/>
      <c r="MFY185" s="348"/>
      <c r="MFZ185" s="349"/>
      <c r="MGA185" s="350"/>
      <c r="MGB185" s="344"/>
      <c r="MGC185" s="344"/>
      <c r="MGD185" s="638"/>
      <c r="MGE185" s="1"/>
      <c r="MGF185" s="344"/>
      <c r="MGG185" s="347"/>
      <c r="MGH185" s="348"/>
      <c r="MGI185" s="349"/>
      <c r="MGJ185" s="350"/>
      <c r="MGK185" s="344"/>
      <c r="MGL185" s="344"/>
      <c r="MGM185" s="638"/>
      <c r="MGN185" s="1"/>
      <c r="MGO185" s="344"/>
      <c r="MGP185" s="347"/>
      <c r="MGQ185" s="348"/>
      <c r="MGR185" s="349"/>
      <c r="MGS185" s="350"/>
      <c r="MGT185" s="344"/>
      <c r="MGU185" s="344"/>
      <c r="MGV185" s="638"/>
      <c r="MGW185" s="1"/>
      <c r="MGX185" s="344"/>
      <c r="MGY185" s="347"/>
      <c r="MGZ185" s="348"/>
      <c r="MHA185" s="349"/>
      <c r="MHB185" s="350"/>
      <c r="MHC185" s="344"/>
      <c r="MHD185" s="344"/>
      <c r="MHE185" s="638"/>
      <c r="MHF185" s="1"/>
      <c r="MHG185" s="344"/>
      <c r="MHH185" s="347"/>
      <c r="MHI185" s="348"/>
      <c r="MHJ185" s="349"/>
      <c r="MHK185" s="350"/>
      <c r="MHL185" s="344"/>
      <c r="MHM185" s="344"/>
      <c r="MHN185" s="638"/>
      <c r="MHO185" s="1"/>
      <c r="MHP185" s="344"/>
      <c r="MHQ185" s="347"/>
      <c r="MHR185" s="348"/>
      <c r="MHS185" s="349"/>
      <c r="MHT185" s="350"/>
      <c r="MHU185" s="344"/>
      <c r="MHV185" s="344"/>
      <c r="MHW185" s="638"/>
      <c r="MHX185" s="1"/>
      <c r="MHY185" s="344"/>
      <c r="MHZ185" s="347"/>
      <c r="MIA185" s="348"/>
      <c r="MIB185" s="349"/>
      <c r="MIC185" s="350"/>
      <c r="MID185" s="344"/>
      <c r="MIE185" s="344"/>
      <c r="MIF185" s="638"/>
      <c r="MIG185" s="1"/>
      <c r="MIH185" s="344"/>
      <c r="MII185" s="347"/>
      <c r="MIJ185" s="348"/>
      <c r="MIK185" s="349"/>
      <c r="MIL185" s="350"/>
      <c r="MIM185" s="344"/>
      <c r="MIN185" s="344"/>
      <c r="MIO185" s="638"/>
      <c r="MIP185" s="1"/>
      <c r="MIQ185" s="344"/>
      <c r="MIR185" s="347"/>
      <c r="MIS185" s="348"/>
      <c r="MIT185" s="349"/>
      <c r="MIU185" s="350"/>
      <c r="MIV185" s="344"/>
      <c r="MIW185" s="344"/>
      <c r="MIX185" s="638"/>
      <c r="MIY185" s="1"/>
      <c r="MIZ185" s="344"/>
      <c r="MJA185" s="347"/>
      <c r="MJB185" s="348"/>
      <c r="MJC185" s="349"/>
      <c r="MJD185" s="350"/>
      <c r="MJE185" s="344"/>
      <c r="MJF185" s="344"/>
      <c r="MJG185" s="638"/>
      <c r="MJH185" s="1"/>
      <c r="MJI185" s="344"/>
      <c r="MJJ185" s="347"/>
      <c r="MJK185" s="348"/>
      <c r="MJL185" s="349"/>
      <c r="MJM185" s="350"/>
      <c r="MJN185" s="344"/>
      <c r="MJO185" s="344"/>
      <c r="MJP185" s="638"/>
      <c r="MJQ185" s="1"/>
      <c r="MJR185" s="344"/>
      <c r="MJS185" s="347"/>
      <c r="MJT185" s="348"/>
      <c r="MJU185" s="349"/>
      <c r="MJV185" s="350"/>
      <c r="MJW185" s="344"/>
      <c r="MJX185" s="344"/>
      <c r="MJY185" s="638"/>
      <c r="MJZ185" s="1"/>
      <c r="MKA185" s="344"/>
      <c r="MKB185" s="347"/>
      <c r="MKC185" s="348"/>
      <c r="MKD185" s="349"/>
      <c r="MKE185" s="350"/>
      <c r="MKF185" s="344"/>
      <c r="MKG185" s="344"/>
      <c r="MKH185" s="638"/>
      <c r="MKI185" s="1"/>
      <c r="MKJ185" s="344"/>
      <c r="MKK185" s="347"/>
      <c r="MKL185" s="348"/>
      <c r="MKM185" s="349"/>
      <c r="MKN185" s="350"/>
      <c r="MKO185" s="344"/>
      <c r="MKP185" s="344"/>
      <c r="MKQ185" s="638"/>
      <c r="MKR185" s="1"/>
      <c r="MKS185" s="344"/>
      <c r="MKT185" s="347"/>
      <c r="MKU185" s="348"/>
      <c r="MKV185" s="349"/>
      <c r="MKW185" s="350"/>
      <c r="MKX185" s="344"/>
      <c r="MKY185" s="344"/>
      <c r="MKZ185" s="638"/>
      <c r="MLA185" s="1"/>
      <c r="MLB185" s="344"/>
      <c r="MLC185" s="347"/>
      <c r="MLD185" s="348"/>
      <c r="MLE185" s="349"/>
      <c r="MLF185" s="350"/>
      <c r="MLG185" s="344"/>
      <c r="MLH185" s="344"/>
      <c r="MLI185" s="638"/>
      <c r="MLJ185" s="1"/>
      <c r="MLK185" s="344"/>
      <c r="MLL185" s="347"/>
      <c r="MLM185" s="348"/>
      <c r="MLN185" s="349"/>
      <c r="MLO185" s="350"/>
      <c r="MLP185" s="344"/>
      <c r="MLQ185" s="344"/>
      <c r="MLR185" s="638"/>
      <c r="MLS185" s="1"/>
      <c r="MLT185" s="344"/>
      <c r="MLU185" s="347"/>
      <c r="MLV185" s="348"/>
      <c r="MLW185" s="349"/>
      <c r="MLX185" s="350"/>
      <c r="MLY185" s="344"/>
      <c r="MLZ185" s="344"/>
      <c r="MMA185" s="638"/>
      <c r="MMB185" s="1"/>
      <c r="MMC185" s="344"/>
      <c r="MMD185" s="347"/>
      <c r="MME185" s="348"/>
      <c r="MMF185" s="349"/>
      <c r="MMG185" s="350"/>
      <c r="MMH185" s="344"/>
      <c r="MMI185" s="344"/>
      <c r="MMJ185" s="638"/>
      <c r="MMK185" s="1"/>
      <c r="MML185" s="344"/>
      <c r="MMM185" s="347"/>
      <c r="MMN185" s="348"/>
      <c r="MMO185" s="349"/>
      <c r="MMP185" s="350"/>
      <c r="MMQ185" s="344"/>
      <c r="MMR185" s="344"/>
      <c r="MMS185" s="638"/>
      <c r="MMT185" s="1"/>
      <c r="MMU185" s="344"/>
      <c r="MMV185" s="347"/>
      <c r="MMW185" s="348"/>
      <c r="MMX185" s="349"/>
      <c r="MMY185" s="350"/>
      <c r="MMZ185" s="344"/>
      <c r="MNA185" s="344"/>
      <c r="MNB185" s="638"/>
      <c r="MNC185" s="1"/>
      <c r="MND185" s="344"/>
      <c r="MNE185" s="347"/>
      <c r="MNF185" s="348"/>
      <c r="MNG185" s="349"/>
      <c r="MNH185" s="350"/>
      <c r="MNI185" s="344"/>
      <c r="MNJ185" s="344"/>
      <c r="MNK185" s="638"/>
      <c r="MNL185" s="1"/>
      <c r="MNM185" s="344"/>
      <c r="MNN185" s="347"/>
      <c r="MNO185" s="348"/>
      <c r="MNP185" s="349"/>
      <c r="MNQ185" s="350"/>
      <c r="MNR185" s="344"/>
      <c r="MNS185" s="344"/>
      <c r="MNT185" s="638"/>
      <c r="MNU185" s="1"/>
      <c r="MNV185" s="344"/>
      <c r="MNW185" s="347"/>
      <c r="MNX185" s="348"/>
      <c r="MNY185" s="349"/>
      <c r="MNZ185" s="350"/>
      <c r="MOA185" s="344"/>
      <c r="MOB185" s="344"/>
      <c r="MOC185" s="638"/>
      <c r="MOD185" s="1"/>
      <c r="MOE185" s="344"/>
      <c r="MOF185" s="347"/>
      <c r="MOG185" s="348"/>
      <c r="MOH185" s="349"/>
      <c r="MOI185" s="350"/>
      <c r="MOJ185" s="344"/>
      <c r="MOK185" s="344"/>
      <c r="MOL185" s="638"/>
      <c r="MOM185" s="1"/>
      <c r="MON185" s="344"/>
      <c r="MOO185" s="347"/>
      <c r="MOP185" s="348"/>
      <c r="MOQ185" s="349"/>
      <c r="MOR185" s="350"/>
      <c r="MOS185" s="344"/>
      <c r="MOT185" s="344"/>
      <c r="MOU185" s="638"/>
      <c r="MOV185" s="1"/>
      <c r="MOW185" s="344"/>
      <c r="MOX185" s="347"/>
      <c r="MOY185" s="348"/>
      <c r="MOZ185" s="349"/>
      <c r="MPA185" s="350"/>
      <c r="MPB185" s="344"/>
      <c r="MPC185" s="344"/>
      <c r="MPD185" s="638"/>
      <c r="MPE185" s="1"/>
      <c r="MPF185" s="344"/>
      <c r="MPG185" s="347"/>
      <c r="MPH185" s="348"/>
      <c r="MPI185" s="349"/>
      <c r="MPJ185" s="350"/>
      <c r="MPK185" s="344"/>
      <c r="MPL185" s="344"/>
      <c r="MPM185" s="638"/>
      <c r="MPN185" s="1"/>
      <c r="MPO185" s="344"/>
      <c r="MPP185" s="347"/>
      <c r="MPQ185" s="348"/>
      <c r="MPR185" s="349"/>
      <c r="MPS185" s="350"/>
      <c r="MPT185" s="344"/>
      <c r="MPU185" s="344"/>
      <c r="MPV185" s="638"/>
      <c r="MPW185" s="1"/>
      <c r="MPX185" s="344"/>
      <c r="MPY185" s="347"/>
      <c r="MPZ185" s="348"/>
      <c r="MQA185" s="349"/>
      <c r="MQB185" s="350"/>
      <c r="MQC185" s="344"/>
      <c r="MQD185" s="344"/>
      <c r="MQE185" s="638"/>
      <c r="MQF185" s="1"/>
      <c r="MQG185" s="344"/>
      <c r="MQH185" s="347"/>
      <c r="MQI185" s="348"/>
      <c r="MQJ185" s="349"/>
      <c r="MQK185" s="350"/>
      <c r="MQL185" s="344"/>
      <c r="MQM185" s="344"/>
      <c r="MQN185" s="638"/>
      <c r="MQO185" s="1"/>
      <c r="MQP185" s="344"/>
      <c r="MQQ185" s="347"/>
      <c r="MQR185" s="348"/>
      <c r="MQS185" s="349"/>
      <c r="MQT185" s="350"/>
      <c r="MQU185" s="344"/>
      <c r="MQV185" s="344"/>
      <c r="MQW185" s="638"/>
      <c r="MQX185" s="1"/>
      <c r="MQY185" s="344"/>
      <c r="MQZ185" s="347"/>
      <c r="MRA185" s="348"/>
      <c r="MRB185" s="349"/>
      <c r="MRC185" s="350"/>
      <c r="MRD185" s="344"/>
      <c r="MRE185" s="344"/>
      <c r="MRF185" s="638"/>
      <c r="MRG185" s="1"/>
      <c r="MRH185" s="344"/>
      <c r="MRI185" s="347"/>
      <c r="MRJ185" s="348"/>
      <c r="MRK185" s="349"/>
      <c r="MRL185" s="350"/>
      <c r="MRM185" s="344"/>
      <c r="MRN185" s="344"/>
      <c r="MRO185" s="638"/>
      <c r="MRP185" s="1"/>
      <c r="MRQ185" s="344"/>
      <c r="MRR185" s="347"/>
      <c r="MRS185" s="348"/>
      <c r="MRT185" s="349"/>
      <c r="MRU185" s="350"/>
      <c r="MRV185" s="344"/>
      <c r="MRW185" s="344"/>
      <c r="MRX185" s="638"/>
      <c r="MRY185" s="1"/>
      <c r="MRZ185" s="344"/>
      <c r="MSA185" s="347"/>
      <c r="MSB185" s="348"/>
      <c r="MSC185" s="349"/>
      <c r="MSD185" s="350"/>
      <c r="MSE185" s="344"/>
      <c r="MSF185" s="344"/>
      <c r="MSG185" s="638"/>
      <c r="MSH185" s="1"/>
      <c r="MSI185" s="344"/>
      <c r="MSJ185" s="347"/>
      <c r="MSK185" s="348"/>
      <c r="MSL185" s="349"/>
      <c r="MSM185" s="350"/>
      <c r="MSN185" s="344"/>
      <c r="MSO185" s="344"/>
      <c r="MSP185" s="638"/>
      <c r="MSQ185" s="1"/>
      <c r="MSR185" s="344"/>
      <c r="MSS185" s="347"/>
      <c r="MST185" s="348"/>
      <c r="MSU185" s="349"/>
      <c r="MSV185" s="350"/>
      <c r="MSW185" s="344"/>
      <c r="MSX185" s="344"/>
      <c r="MSY185" s="638"/>
      <c r="MSZ185" s="1"/>
      <c r="MTA185" s="344"/>
      <c r="MTB185" s="347"/>
      <c r="MTC185" s="348"/>
      <c r="MTD185" s="349"/>
      <c r="MTE185" s="350"/>
      <c r="MTF185" s="344"/>
      <c r="MTG185" s="344"/>
      <c r="MTH185" s="638"/>
      <c r="MTI185" s="1"/>
      <c r="MTJ185" s="344"/>
      <c r="MTK185" s="347"/>
      <c r="MTL185" s="348"/>
      <c r="MTM185" s="349"/>
      <c r="MTN185" s="350"/>
      <c r="MTO185" s="344"/>
      <c r="MTP185" s="344"/>
      <c r="MTQ185" s="638"/>
      <c r="MTR185" s="1"/>
      <c r="MTS185" s="344"/>
      <c r="MTT185" s="347"/>
      <c r="MTU185" s="348"/>
      <c r="MTV185" s="349"/>
      <c r="MTW185" s="350"/>
      <c r="MTX185" s="344"/>
      <c r="MTY185" s="344"/>
      <c r="MTZ185" s="638"/>
      <c r="MUA185" s="1"/>
      <c r="MUB185" s="344"/>
      <c r="MUC185" s="347"/>
      <c r="MUD185" s="348"/>
      <c r="MUE185" s="349"/>
      <c r="MUF185" s="350"/>
      <c r="MUG185" s="344"/>
      <c r="MUH185" s="344"/>
      <c r="MUI185" s="638"/>
      <c r="MUJ185" s="1"/>
      <c r="MUK185" s="344"/>
      <c r="MUL185" s="347"/>
      <c r="MUM185" s="348"/>
      <c r="MUN185" s="349"/>
      <c r="MUO185" s="350"/>
      <c r="MUP185" s="344"/>
      <c r="MUQ185" s="344"/>
      <c r="MUR185" s="638"/>
      <c r="MUS185" s="1"/>
      <c r="MUT185" s="344"/>
      <c r="MUU185" s="347"/>
      <c r="MUV185" s="348"/>
      <c r="MUW185" s="349"/>
      <c r="MUX185" s="350"/>
      <c r="MUY185" s="344"/>
      <c r="MUZ185" s="344"/>
      <c r="MVA185" s="638"/>
      <c r="MVB185" s="1"/>
      <c r="MVC185" s="344"/>
      <c r="MVD185" s="347"/>
      <c r="MVE185" s="348"/>
      <c r="MVF185" s="349"/>
      <c r="MVG185" s="350"/>
      <c r="MVH185" s="344"/>
      <c r="MVI185" s="344"/>
      <c r="MVJ185" s="638"/>
      <c r="MVK185" s="1"/>
      <c r="MVL185" s="344"/>
      <c r="MVM185" s="347"/>
      <c r="MVN185" s="348"/>
      <c r="MVO185" s="349"/>
      <c r="MVP185" s="350"/>
      <c r="MVQ185" s="344"/>
      <c r="MVR185" s="344"/>
      <c r="MVS185" s="638"/>
      <c r="MVT185" s="1"/>
      <c r="MVU185" s="344"/>
      <c r="MVV185" s="347"/>
      <c r="MVW185" s="348"/>
      <c r="MVX185" s="349"/>
      <c r="MVY185" s="350"/>
      <c r="MVZ185" s="344"/>
      <c r="MWA185" s="344"/>
      <c r="MWB185" s="638"/>
      <c r="MWC185" s="1"/>
      <c r="MWD185" s="344"/>
      <c r="MWE185" s="347"/>
      <c r="MWF185" s="348"/>
      <c r="MWG185" s="349"/>
      <c r="MWH185" s="350"/>
      <c r="MWI185" s="344"/>
      <c r="MWJ185" s="344"/>
      <c r="MWK185" s="638"/>
      <c r="MWL185" s="1"/>
      <c r="MWM185" s="344"/>
      <c r="MWN185" s="347"/>
      <c r="MWO185" s="348"/>
      <c r="MWP185" s="349"/>
      <c r="MWQ185" s="350"/>
      <c r="MWR185" s="344"/>
      <c r="MWS185" s="344"/>
      <c r="MWT185" s="638"/>
      <c r="MWU185" s="1"/>
      <c r="MWV185" s="344"/>
      <c r="MWW185" s="347"/>
      <c r="MWX185" s="348"/>
      <c r="MWY185" s="349"/>
      <c r="MWZ185" s="350"/>
      <c r="MXA185" s="344"/>
      <c r="MXB185" s="344"/>
      <c r="MXC185" s="638"/>
      <c r="MXD185" s="1"/>
      <c r="MXE185" s="344"/>
      <c r="MXF185" s="347"/>
      <c r="MXG185" s="348"/>
      <c r="MXH185" s="349"/>
      <c r="MXI185" s="350"/>
      <c r="MXJ185" s="344"/>
      <c r="MXK185" s="344"/>
      <c r="MXL185" s="638"/>
      <c r="MXM185" s="1"/>
      <c r="MXN185" s="344"/>
      <c r="MXO185" s="347"/>
      <c r="MXP185" s="348"/>
      <c r="MXQ185" s="349"/>
      <c r="MXR185" s="350"/>
      <c r="MXS185" s="344"/>
      <c r="MXT185" s="344"/>
      <c r="MXU185" s="638"/>
      <c r="MXV185" s="1"/>
      <c r="MXW185" s="344"/>
      <c r="MXX185" s="347"/>
      <c r="MXY185" s="348"/>
      <c r="MXZ185" s="349"/>
      <c r="MYA185" s="350"/>
      <c r="MYB185" s="344"/>
      <c r="MYC185" s="344"/>
      <c r="MYD185" s="638"/>
      <c r="MYE185" s="1"/>
      <c r="MYF185" s="344"/>
      <c r="MYG185" s="347"/>
      <c r="MYH185" s="348"/>
      <c r="MYI185" s="349"/>
      <c r="MYJ185" s="350"/>
      <c r="MYK185" s="344"/>
      <c r="MYL185" s="344"/>
      <c r="MYM185" s="638"/>
      <c r="MYN185" s="1"/>
      <c r="MYO185" s="344"/>
      <c r="MYP185" s="347"/>
      <c r="MYQ185" s="348"/>
      <c r="MYR185" s="349"/>
      <c r="MYS185" s="350"/>
      <c r="MYT185" s="344"/>
      <c r="MYU185" s="344"/>
      <c r="MYV185" s="638"/>
      <c r="MYW185" s="1"/>
      <c r="MYX185" s="344"/>
      <c r="MYY185" s="347"/>
      <c r="MYZ185" s="348"/>
      <c r="MZA185" s="349"/>
      <c r="MZB185" s="350"/>
      <c r="MZC185" s="344"/>
      <c r="MZD185" s="344"/>
      <c r="MZE185" s="638"/>
      <c r="MZF185" s="1"/>
      <c r="MZG185" s="344"/>
      <c r="MZH185" s="347"/>
      <c r="MZI185" s="348"/>
      <c r="MZJ185" s="349"/>
      <c r="MZK185" s="350"/>
      <c r="MZL185" s="344"/>
      <c r="MZM185" s="344"/>
      <c r="MZN185" s="638"/>
      <c r="MZO185" s="1"/>
      <c r="MZP185" s="344"/>
      <c r="MZQ185" s="347"/>
      <c r="MZR185" s="348"/>
      <c r="MZS185" s="349"/>
      <c r="MZT185" s="350"/>
      <c r="MZU185" s="344"/>
      <c r="MZV185" s="344"/>
      <c r="MZW185" s="638"/>
      <c r="MZX185" s="1"/>
      <c r="MZY185" s="344"/>
      <c r="MZZ185" s="347"/>
      <c r="NAA185" s="348"/>
      <c r="NAB185" s="349"/>
      <c r="NAC185" s="350"/>
      <c r="NAD185" s="344"/>
      <c r="NAE185" s="344"/>
      <c r="NAF185" s="638"/>
      <c r="NAG185" s="1"/>
      <c r="NAH185" s="344"/>
      <c r="NAI185" s="347"/>
      <c r="NAJ185" s="348"/>
      <c r="NAK185" s="349"/>
      <c r="NAL185" s="350"/>
      <c r="NAM185" s="344"/>
      <c r="NAN185" s="344"/>
      <c r="NAO185" s="638"/>
      <c r="NAP185" s="1"/>
      <c r="NAQ185" s="344"/>
      <c r="NAR185" s="347"/>
      <c r="NAS185" s="348"/>
      <c r="NAT185" s="349"/>
      <c r="NAU185" s="350"/>
      <c r="NAV185" s="344"/>
      <c r="NAW185" s="344"/>
      <c r="NAX185" s="638"/>
      <c r="NAY185" s="1"/>
      <c r="NAZ185" s="344"/>
      <c r="NBA185" s="347"/>
      <c r="NBB185" s="348"/>
      <c r="NBC185" s="349"/>
      <c r="NBD185" s="350"/>
      <c r="NBE185" s="344"/>
      <c r="NBF185" s="344"/>
      <c r="NBG185" s="638"/>
      <c r="NBH185" s="1"/>
      <c r="NBI185" s="344"/>
      <c r="NBJ185" s="347"/>
      <c r="NBK185" s="348"/>
      <c r="NBL185" s="349"/>
      <c r="NBM185" s="350"/>
      <c r="NBN185" s="344"/>
      <c r="NBO185" s="344"/>
      <c r="NBP185" s="638"/>
      <c r="NBQ185" s="1"/>
      <c r="NBR185" s="344"/>
      <c r="NBS185" s="347"/>
      <c r="NBT185" s="348"/>
      <c r="NBU185" s="349"/>
      <c r="NBV185" s="350"/>
      <c r="NBW185" s="344"/>
      <c r="NBX185" s="344"/>
      <c r="NBY185" s="638"/>
      <c r="NBZ185" s="1"/>
      <c r="NCA185" s="344"/>
      <c r="NCB185" s="347"/>
      <c r="NCC185" s="348"/>
      <c r="NCD185" s="349"/>
      <c r="NCE185" s="350"/>
      <c r="NCF185" s="344"/>
      <c r="NCG185" s="344"/>
      <c r="NCH185" s="638"/>
      <c r="NCI185" s="1"/>
      <c r="NCJ185" s="344"/>
      <c r="NCK185" s="347"/>
      <c r="NCL185" s="348"/>
      <c r="NCM185" s="349"/>
      <c r="NCN185" s="350"/>
      <c r="NCO185" s="344"/>
      <c r="NCP185" s="344"/>
      <c r="NCQ185" s="638"/>
      <c r="NCR185" s="1"/>
      <c r="NCS185" s="344"/>
      <c r="NCT185" s="347"/>
      <c r="NCU185" s="348"/>
      <c r="NCV185" s="349"/>
      <c r="NCW185" s="350"/>
      <c r="NCX185" s="344"/>
      <c r="NCY185" s="344"/>
      <c r="NCZ185" s="638"/>
      <c r="NDA185" s="1"/>
      <c r="NDB185" s="344"/>
      <c r="NDC185" s="347"/>
      <c r="NDD185" s="348"/>
      <c r="NDE185" s="349"/>
      <c r="NDF185" s="350"/>
      <c r="NDG185" s="344"/>
      <c r="NDH185" s="344"/>
      <c r="NDI185" s="638"/>
      <c r="NDJ185" s="1"/>
      <c r="NDK185" s="344"/>
      <c r="NDL185" s="347"/>
      <c r="NDM185" s="348"/>
      <c r="NDN185" s="349"/>
      <c r="NDO185" s="350"/>
      <c r="NDP185" s="344"/>
      <c r="NDQ185" s="344"/>
      <c r="NDR185" s="638"/>
      <c r="NDS185" s="1"/>
      <c r="NDT185" s="344"/>
      <c r="NDU185" s="347"/>
      <c r="NDV185" s="348"/>
      <c r="NDW185" s="349"/>
      <c r="NDX185" s="350"/>
      <c r="NDY185" s="344"/>
      <c r="NDZ185" s="344"/>
      <c r="NEA185" s="638"/>
      <c r="NEB185" s="1"/>
      <c r="NEC185" s="344"/>
      <c r="NED185" s="347"/>
      <c r="NEE185" s="348"/>
      <c r="NEF185" s="349"/>
      <c r="NEG185" s="350"/>
      <c r="NEH185" s="344"/>
      <c r="NEI185" s="344"/>
      <c r="NEJ185" s="638"/>
      <c r="NEK185" s="1"/>
      <c r="NEL185" s="344"/>
      <c r="NEM185" s="347"/>
      <c r="NEN185" s="348"/>
      <c r="NEO185" s="349"/>
      <c r="NEP185" s="350"/>
      <c r="NEQ185" s="344"/>
      <c r="NER185" s="344"/>
      <c r="NES185" s="638"/>
      <c r="NET185" s="1"/>
      <c r="NEU185" s="344"/>
      <c r="NEV185" s="347"/>
      <c r="NEW185" s="348"/>
      <c r="NEX185" s="349"/>
      <c r="NEY185" s="350"/>
      <c r="NEZ185" s="344"/>
      <c r="NFA185" s="344"/>
      <c r="NFB185" s="638"/>
      <c r="NFC185" s="1"/>
      <c r="NFD185" s="344"/>
      <c r="NFE185" s="347"/>
      <c r="NFF185" s="348"/>
      <c r="NFG185" s="349"/>
      <c r="NFH185" s="350"/>
      <c r="NFI185" s="344"/>
      <c r="NFJ185" s="344"/>
      <c r="NFK185" s="638"/>
      <c r="NFL185" s="1"/>
      <c r="NFM185" s="344"/>
      <c r="NFN185" s="347"/>
      <c r="NFO185" s="348"/>
      <c r="NFP185" s="349"/>
      <c r="NFQ185" s="350"/>
      <c r="NFR185" s="344"/>
      <c r="NFS185" s="344"/>
      <c r="NFT185" s="638"/>
      <c r="NFU185" s="1"/>
      <c r="NFV185" s="344"/>
      <c r="NFW185" s="347"/>
      <c r="NFX185" s="348"/>
      <c r="NFY185" s="349"/>
      <c r="NFZ185" s="350"/>
      <c r="NGA185" s="344"/>
      <c r="NGB185" s="344"/>
      <c r="NGC185" s="638"/>
      <c r="NGD185" s="1"/>
      <c r="NGE185" s="344"/>
      <c r="NGF185" s="347"/>
      <c r="NGG185" s="348"/>
      <c r="NGH185" s="349"/>
      <c r="NGI185" s="350"/>
      <c r="NGJ185" s="344"/>
      <c r="NGK185" s="344"/>
      <c r="NGL185" s="638"/>
      <c r="NGM185" s="1"/>
      <c r="NGN185" s="344"/>
      <c r="NGO185" s="347"/>
      <c r="NGP185" s="348"/>
      <c r="NGQ185" s="349"/>
      <c r="NGR185" s="350"/>
      <c r="NGS185" s="344"/>
      <c r="NGT185" s="344"/>
      <c r="NGU185" s="638"/>
      <c r="NGV185" s="1"/>
      <c r="NGW185" s="344"/>
      <c r="NGX185" s="347"/>
      <c r="NGY185" s="348"/>
      <c r="NGZ185" s="349"/>
      <c r="NHA185" s="350"/>
      <c r="NHB185" s="344"/>
      <c r="NHC185" s="344"/>
      <c r="NHD185" s="638"/>
      <c r="NHE185" s="1"/>
      <c r="NHF185" s="344"/>
      <c r="NHG185" s="347"/>
      <c r="NHH185" s="348"/>
      <c r="NHI185" s="349"/>
      <c r="NHJ185" s="350"/>
      <c r="NHK185" s="344"/>
      <c r="NHL185" s="344"/>
      <c r="NHM185" s="638"/>
      <c r="NHN185" s="1"/>
      <c r="NHO185" s="344"/>
      <c r="NHP185" s="347"/>
      <c r="NHQ185" s="348"/>
      <c r="NHR185" s="349"/>
      <c r="NHS185" s="350"/>
      <c r="NHT185" s="344"/>
      <c r="NHU185" s="344"/>
      <c r="NHV185" s="638"/>
      <c r="NHW185" s="1"/>
      <c r="NHX185" s="344"/>
      <c r="NHY185" s="347"/>
      <c r="NHZ185" s="348"/>
      <c r="NIA185" s="349"/>
      <c r="NIB185" s="350"/>
      <c r="NIC185" s="344"/>
      <c r="NID185" s="344"/>
      <c r="NIE185" s="638"/>
      <c r="NIF185" s="1"/>
      <c r="NIG185" s="344"/>
      <c r="NIH185" s="347"/>
      <c r="NII185" s="348"/>
      <c r="NIJ185" s="349"/>
      <c r="NIK185" s="350"/>
      <c r="NIL185" s="344"/>
      <c r="NIM185" s="344"/>
      <c r="NIN185" s="638"/>
      <c r="NIO185" s="1"/>
      <c r="NIP185" s="344"/>
      <c r="NIQ185" s="347"/>
      <c r="NIR185" s="348"/>
      <c r="NIS185" s="349"/>
      <c r="NIT185" s="350"/>
      <c r="NIU185" s="344"/>
      <c r="NIV185" s="344"/>
      <c r="NIW185" s="638"/>
      <c r="NIX185" s="1"/>
      <c r="NIY185" s="344"/>
      <c r="NIZ185" s="347"/>
      <c r="NJA185" s="348"/>
      <c r="NJB185" s="349"/>
      <c r="NJC185" s="350"/>
      <c r="NJD185" s="344"/>
      <c r="NJE185" s="344"/>
      <c r="NJF185" s="638"/>
      <c r="NJG185" s="1"/>
      <c r="NJH185" s="344"/>
      <c r="NJI185" s="347"/>
      <c r="NJJ185" s="348"/>
      <c r="NJK185" s="349"/>
      <c r="NJL185" s="350"/>
      <c r="NJM185" s="344"/>
      <c r="NJN185" s="344"/>
      <c r="NJO185" s="638"/>
      <c r="NJP185" s="1"/>
      <c r="NJQ185" s="344"/>
      <c r="NJR185" s="347"/>
      <c r="NJS185" s="348"/>
      <c r="NJT185" s="349"/>
      <c r="NJU185" s="350"/>
      <c r="NJV185" s="344"/>
      <c r="NJW185" s="344"/>
      <c r="NJX185" s="638"/>
      <c r="NJY185" s="1"/>
      <c r="NJZ185" s="344"/>
      <c r="NKA185" s="347"/>
      <c r="NKB185" s="348"/>
      <c r="NKC185" s="349"/>
      <c r="NKD185" s="350"/>
      <c r="NKE185" s="344"/>
      <c r="NKF185" s="344"/>
      <c r="NKG185" s="638"/>
      <c r="NKH185" s="1"/>
      <c r="NKI185" s="344"/>
      <c r="NKJ185" s="347"/>
      <c r="NKK185" s="348"/>
      <c r="NKL185" s="349"/>
      <c r="NKM185" s="350"/>
      <c r="NKN185" s="344"/>
      <c r="NKO185" s="344"/>
      <c r="NKP185" s="638"/>
      <c r="NKQ185" s="1"/>
      <c r="NKR185" s="344"/>
      <c r="NKS185" s="347"/>
      <c r="NKT185" s="348"/>
      <c r="NKU185" s="349"/>
      <c r="NKV185" s="350"/>
      <c r="NKW185" s="344"/>
      <c r="NKX185" s="344"/>
      <c r="NKY185" s="638"/>
      <c r="NKZ185" s="1"/>
      <c r="NLA185" s="344"/>
      <c r="NLB185" s="347"/>
      <c r="NLC185" s="348"/>
      <c r="NLD185" s="349"/>
      <c r="NLE185" s="350"/>
      <c r="NLF185" s="344"/>
      <c r="NLG185" s="344"/>
      <c r="NLH185" s="638"/>
      <c r="NLI185" s="1"/>
      <c r="NLJ185" s="344"/>
      <c r="NLK185" s="347"/>
      <c r="NLL185" s="348"/>
      <c r="NLM185" s="349"/>
      <c r="NLN185" s="350"/>
      <c r="NLO185" s="344"/>
      <c r="NLP185" s="344"/>
      <c r="NLQ185" s="638"/>
      <c r="NLR185" s="1"/>
      <c r="NLS185" s="344"/>
      <c r="NLT185" s="347"/>
      <c r="NLU185" s="348"/>
      <c r="NLV185" s="349"/>
      <c r="NLW185" s="350"/>
      <c r="NLX185" s="344"/>
      <c r="NLY185" s="344"/>
      <c r="NLZ185" s="638"/>
      <c r="NMA185" s="1"/>
      <c r="NMB185" s="344"/>
      <c r="NMC185" s="347"/>
      <c r="NMD185" s="348"/>
      <c r="NME185" s="349"/>
      <c r="NMF185" s="350"/>
      <c r="NMG185" s="344"/>
      <c r="NMH185" s="344"/>
      <c r="NMI185" s="638"/>
      <c r="NMJ185" s="1"/>
      <c r="NMK185" s="344"/>
      <c r="NML185" s="347"/>
      <c r="NMM185" s="348"/>
      <c r="NMN185" s="349"/>
      <c r="NMO185" s="350"/>
      <c r="NMP185" s="344"/>
      <c r="NMQ185" s="344"/>
      <c r="NMR185" s="638"/>
      <c r="NMS185" s="1"/>
      <c r="NMT185" s="344"/>
      <c r="NMU185" s="347"/>
      <c r="NMV185" s="348"/>
      <c r="NMW185" s="349"/>
      <c r="NMX185" s="350"/>
      <c r="NMY185" s="344"/>
      <c r="NMZ185" s="344"/>
      <c r="NNA185" s="638"/>
      <c r="NNB185" s="1"/>
      <c r="NNC185" s="344"/>
      <c r="NND185" s="347"/>
      <c r="NNE185" s="348"/>
      <c r="NNF185" s="349"/>
      <c r="NNG185" s="350"/>
      <c r="NNH185" s="344"/>
      <c r="NNI185" s="344"/>
      <c r="NNJ185" s="638"/>
      <c r="NNK185" s="1"/>
      <c r="NNL185" s="344"/>
      <c r="NNM185" s="347"/>
      <c r="NNN185" s="348"/>
      <c r="NNO185" s="349"/>
      <c r="NNP185" s="350"/>
      <c r="NNQ185" s="344"/>
      <c r="NNR185" s="344"/>
      <c r="NNS185" s="638"/>
      <c r="NNT185" s="1"/>
      <c r="NNU185" s="344"/>
      <c r="NNV185" s="347"/>
      <c r="NNW185" s="348"/>
      <c r="NNX185" s="349"/>
      <c r="NNY185" s="350"/>
      <c r="NNZ185" s="344"/>
      <c r="NOA185" s="344"/>
      <c r="NOB185" s="638"/>
      <c r="NOC185" s="1"/>
      <c r="NOD185" s="344"/>
      <c r="NOE185" s="347"/>
      <c r="NOF185" s="348"/>
      <c r="NOG185" s="349"/>
      <c r="NOH185" s="350"/>
      <c r="NOI185" s="344"/>
      <c r="NOJ185" s="344"/>
      <c r="NOK185" s="638"/>
      <c r="NOL185" s="1"/>
      <c r="NOM185" s="344"/>
      <c r="NON185" s="347"/>
      <c r="NOO185" s="348"/>
      <c r="NOP185" s="349"/>
      <c r="NOQ185" s="350"/>
      <c r="NOR185" s="344"/>
      <c r="NOS185" s="344"/>
      <c r="NOT185" s="638"/>
      <c r="NOU185" s="1"/>
      <c r="NOV185" s="344"/>
      <c r="NOW185" s="347"/>
      <c r="NOX185" s="348"/>
      <c r="NOY185" s="349"/>
      <c r="NOZ185" s="350"/>
      <c r="NPA185" s="344"/>
      <c r="NPB185" s="344"/>
      <c r="NPC185" s="638"/>
      <c r="NPD185" s="1"/>
      <c r="NPE185" s="344"/>
      <c r="NPF185" s="347"/>
      <c r="NPG185" s="348"/>
      <c r="NPH185" s="349"/>
      <c r="NPI185" s="350"/>
      <c r="NPJ185" s="344"/>
      <c r="NPK185" s="344"/>
      <c r="NPL185" s="638"/>
      <c r="NPM185" s="1"/>
      <c r="NPN185" s="344"/>
      <c r="NPO185" s="347"/>
      <c r="NPP185" s="348"/>
      <c r="NPQ185" s="349"/>
      <c r="NPR185" s="350"/>
      <c r="NPS185" s="344"/>
      <c r="NPT185" s="344"/>
      <c r="NPU185" s="638"/>
      <c r="NPV185" s="1"/>
      <c r="NPW185" s="344"/>
      <c r="NPX185" s="347"/>
      <c r="NPY185" s="348"/>
      <c r="NPZ185" s="349"/>
      <c r="NQA185" s="350"/>
      <c r="NQB185" s="344"/>
      <c r="NQC185" s="344"/>
      <c r="NQD185" s="638"/>
      <c r="NQE185" s="1"/>
      <c r="NQF185" s="344"/>
      <c r="NQG185" s="347"/>
      <c r="NQH185" s="348"/>
      <c r="NQI185" s="349"/>
      <c r="NQJ185" s="350"/>
      <c r="NQK185" s="344"/>
      <c r="NQL185" s="344"/>
      <c r="NQM185" s="638"/>
      <c r="NQN185" s="1"/>
      <c r="NQO185" s="344"/>
      <c r="NQP185" s="347"/>
      <c r="NQQ185" s="348"/>
      <c r="NQR185" s="349"/>
      <c r="NQS185" s="350"/>
      <c r="NQT185" s="344"/>
      <c r="NQU185" s="344"/>
      <c r="NQV185" s="638"/>
      <c r="NQW185" s="1"/>
      <c r="NQX185" s="344"/>
      <c r="NQY185" s="347"/>
      <c r="NQZ185" s="348"/>
      <c r="NRA185" s="349"/>
      <c r="NRB185" s="350"/>
      <c r="NRC185" s="344"/>
      <c r="NRD185" s="344"/>
      <c r="NRE185" s="638"/>
      <c r="NRF185" s="1"/>
      <c r="NRG185" s="344"/>
      <c r="NRH185" s="347"/>
      <c r="NRI185" s="348"/>
      <c r="NRJ185" s="349"/>
      <c r="NRK185" s="350"/>
      <c r="NRL185" s="344"/>
      <c r="NRM185" s="344"/>
      <c r="NRN185" s="638"/>
      <c r="NRO185" s="1"/>
      <c r="NRP185" s="344"/>
      <c r="NRQ185" s="347"/>
      <c r="NRR185" s="348"/>
      <c r="NRS185" s="349"/>
      <c r="NRT185" s="350"/>
      <c r="NRU185" s="344"/>
      <c r="NRV185" s="344"/>
      <c r="NRW185" s="638"/>
      <c r="NRX185" s="1"/>
      <c r="NRY185" s="344"/>
      <c r="NRZ185" s="347"/>
      <c r="NSA185" s="348"/>
      <c r="NSB185" s="349"/>
      <c r="NSC185" s="350"/>
      <c r="NSD185" s="344"/>
      <c r="NSE185" s="344"/>
      <c r="NSF185" s="638"/>
      <c r="NSG185" s="1"/>
      <c r="NSH185" s="344"/>
      <c r="NSI185" s="347"/>
      <c r="NSJ185" s="348"/>
      <c r="NSK185" s="349"/>
      <c r="NSL185" s="350"/>
      <c r="NSM185" s="344"/>
      <c r="NSN185" s="344"/>
      <c r="NSO185" s="638"/>
      <c r="NSP185" s="1"/>
      <c r="NSQ185" s="344"/>
      <c r="NSR185" s="347"/>
      <c r="NSS185" s="348"/>
      <c r="NST185" s="349"/>
      <c r="NSU185" s="350"/>
      <c r="NSV185" s="344"/>
      <c r="NSW185" s="344"/>
      <c r="NSX185" s="638"/>
      <c r="NSY185" s="1"/>
      <c r="NSZ185" s="344"/>
      <c r="NTA185" s="347"/>
      <c r="NTB185" s="348"/>
      <c r="NTC185" s="349"/>
      <c r="NTD185" s="350"/>
      <c r="NTE185" s="344"/>
      <c r="NTF185" s="344"/>
      <c r="NTG185" s="638"/>
      <c r="NTH185" s="1"/>
      <c r="NTI185" s="344"/>
      <c r="NTJ185" s="347"/>
      <c r="NTK185" s="348"/>
      <c r="NTL185" s="349"/>
      <c r="NTM185" s="350"/>
      <c r="NTN185" s="344"/>
      <c r="NTO185" s="344"/>
      <c r="NTP185" s="638"/>
      <c r="NTQ185" s="1"/>
      <c r="NTR185" s="344"/>
      <c r="NTS185" s="347"/>
      <c r="NTT185" s="348"/>
      <c r="NTU185" s="349"/>
      <c r="NTV185" s="350"/>
      <c r="NTW185" s="344"/>
      <c r="NTX185" s="344"/>
      <c r="NTY185" s="638"/>
      <c r="NTZ185" s="1"/>
      <c r="NUA185" s="344"/>
      <c r="NUB185" s="347"/>
      <c r="NUC185" s="348"/>
      <c r="NUD185" s="349"/>
      <c r="NUE185" s="350"/>
      <c r="NUF185" s="344"/>
      <c r="NUG185" s="344"/>
      <c r="NUH185" s="638"/>
      <c r="NUI185" s="1"/>
      <c r="NUJ185" s="344"/>
      <c r="NUK185" s="347"/>
      <c r="NUL185" s="348"/>
      <c r="NUM185" s="349"/>
      <c r="NUN185" s="350"/>
      <c r="NUO185" s="344"/>
      <c r="NUP185" s="344"/>
      <c r="NUQ185" s="638"/>
      <c r="NUR185" s="1"/>
      <c r="NUS185" s="344"/>
      <c r="NUT185" s="347"/>
      <c r="NUU185" s="348"/>
      <c r="NUV185" s="349"/>
      <c r="NUW185" s="350"/>
      <c r="NUX185" s="344"/>
      <c r="NUY185" s="344"/>
      <c r="NUZ185" s="638"/>
      <c r="NVA185" s="1"/>
      <c r="NVB185" s="344"/>
      <c r="NVC185" s="347"/>
      <c r="NVD185" s="348"/>
      <c r="NVE185" s="349"/>
      <c r="NVF185" s="350"/>
      <c r="NVG185" s="344"/>
      <c r="NVH185" s="344"/>
      <c r="NVI185" s="638"/>
      <c r="NVJ185" s="1"/>
      <c r="NVK185" s="344"/>
      <c r="NVL185" s="347"/>
      <c r="NVM185" s="348"/>
      <c r="NVN185" s="349"/>
      <c r="NVO185" s="350"/>
      <c r="NVP185" s="344"/>
      <c r="NVQ185" s="344"/>
      <c r="NVR185" s="638"/>
      <c r="NVS185" s="1"/>
      <c r="NVT185" s="344"/>
      <c r="NVU185" s="347"/>
      <c r="NVV185" s="348"/>
      <c r="NVW185" s="349"/>
      <c r="NVX185" s="350"/>
      <c r="NVY185" s="344"/>
      <c r="NVZ185" s="344"/>
      <c r="NWA185" s="638"/>
      <c r="NWB185" s="1"/>
      <c r="NWC185" s="344"/>
      <c r="NWD185" s="347"/>
      <c r="NWE185" s="348"/>
      <c r="NWF185" s="349"/>
      <c r="NWG185" s="350"/>
      <c r="NWH185" s="344"/>
      <c r="NWI185" s="344"/>
      <c r="NWJ185" s="638"/>
      <c r="NWK185" s="1"/>
      <c r="NWL185" s="344"/>
      <c r="NWM185" s="347"/>
      <c r="NWN185" s="348"/>
      <c r="NWO185" s="349"/>
      <c r="NWP185" s="350"/>
      <c r="NWQ185" s="344"/>
      <c r="NWR185" s="344"/>
      <c r="NWS185" s="638"/>
      <c r="NWT185" s="1"/>
      <c r="NWU185" s="344"/>
      <c r="NWV185" s="347"/>
      <c r="NWW185" s="348"/>
      <c r="NWX185" s="349"/>
      <c r="NWY185" s="350"/>
      <c r="NWZ185" s="344"/>
      <c r="NXA185" s="344"/>
      <c r="NXB185" s="638"/>
      <c r="NXC185" s="1"/>
      <c r="NXD185" s="344"/>
      <c r="NXE185" s="347"/>
      <c r="NXF185" s="348"/>
      <c r="NXG185" s="349"/>
      <c r="NXH185" s="350"/>
      <c r="NXI185" s="344"/>
      <c r="NXJ185" s="344"/>
      <c r="NXK185" s="638"/>
      <c r="NXL185" s="1"/>
      <c r="NXM185" s="344"/>
      <c r="NXN185" s="347"/>
      <c r="NXO185" s="348"/>
      <c r="NXP185" s="349"/>
      <c r="NXQ185" s="350"/>
      <c r="NXR185" s="344"/>
      <c r="NXS185" s="344"/>
      <c r="NXT185" s="638"/>
      <c r="NXU185" s="1"/>
      <c r="NXV185" s="344"/>
      <c r="NXW185" s="347"/>
      <c r="NXX185" s="348"/>
      <c r="NXY185" s="349"/>
      <c r="NXZ185" s="350"/>
      <c r="NYA185" s="344"/>
      <c r="NYB185" s="344"/>
      <c r="NYC185" s="638"/>
      <c r="NYD185" s="1"/>
      <c r="NYE185" s="344"/>
      <c r="NYF185" s="347"/>
      <c r="NYG185" s="348"/>
      <c r="NYH185" s="349"/>
      <c r="NYI185" s="350"/>
      <c r="NYJ185" s="344"/>
      <c r="NYK185" s="344"/>
      <c r="NYL185" s="638"/>
      <c r="NYM185" s="1"/>
      <c r="NYN185" s="344"/>
      <c r="NYO185" s="347"/>
      <c r="NYP185" s="348"/>
      <c r="NYQ185" s="349"/>
      <c r="NYR185" s="350"/>
      <c r="NYS185" s="344"/>
      <c r="NYT185" s="344"/>
      <c r="NYU185" s="638"/>
      <c r="NYV185" s="1"/>
      <c r="NYW185" s="344"/>
      <c r="NYX185" s="347"/>
      <c r="NYY185" s="348"/>
      <c r="NYZ185" s="349"/>
      <c r="NZA185" s="350"/>
      <c r="NZB185" s="344"/>
      <c r="NZC185" s="344"/>
      <c r="NZD185" s="638"/>
      <c r="NZE185" s="1"/>
      <c r="NZF185" s="344"/>
      <c r="NZG185" s="347"/>
      <c r="NZH185" s="348"/>
      <c r="NZI185" s="349"/>
      <c r="NZJ185" s="350"/>
      <c r="NZK185" s="344"/>
      <c r="NZL185" s="344"/>
      <c r="NZM185" s="638"/>
      <c r="NZN185" s="1"/>
      <c r="NZO185" s="344"/>
      <c r="NZP185" s="347"/>
      <c r="NZQ185" s="348"/>
      <c r="NZR185" s="349"/>
      <c r="NZS185" s="350"/>
      <c r="NZT185" s="344"/>
      <c r="NZU185" s="344"/>
      <c r="NZV185" s="638"/>
      <c r="NZW185" s="1"/>
      <c r="NZX185" s="344"/>
      <c r="NZY185" s="347"/>
      <c r="NZZ185" s="348"/>
      <c r="OAA185" s="349"/>
      <c r="OAB185" s="350"/>
      <c r="OAC185" s="344"/>
      <c r="OAD185" s="344"/>
      <c r="OAE185" s="638"/>
      <c r="OAF185" s="1"/>
      <c r="OAG185" s="344"/>
      <c r="OAH185" s="347"/>
      <c r="OAI185" s="348"/>
      <c r="OAJ185" s="349"/>
      <c r="OAK185" s="350"/>
      <c r="OAL185" s="344"/>
      <c r="OAM185" s="344"/>
      <c r="OAN185" s="638"/>
      <c r="OAO185" s="1"/>
      <c r="OAP185" s="344"/>
      <c r="OAQ185" s="347"/>
      <c r="OAR185" s="348"/>
      <c r="OAS185" s="349"/>
      <c r="OAT185" s="350"/>
      <c r="OAU185" s="344"/>
      <c r="OAV185" s="344"/>
      <c r="OAW185" s="638"/>
      <c r="OAX185" s="1"/>
      <c r="OAY185" s="344"/>
      <c r="OAZ185" s="347"/>
      <c r="OBA185" s="348"/>
      <c r="OBB185" s="349"/>
      <c r="OBC185" s="350"/>
      <c r="OBD185" s="344"/>
      <c r="OBE185" s="344"/>
      <c r="OBF185" s="638"/>
      <c r="OBG185" s="1"/>
      <c r="OBH185" s="344"/>
      <c r="OBI185" s="347"/>
      <c r="OBJ185" s="348"/>
      <c r="OBK185" s="349"/>
      <c r="OBL185" s="350"/>
      <c r="OBM185" s="344"/>
      <c r="OBN185" s="344"/>
      <c r="OBO185" s="638"/>
      <c r="OBP185" s="1"/>
      <c r="OBQ185" s="344"/>
      <c r="OBR185" s="347"/>
      <c r="OBS185" s="348"/>
      <c r="OBT185" s="349"/>
      <c r="OBU185" s="350"/>
      <c r="OBV185" s="344"/>
      <c r="OBW185" s="344"/>
      <c r="OBX185" s="638"/>
      <c r="OBY185" s="1"/>
      <c r="OBZ185" s="344"/>
      <c r="OCA185" s="347"/>
      <c r="OCB185" s="348"/>
      <c r="OCC185" s="349"/>
      <c r="OCD185" s="350"/>
      <c r="OCE185" s="344"/>
      <c r="OCF185" s="344"/>
      <c r="OCG185" s="638"/>
      <c r="OCH185" s="1"/>
      <c r="OCI185" s="344"/>
      <c r="OCJ185" s="347"/>
      <c r="OCK185" s="348"/>
      <c r="OCL185" s="349"/>
      <c r="OCM185" s="350"/>
      <c r="OCN185" s="344"/>
      <c r="OCO185" s="344"/>
      <c r="OCP185" s="638"/>
      <c r="OCQ185" s="1"/>
      <c r="OCR185" s="344"/>
      <c r="OCS185" s="347"/>
      <c r="OCT185" s="348"/>
      <c r="OCU185" s="349"/>
      <c r="OCV185" s="350"/>
      <c r="OCW185" s="344"/>
      <c r="OCX185" s="344"/>
      <c r="OCY185" s="638"/>
      <c r="OCZ185" s="1"/>
      <c r="ODA185" s="344"/>
      <c r="ODB185" s="347"/>
      <c r="ODC185" s="348"/>
      <c r="ODD185" s="349"/>
      <c r="ODE185" s="350"/>
      <c r="ODF185" s="344"/>
      <c r="ODG185" s="344"/>
      <c r="ODH185" s="638"/>
      <c r="ODI185" s="1"/>
      <c r="ODJ185" s="344"/>
      <c r="ODK185" s="347"/>
      <c r="ODL185" s="348"/>
      <c r="ODM185" s="349"/>
      <c r="ODN185" s="350"/>
      <c r="ODO185" s="344"/>
      <c r="ODP185" s="344"/>
      <c r="ODQ185" s="638"/>
      <c r="ODR185" s="1"/>
      <c r="ODS185" s="344"/>
      <c r="ODT185" s="347"/>
      <c r="ODU185" s="348"/>
      <c r="ODV185" s="349"/>
      <c r="ODW185" s="350"/>
      <c r="ODX185" s="344"/>
      <c r="ODY185" s="344"/>
      <c r="ODZ185" s="638"/>
      <c r="OEA185" s="1"/>
      <c r="OEB185" s="344"/>
      <c r="OEC185" s="347"/>
      <c r="OED185" s="348"/>
      <c r="OEE185" s="349"/>
      <c r="OEF185" s="350"/>
      <c r="OEG185" s="344"/>
      <c r="OEH185" s="344"/>
      <c r="OEI185" s="638"/>
      <c r="OEJ185" s="1"/>
      <c r="OEK185" s="344"/>
      <c r="OEL185" s="347"/>
      <c r="OEM185" s="348"/>
      <c r="OEN185" s="349"/>
      <c r="OEO185" s="350"/>
      <c r="OEP185" s="344"/>
      <c r="OEQ185" s="344"/>
      <c r="OER185" s="638"/>
      <c r="OES185" s="1"/>
      <c r="OET185" s="344"/>
      <c r="OEU185" s="347"/>
      <c r="OEV185" s="348"/>
      <c r="OEW185" s="349"/>
      <c r="OEX185" s="350"/>
      <c r="OEY185" s="344"/>
      <c r="OEZ185" s="344"/>
      <c r="OFA185" s="638"/>
      <c r="OFB185" s="1"/>
      <c r="OFC185" s="344"/>
      <c r="OFD185" s="347"/>
      <c r="OFE185" s="348"/>
      <c r="OFF185" s="349"/>
      <c r="OFG185" s="350"/>
      <c r="OFH185" s="344"/>
      <c r="OFI185" s="344"/>
      <c r="OFJ185" s="638"/>
      <c r="OFK185" s="1"/>
      <c r="OFL185" s="344"/>
      <c r="OFM185" s="347"/>
      <c r="OFN185" s="348"/>
      <c r="OFO185" s="349"/>
      <c r="OFP185" s="350"/>
      <c r="OFQ185" s="344"/>
      <c r="OFR185" s="344"/>
      <c r="OFS185" s="638"/>
      <c r="OFT185" s="1"/>
      <c r="OFU185" s="344"/>
      <c r="OFV185" s="347"/>
      <c r="OFW185" s="348"/>
      <c r="OFX185" s="349"/>
      <c r="OFY185" s="350"/>
      <c r="OFZ185" s="344"/>
      <c r="OGA185" s="344"/>
      <c r="OGB185" s="638"/>
      <c r="OGC185" s="1"/>
      <c r="OGD185" s="344"/>
      <c r="OGE185" s="347"/>
      <c r="OGF185" s="348"/>
      <c r="OGG185" s="349"/>
      <c r="OGH185" s="350"/>
      <c r="OGI185" s="344"/>
      <c r="OGJ185" s="344"/>
      <c r="OGK185" s="638"/>
      <c r="OGL185" s="1"/>
      <c r="OGM185" s="344"/>
      <c r="OGN185" s="347"/>
      <c r="OGO185" s="348"/>
      <c r="OGP185" s="349"/>
      <c r="OGQ185" s="350"/>
      <c r="OGR185" s="344"/>
      <c r="OGS185" s="344"/>
      <c r="OGT185" s="638"/>
      <c r="OGU185" s="1"/>
      <c r="OGV185" s="344"/>
      <c r="OGW185" s="347"/>
      <c r="OGX185" s="348"/>
      <c r="OGY185" s="349"/>
      <c r="OGZ185" s="350"/>
      <c r="OHA185" s="344"/>
      <c r="OHB185" s="344"/>
      <c r="OHC185" s="638"/>
      <c r="OHD185" s="1"/>
      <c r="OHE185" s="344"/>
      <c r="OHF185" s="347"/>
      <c r="OHG185" s="348"/>
      <c r="OHH185" s="349"/>
      <c r="OHI185" s="350"/>
      <c r="OHJ185" s="344"/>
      <c r="OHK185" s="344"/>
      <c r="OHL185" s="638"/>
      <c r="OHM185" s="1"/>
      <c r="OHN185" s="344"/>
      <c r="OHO185" s="347"/>
      <c r="OHP185" s="348"/>
      <c r="OHQ185" s="349"/>
      <c r="OHR185" s="350"/>
      <c r="OHS185" s="344"/>
      <c r="OHT185" s="344"/>
      <c r="OHU185" s="638"/>
      <c r="OHV185" s="1"/>
      <c r="OHW185" s="344"/>
      <c r="OHX185" s="347"/>
      <c r="OHY185" s="348"/>
      <c r="OHZ185" s="349"/>
      <c r="OIA185" s="350"/>
      <c r="OIB185" s="344"/>
      <c r="OIC185" s="344"/>
      <c r="OID185" s="638"/>
      <c r="OIE185" s="1"/>
      <c r="OIF185" s="344"/>
      <c r="OIG185" s="347"/>
      <c r="OIH185" s="348"/>
      <c r="OII185" s="349"/>
      <c r="OIJ185" s="350"/>
      <c r="OIK185" s="344"/>
      <c r="OIL185" s="344"/>
      <c r="OIM185" s="638"/>
      <c r="OIN185" s="1"/>
      <c r="OIO185" s="344"/>
      <c r="OIP185" s="347"/>
      <c r="OIQ185" s="348"/>
      <c r="OIR185" s="349"/>
      <c r="OIS185" s="350"/>
      <c r="OIT185" s="344"/>
      <c r="OIU185" s="344"/>
      <c r="OIV185" s="638"/>
      <c r="OIW185" s="1"/>
      <c r="OIX185" s="344"/>
      <c r="OIY185" s="347"/>
      <c r="OIZ185" s="348"/>
      <c r="OJA185" s="349"/>
      <c r="OJB185" s="350"/>
      <c r="OJC185" s="344"/>
      <c r="OJD185" s="344"/>
      <c r="OJE185" s="638"/>
      <c r="OJF185" s="1"/>
      <c r="OJG185" s="344"/>
      <c r="OJH185" s="347"/>
      <c r="OJI185" s="348"/>
      <c r="OJJ185" s="349"/>
      <c r="OJK185" s="350"/>
      <c r="OJL185" s="344"/>
      <c r="OJM185" s="344"/>
      <c r="OJN185" s="638"/>
      <c r="OJO185" s="1"/>
      <c r="OJP185" s="344"/>
      <c r="OJQ185" s="347"/>
      <c r="OJR185" s="348"/>
      <c r="OJS185" s="349"/>
      <c r="OJT185" s="350"/>
      <c r="OJU185" s="344"/>
      <c r="OJV185" s="344"/>
      <c r="OJW185" s="638"/>
      <c r="OJX185" s="1"/>
      <c r="OJY185" s="344"/>
      <c r="OJZ185" s="347"/>
      <c r="OKA185" s="348"/>
      <c r="OKB185" s="349"/>
      <c r="OKC185" s="350"/>
      <c r="OKD185" s="344"/>
      <c r="OKE185" s="344"/>
      <c r="OKF185" s="638"/>
      <c r="OKG185" s="1"/>
      <c r="OKH185" s="344"/>
      <c r="OKI185" s="347"/>
      <c r="OKJ185" s="348"/>
      <c r="OKK185" s="349"/>
      <c r="OKL185" s="350"/>
      <c r="OKM185" s="344"/>
      <c r="OKN185" s="344"/>
      <c r="OKO185" s="638"/>
      <c r="OKP185" s="1"/>
      <c r="OKQ185" s="344"/>
      <c r="OKR185" s="347"/>
      <c r="OKS185" s="348"/>
      <c r="OKT185" s="349"/>
      <c r="OKU185" s="350"/>
      <c r="OKV185" s="344"/>
      <c r="OKW185" s="344"/>
      <c r="OKX185" s="638"/>
      <c r="OKY185" s="1"/>
      <c r="OKZ185" s="344"/>
      <c r="OLA185" s="347"/>
      <c r="OLB185" s="348"/>
      <c r="OLC185" s="349"/>
      <c r="OLD185" s="350"/>
      <c r="OLE185" s="344"/>
      <c r="OLF185" s="344"/>
      <c r="OLG185" s="638"/>
      <c r="OLH185" s="1"/>
      <c r="OLI185" s="344"/>
      <c r="OLJ185" s="347"/>
      <c r="OLK185" s="348"/>
      <c r="OLL185" s="349"/>
      <c r="OLM185" s="350"/>
      <c r="OLN185" s="344"/>
      <c r="OLO185" s="344"/>
      <c r="OLP185" s="638"/>
      <c r="OLQ185" s="1"/>
      <c r="OLR185" s="344"/>
      <c r="OLS185" s="347"/>
      <c r="OLT185" s="348"/>
      <c r="OLU185" s="349"/>
      <c r="OLV185" s="350"/>
      <c r="OLW185" s="344"/>
      <c r="OLX185" s="344"/>
      <c r="OLY185" s="638"/>
      <c r="OLZ185" s="1"/>
      <c r="OMA185" s="344"/>
      <c r="OMB185" s="347"/>
      <c r="OMC185" s="348"/>
      <c r="OMD185" s="349"/>
      <c r="OME185" s="350"/>
      <c r="OMF185" s="344"/>
      <c r="OMG185" s="344"/>
      <c r="OMH185" s="638"/>
      <c r="OMI185" s="1"/>
      <c r="OMJ185" s="344"/>
      <c r="OMK185" s="347"/>
      <c r="OML185" s="348"/>
      <c r="OMM185" s="349"/>
      <c r="OMN185" s="350"/>
      <c r="OMO185" s="344"/>
      <c r="OMP185" s="344"/>
      <c r="OMQ185" s="638"/>
      <c r="OMR185" s="1"/>
      <c r="OMS185" s="344"/>
      <c r="OMT185" s="347"/>
      <c r="OMU185" s="348"/>
      <c r="OMV185" s="349"/>
      <c r="OMW185" s="350"/>
      <c r="OMX185" s="344"/>
      <c r="OMY185" s="344"/>
      <c r="OMZ185" s="638"/>
      <c r="ONA185" s="1"/>
      <c r="ONB185" s="344"/>
      <c r="ONC185" s="347"/>
      <c r="OND185" s="348"/>
      <c r="ONE185" s="349"/>
      <c r="ONF185" s="350"/>
      <c r="ONG185" s="344"/>
      <c r="ONH185" s="344"/>
      <c r="ONI185" s="638"/>
      <c r="ONJ185" s="1"/>
      <c r="ONK185" s="344"/>
      <c r="ONL185" s="347"/>
      <c r="ONM185" s="348"/>
      <c r="ONN185" s="349"/>
      <c r="ONO185" s="350"/>
      <c r="ONP185" s="344"/>
      <c r="ONQ185" s="344"/>
      <c r="ONR185" s="638"/>
      <c r="ONS185" s="1"/>
      <c r="ONT185" s="344"/>
      <c r="ONU185" s="347"/>
      <c r="ONV185" s="348"/>
      <c r="ONW185" s="349"/>
      <c r="ONX185" s="350"/>
      <c r="ONY185" s="344"/>
      <c r="ONZ185" s="344"/>
      <c r="OOA185" s="638"/>
      <c r="OOB185" s="1"/>
      <c r="OOC185" s="344"/>
      <c r="OOD185" s="347"/>
      <c r="OOE185" s="348"/>
      <c r="OOF185" s="349"/>
      <c r="OOG185" s="350"/>
      <c r="OOH185" s="344"/>
      <c r="OOI185" s="344"/>
      <c r="OOJ185" s="638"/>
      <c r="OOK185" s="1"/>
      <c r="OOL185" s="344"/>
      <c r="OOM185" s="347"/>
      <c r="OON185" s="348"/>
      <c r="OOO185" s="349"/>
      <c r="OOP185" s="350"/>
      <c r="OOQ185" s="344"/>
      <c r="OOR185" s="344"/>
      <c r="OOS185" s="638"/>
      <c r="OOT185" s="1"/>
      <c r="OOU185" s="344"/>
      <c r="OOV185" s="347"/>
      <c r="OOW185" s="348"/>
      <c r="OOX185" s="349"/>
      <c r="OOY185" s="350"/>
      <c r="OOZ185" s="344"/>
      <c r="OPA185" s="344"/>
      <c r="OPB185" s="638"/>
      <c r="OPC185" s="1"/>
      <c r="OPD185" s="344"/>
      <c r="OPE185" s="347"/>
      <c r="OPF185" s="348"/>
      <c r="OPG185" s="349"/>
      <c r="OPH185" s="350"/>
      <c r="OPI185" s="344"/>
      <c r="OPJ185" s="344"/>
      <c r="OPK185" s="638"/>
      <c r="OPL185" s="1"/>
      <c r="OPM185" s="344"/>
      <c r="OPN185" s="347"/>
      <c r="OPO185" s="348"/>
      <c r="OPP185" s="349"/>
      <c r="OPQ185" s="350"/>
      <c r="OPR185" s="344"/>
      <c r="OPS185" s="344"/>
      <c r="OPT185" s="638"/>
      <c r="OPU185" s="1"/>
      <c r="OPV185" s="344"/>
      <c r="OPW185" s="347"/>
      <c r="OPX185" s="348"/>
      <c r="OPY185" s="349"/>
      <c r="OPZ185" s="350"/>
      <c r="OQA185" s="344"/>
      <c r="OQB185" s="344"/>
      <c r="OQC185" s="638"/>
      <c r="OQD185" s="1"/>
      <c r="OQE185" s="344"/>
      <c r="OQF185" s="347"/>
      <c r="OQG185" s="348"/>
      <c r="OQH185" s="349"/>
      <c r="OQI185" s="350"/>
      <c r="OQJ185" s="344"/>
      <c r="OQK185" s="344"/>
      <c r="OQL185" s="638"/>
      <c r="OQM185" s="1"/>
      <c r="OQN185" s="344"/>
      <c r="OQO185" s="347"/>
      <c r="OQP185" s="348"/>
      <c r="OQQ185" s="349"/>
      <c r="OQR185" s="350"/>
      <c r="OQS185" s="344"/>
      <c r="OQT185" s="344"/>
      <c r="OQU185" s="638"/>
      <c r="OQV185" s="1"/>
      <c r="OQW185" s="344"/>
      <c r="OQX185" s="347"/>
      <c r="OQY185" s="348"/>
      <c r="OQZ185" s="349"/>
      <c r="ORA185" s="350"/>
      <c r="ORB185" s="344"/>
      <c r="ORC185" s="344"/>
      <c r="ORD185" s="638"/>
      <c r="ORE185" s="1"/>
      <c r="ORF185" s="344"/>
      <c r="ORG185" s="347"/>
      <c r="ORH185" s="348"/>
      <c r="ORI185" s="349"/>
      <c r="ORJ185" s="350"/>
      <c r="ORK185" s="344"/>
      <c r="ORL185" s="344"/>
      <c r="ORM185" s="638"/>
      <c r="ORN185" s="1"/>
      <c r="ORO185" s="344"/>
      <c r="ORP185" s="347"/>
      <c r="ORQ185" s="348"/>
      <c r="ORR185" s="349"/>
      <c r="ORS185" s="350"/>
      <c r="ORT185" s="344"/>
      <c r="ORU185" s="344"/>
      <c r="ORV185" s="638"/>
      <c r="ORW185" s="1"/>
      <c r="ORX185" s="344"/>
      <c r="ORY185" s="347"/>
      <c r="ORZ185" s="348"/>
      <c r="OSA185" s="349"/>
      <c r="OSB185" s="350"/>
      <c r="OSC185" s="344"/>
      <c r="OSD185" s="344"/>
      <c r="OSE185" s="638"/>
      <c r="OSF185" s="1"/>
      <c r="OSG185" s="344"/>
      <c r="OSH185" s="347"/>
      <c r="OSI185" s="348"/>
      <c r="OSJ185" s="349"/>
      <c r="OSK185" s="350"/>
      <c r="OSL185" s="344"/>
      <c r="OSM185" s="344"/>
      <c r="OSN185" s="638"/>
      <c r="OSO185" s="1"/>
      <c r="OSP185" s="344"/>
      <c r="OSQ185" s="347"/>
      <c r="OSR185" s="348"/>
      <c r="OSS185" s="349"/>
      <c r="OST185" s="350"/>
      <c r="OSU185" s="344"/>
      <c r="OSV185" s="344"/>
      <c r="OSW185" s="638"/>
      <c r="OSX185" s="1"/>
      <c r="OSY185" s="344"/>
      <c r="OSZ185" s="347"/>
      <c r="OTA185" s="348"/>
      <c r="OTB185" s="349"/>
      <c r="OTC185" s="350"/>
      <c r="OTD185" s="344"/>
      <c r="OTE185" s="344"/>
      <c r="OTF185" s="638"/>
      <c r="OTG185" s="1"/>
      <c r="OTH185" s="344"/>
      <c r="OTI185" s="347"/>
      <c r="OTJ185" s="348"/>
      <c r="OTK185" s="349"/>
      <c r="OTL185" s="350"/>
      <c r="OTM185" s="344"/>
      <c r="OTN185" s="344"/>
      <c r="OTO185" s="638"/>
      <c r="OTP185" s="1"/>
      <c r="OTQ185" s="344"/>
      <c r="OTR185" s="347"/>
      <c r="OTS185" s="348"/>
      <c r="OTT185" s="349"/>
      <c r="OTU185" s="350"/>
      <c r="OTV185" s="344"/>
      <c r="OTW185" s="344"/>
      <c r="OTX185" s="638"/>
      <c r="OTY185" s="1"/>
      <c r="OTZ185" s="344"/>
      <c r="OUA185" s="347"/>
      <c r="OUB185" s="348"/>
      <c r="OUC185" s="349"/>
      <c r="OUD185" s="350"/>
      <c r="OUE185" s="344"/>
      <c r="OUF185" s="344"/>
      <c r="OUG185" s="638"/>
      <c r="OUH185" s="1"/>
      <c r="OUI185" s="344"/>
      <c r="OUJ185" s="347"/>
      <c r="OUK185" s="348"/>
      <c r="OUL185" s="349"/>
      <c r="OUM185" s="350"/>
      <c r="OUN185" s="344"/>
      <c r="OUO185" s="344"/>
      <c r="OUP185" s="638"/>
      <c r="OUQ185" s="1"/>
      <c r="OUR185" s="344"/>
      <c r="OUS185" s="347"/>
      <c r="OUT185" s="348"/>
      <c r="OUU185" s="349"/>
      <c r="OUV185" s="350"/>
      <c r="OUW185" s="344"/>
      <c r="OUX185" s="344"/>
      <c r="OUY185" s="638"/>
      <c r="OUZ185" s="1"/>
      <c r="OVA185" s="344"/>
      <c r="OVB185" s="347"/>
      <c r="OVC185" s="348"/>
      <c r="OVD185" s="349"/>
      <c r="OVE185" s="350"/>
      <c r="OVF185" s="344"/>
      <c r="OVG185" s="344"/>
      <c r="OVH185" s="638"/>
      <c r="OVI185" s="1"/>
      <c r="OVJ185" s="344"/>
      <c r="OVK185" s="347"/>
      <c r="OVL185" s="348"/>
      <c r="OVM185" s="349"/>
      <c r="OVN185" s="350"/>
      <c r="OVO185" s="344"/>
      <c r="OVP185" s="344"/>
      <c r="OVQ185" s="638"/>
      <c r="OVR185" s="1"/>
      <c r="OVS185" s="344"/>
      <c r="OVT185" s="347"/>
      <c r="OVU185" s="348"/>
      <c r="OVV185" s="349"/>
      <c r="OVW185" s="350"/>
      <c r="OVX185" s="344"/>
      <c r="OVY185" s="344"/>
      <c r="OVZ185" s="638"/>
      <c r="OWA185" s="1"/>
      <c r="OWB185" s="344"/>
      <c r="OWC185" s="347"/>
      <c r="OWD185" s="348"/>
      <c r="OWE185" s="349"/>
      <c r="OWF185" s="350"/>
      <c r="OWG185" s="344"/>
      <c r="OWH185" s="344"/>
      <c r="OWI185" s="638"/>
      <c r="OWJ185" s="1"/>
      <c r="OWK185" s="344"/>
      <c r="OWL185" s="347"/>
      <c r="OWM185" s="348"/>
      <c r="OWN185" s="349"/>
      <c r="OWO185" s="350"/>
      <c r="OWP185" s="344"/>
      <c r="OWQ185" s="344"/>
      <c r="OWR185" s="638"/>
      <c r="OWS185" s="1"/>
      <c r="OWT185" s="344"/>
      <c r="OWU185" s="347"/>
      <c r="OWV185" s="348"/>
      <c r="OWW185" s="349"/>
      <c r="OWX185" s="350"/>
      <c r="OWY185" s="344"/>
      <c r="OWZ185" s="344"/>
      <c r="OXA185" s="638"/>
      <c r="OXB185" s="1"/>
      <c r="OXC185" s="344"/>
      <c r="OXD185" s="347"/>
      <c r="OXE185" s="348"/>
      <c r="OXF185" s="349"/>
      <c r="OXG185" s="350"/>
      <c r="OXH185" s="344"/>
      <c r="OXI185" s="344"/>
      <c r="OXJ185" s="638"/>
      <c r="OXK185" s="1"/>
      <c r="OXL185" s="344"/>
      <c r="OXM185" s="347"/>
      <c r="OXN185" s="348"/>
      <c r="OXO185" s="349"/>
      <c r="OXP185" s="350"/>
      <c r="OXQ185" s="344"/>
      <c r="OXR185" s="344"/>
      <c r="OXS185" s="638"/>
      <c r="OXT185" s="1"/>
      <c r="OXU185" s="344"/>
      <c r="OXV185" s="347"/>
      <c r="OXW185" s="348"/>
      <c r="OXX185" s="349"/>
      <c r="OXY185" s="350"/>
      <c r="OXZ185" s="344"/>
      <c r="OYA185" s="344"/>
      <c r="OYB185" s="638"/>
      <c r="OYC185" s="1"/>
      <c r="OYD185" s="344"/>
      <c r="OYE185" s="347"/>
      <c r="OYF185" s="348"/>
      <c r="OYG185" s="349"/>
      <c r="OYH185" s="350"/>
      <c r="OYI185" s="344"/>
      <c r="OYJ185" s="344"/>
      <c r="OYK185" s="638"/>
      <c r="OYL185" s="1"/>
      <c r="OYM185" s="344"/>
      <c r="OYN185" s="347"/>
      <c r="OYO185" s="348"/>
      <c r="OYP185" s="349"/>
      <c r="OYQ185" s="350"/>
      <c r="OYR185" s="344"/>
      <c r="OYS185" s="344"/>
      <c r="OYT185" s="638"/>
      <c r="OYU185" s="1"/>
      <c r="OYV185" s="344"/>
      <c r="OYW185" s="347"/>
      <c r="OYX185" s="348"/>
      <c r="OYY185" s="349"/>
      <c r="OYZ185" s="350"/>
      <c r="OZA185" s="344"/>
      <c r="OZB185" s="344"/>
      <c r="OZC185" s="638"/>
      <c r="OZD185" s="1"/>
      <c r="OZE185" s="344"/>
      <c r="OZF185" s="347"/>
      <c r="OZG185" s="348"/>
      <c r="OZH185" s="349"/>
      <c r="OZI185" s="350"/>
      <c r="OZJ185" s="344"/>
      <c r="OZK185" s="344"/>
      <c r="OZL185" s="638"/>
      <c r="OZM185" s="1"/>
      <c r="OZN185" s="344"/>
      <c r="OZO185" s="347"/>
      <c r="OZP185" s="348"/>
      <c r="OZQ185" s="349"/>
      <c r="OZR185" s="350"/>
      <c r="OZS185" s="344"/>
      <c r="OZT185" s="344"/>
      <c r="OZU185" s="638"/>
      <c r="OZV185" s="1"/>
      <c r="OZW185" s="344"/>
      <c r="OZX185" s="347"/>
      <c r="OZY185" s="348"/>
      <c r="OZZ185" s="349"/>
      <c r="PAA185" s="350"/>
      <c r="PAB185" s="344"/>
      <c r="PAC185" s="344"/>
      <c r="PAD185" s="638"/>
      <c r="PAE185" s="1"/>
      <c r="PAF185" s="344"/>
      <c r="PAG185" s="347"/>
      <c r="PAH185" s="348"/>
      <c r="PAI185" s="349"/>
      <c r="PAJ185" s="350"/>
      <c r="PAK185" s="344"/>
      <c r="PAL185" s="344"/>
      <c r="PAM185" s="638"/>
      <c r="PAN185" s="1"/>
      <c r="PAO185" s="344"/>
      <c r="PAP185" s="347"/>
      <c r="PAQ185" s="348"/>
      <c r="PAR185" s="349"/>
      <c r="PAS185" s="350"/>
      <c r="PAT185" s="344"/>
      <c r="PAU185" s="344"/>
      <c r="PAV185" s="638"/>
      <c r="PAW185" s="1"/>
      <c r="PAX185" s="344"/>
      <c r="PAY185" s="347"/>
      <c r="PAZ185" s="348"/>
      <c r="PBA185" s="349"/>
      <c r="PBB185" s="350"/>
      <c r="PBC185" s="344"/>
      <c r="PBD185" s="344"/>
      <c r="PBE185" s="638"/>
      <c r="PBF185" s="1"/>
      <c r="PBG185" s="344"/>
      <c r="PBH185" s="347"/>
      <c r="PBI185" s="348"/>
      <c r="PBJ185" s="349"/>
      <c r="PBK185" s="350"/>
      <c r="PBL185" s="344"/>
      <c r="PBM185" s="344"/>
      <c r="PBN185" s="638"/>
      <c r="PBO185" s="1"/>
      <c r="PBP185" s="344"/>
      <c r="PBQ185" s="347"/>
      <c r="PBR185" s="348"/>
      <c r="PBS185" s="349"/>
      <c r="PBT185" s="350"/>
      <c r="PBU185" s="344"/>
      <c r="PBV185" s="344"/>
      <c r="PBW185" s="638"/>
      <c r="PBX185" s="1"/>
      <c r="PBY185" s="344"/>
      <c r="PBZ185" s="347"/>
      <c r="PCA185" s="348"/>
      <c r="PCB185" s="349"/>
      <c r="PCC185" s="350"/>
      <c r="PCD185" s="344"/>
      <c r="PCE185" s="344"/>
      <c r="PCF185" s="638"/>
      <c r="PCG185" s="1"/>
      <c r="PCH185" s="344"/>
      <c r="PCI185" s="347"/>
      <c r="PCJ185" s="348"/>
      <c r="PCK185" s="349"/>
      <c r="PCL185" s="350"/>
      <c r="PCM185" s="344"/>
      <c r="PCN185" s="344"/>
      <c r="PCO185" s="638"/>
      <c r="PCP185" s="1"/>
      <c r="PCQ185" s="344"/>
      <c r="PCR185" s="347"/>
      <c r="PCS185" s="348"/>
      <c r="PCT185" s="349"/>
      <c r="PCU185" s="350"/>
      <c r="PCV185" s="344"/>
      <c r="PCW185" s="344"/>
      <c r="PCX185" s="638"/>
      <c r="PCY185" s="1"/>
      <c r="PCZ185" s="344"/>
      <c r="PDA185" s="347"/>
      <c r="PDB185" s="348"/>
      <c r="PDC185" s="349"/>
      <c r="PDD185" s="350"/>
      <c r="PDE185" s="344"/>
      <c r="PDF185" s="344"/>
      <c r="PDG185" s="638"/>
      <c r="PDH185" s="1"/>
      <c r="PDI185" s="344"/>
      <c r="PDJ185" s="347"/>
      <c r="PDK185" s="348"/>
      <c r="PDL185" s="349"/>
      <c r="PDM185" s="350"/>
      <c r="PDN185" s="344"/>
      <c r="PDO185" s="344"/>
      <c r="PDP185" s="638"/>
      <c r="PDQ185" s="1"/>
      <c r="PDR185" s="344"/>
      <c r="PDS185" s="347"/>
      <c r="PDT185" s="348"/>
      <c r="PDU185" s="349"/>
      <c r="PDV185" s="350"/>
      <c r="PDW185" s="344"/>
      <c r="PDX185" s="344"/>
      <c r="PDY185" s="638"/>
      <c r="PDZ185" s="1"/>
      <c r="PEA185" s="344"/>
      <c r="PEB185" s="347"/>
      <c r="PEC185" s="348"/>
      <c r="PED185" s="349"/>
      <c r="PEE185" s="350"/>
      <c r="PEF185" s="344"/>
      <c r="PEG185" s="344"/>
      <c r="PEH185" s="638"/>
      <c r="PEI185" s="1"/>
      <c r="PEJ185" s="344"/>
      <c r="PEK185" s="347"/>
      <c r="PEL185" s="348"/>
      <c r="PEM185" s="349"/>
      <c r="PEN185" s="350"/>
      <c r="PEO185" s="344"/>
      <c r="PEP185" s="344"/>
      <c r="PEQ185" s="638"/>
      <c r="PER185" s="1"/>
      <c r="PES185" s="344"/>
      <c r="PET185" s="347"/>
      <c r="PEU185" s="348"/>
      <c r="PEV185" s="349"/>
      <c r="PEW185" s="350"/>
      <c r="PEX185" s="344"/>
      <c r="PEY185" s="344"/>
      <c r="PEZ185" s="638"/>
      <c r="PFA185" s="1"/>
      <c r="PFB185" s="344"/>
      <c r="PFC185" s="347"/>
      <c r="PFD185" s="348"/>
      <c r="PFE185" s="349"/>
      <c r="PFF185" s="350"/>
      <c r="PFG185" s="344"/>
      <c r="PFH185" s="344"/>
      <c r="PFI185" s="638"/>
      <c r="PFJ185" s="1"/>
      <c r="PFK185" s="344"/>
      <c r="PFL185" s="347"/>
      <c r="PFM185" s="348"/>
      <c r="PFN185" s="349"/>
      <c r="PFO185" s="350"/>
      <c r="PFP185" s="344"/>
      <c r="PFQ185" s="344"/>
      <c r="PFR185" s="638"/>
      <c r="PFS185" s="1"/>
      <c r="PFT185" s="344"/>
      <c r="PFU185" s="347"/>
      <c r="PFV185" s="348"/>
      <c r="PFW185" s="349"/>
      <c r="PFX185" s="350"/>
      <c r="PFY185" s="344"/>
      <c r="PFZ185" s="344"/>
      <c r="PGA185" s="638"/>
      <c r="PGB185" s="1"/>
      <c r="PGC185" s="344"/>
      <c r="PGD185" s="347"/>
      <c r="PGE185" s="348"/>
      <c r="PGF185" s="349"/>
      <c r="PGG185" s="350"/>
      <c r="PGH185" s="344"/>
      <c r="PGI185" s="344"/>
      <c r="PGJ185" s="638"/>
      <c r="PGK185" s="1"/>
      <c r="PGL185" s="344"/>
      <c r="PGM185" s="347"/>
      <c r="PGN185" s="348"/>
      <c r="PGO185" s="349"/>
      <c r="PGP185" s="350"/>
      <c r="PGQ185" s="344"/>
      <c r="PGR185" s="344"/>
      <c r="PGS185" s="638"/>
      <c r="PGT185" s="1"/>
      <c r="PGU185" s="344"/>
      <c r="PGV185" s="347"/>
      <c r="PGW185" s="348"/>
      <c r="PGX185" s="349"/>
      <c r="PGY185" s="350"/>
      <c r="PGZ185" s="344"/>
      <c r="PHA185" s="344"/>
      <c r="PHB185" s="638"/>
      <c r="PHC185" s="1"/>
      <c r="PHD185" s="344"/>
      <c r="PHE185" s="347"/>
      <c r="PHF185" s="348"/>
      <c r="PHG185" s="349"/>
      <c r="PHH185" s="350"/>
      <c r="PHI185" s="344"/>
      <c r="PHJ185" s="344"/>
      <c r="PHK185" s="638"/>
      <c r="PHL185" s="1"/>
      <c r="PHM185" s="344"/>
      <c r="PHN185" s="347"/>
      <c r="PHO185" s="348"/>
      <c r="PHP185" s="349"/>
      <c r="PHQ185" s="350"/>
      <c r="PHR185" s="344"/>
      <c r="PHS185" s="344"/>
      <c r="PHT185" s="638"/>
      <c r="PHU185" s="1"/>
      <c r="PHV185" s="344"/>
      <c r="PHW185" s="347"/>
      <c r="PHX185" s="348"/>
      <c r="PHY185" s="349"/>
      <c r="PHZ185" s="350"/>
      <c r="PIA185" s="344"/>
      <c r="PIB185" s="344"/>
      <c r="PIC185" s="638"/>
      <c r="PID185" s="1"/>
      <c r="PIE185" s="344"/>
      <c r="PIF185" s="347"/>
      <c r="PIG185" s="348"/>
      <c r="PIH185" s="349"/>
      <c r="PII185" s="350"/>
      <c r="PIJ185" s="344"/>
      <c r="PIK185" s="344"/>
      <c r="PIL185" s="638"/>
      <c r="PIM185" s="1"/>
      <c r="PIN185" s="344"/>
      <c r="PIO185" s="347"/>
      <c r="PIP185" s="348"/>
      <c r="PIQ185" s="349"/>
      <c r="PIR185" s="350"/>
      <c r="PIS185" s="344"/>
      <c r="PIT185" s="344"/>
      <c r="PIU185" s="638"/>
      <c r="PIV185" s="1"/>
      <c r="PIW185" s="344"/>
      <c r="PIX185" s="347"/>
      <c r="PIY185" s="348"/>
      <c r="PIZ185" s="349"/>
      <c r="PJA185" s="350"/>
      <c r="PJB185" s="344"/>
      <c r="PJC185" s="344"/>
      <c r="PJD185" s="638"/>
      <c r="PJE185" s="1"/>
      <c r="PJF185" s="344"/>
      <c r="PJG185" s="347"/>
      <c r="PJH185" s="348"/>
      <c r="PJI185" s="349"/>
      <c r="PJJ185" s="350"/>
      <c r="PJK185" s="344"/>
      <c r="PJL185" s="344"/>
      <c r="PJM185" s="638"/>
      <c r="PJN185" s="1"/>
      <c r="PJO185" s="344"/>
      <c r="PJP185" s="347"/>
      <c r="PJQ185" s="348"/>
      <c r="PJR185" s="349"/>
      <c r="PJS185" s="350"/>
      <c r="PJT185" s="344"/>
      <c r="PJU185" s="344"/>
      <c r="PJV185" s="638"/>
      <c r="PJW185" s="1"/>
      <c r="PJX185" s="344"/>
      <c r="PJY185" s="347"/>
      <c r="PJZ185" s="348"/>
      <c r="PKA185" s="349"/>
      <c r="PKB185" s="350"/>
      <c r="PKC185" s="344"/>
      <c r="PKD185" s="344"/>
      <c r="PKE185" s="638"/>
      <c r="PKF185" s="1"/>
      <c r="PKG185" s="344"/>
      <c r="PKH185" s="347"/>
      <c r="PKI185" s="348"/>
      <c r="PKJ185" s="349"/>
      <c r="PKK185" s="350"/>
      <c r="PKL185" s="344"/>
      <c r="PKM185" s="344"/>
      <c r="PKN185" s="638"/>
      <c r="PKO185" s="1"/>
      <c r="PKP185" s="344"/>
      <c r="PKQ185" s="347"/>
      <c r="PKR185" s="348"/>
      <c r="PKS185" s="349"/>
      <c r="PKT185" s="350"/>
      <c r="PKU185" s="344"/>
      <c r="PKV185" s="344"/>
      <c r="PKW185" s="638"/>
      <c r="PKX185" s="1"/>
      <c r="PKY185" s="344"/>
      <c r="PKZ185" s="347"/>
      <c r="PLA185" s="348"/>
      <c r="PLB185" s="349"/>
      <c r="PLC185" s="350"/>
      <c r="PLD185" s="344"/>
      <c r="PLE185" s="344"/>
      <c r="PLF185" s="638"/>
      <c r="PLG185" s="1"/>
      <c r="PLH185" s="344"/>
      <c r="PLI185" s="347"/>
      <c r="PLJ185" s="348"/>
      <c r="PLK185" s="349"/>
      <c r="PLL185" s="350"/>
      <c r="PLM185" s="344"/>
      <c r="PLN185" s="344"/>
      <c r="PLO185" s="638"/>
      <c r="PLP185" s="1"/>
      <c r="PLQ185" s="344"/>
      <c r="PLR185" s="347"/>
      <c r="PLS185" s="348"/>
      <c r="PLT185" s="349"/>
      <c r="PLU185" s="350"/>
      <c r="PLV185" s="344"/>
      <c r="PLW185" s="344"/>
      <c r="PLX185" s="638"/>
      <c r="PLY185" s="1"/>
      <c r="PLZ185" s="344"/>
      <c r="PMA185" s="347"/>
      <c r="PMB185" s="348"/>
      <c r="PMC185" s="349"/>
      <c r="PMD185" s="350"/>
      <c r="PME185" s="344"/>
      <c r="PMF185" s="344"/>
      <c r="PMG185" s="638"/>
      <c r="PMH185" s="1"/>
      <c r="PMI185" s="344"/>
      <c r="PMJ185" s="347"/>
      <c r="PMK185" s="348"/>
      <c r="PML185" s="349"/>
      <c r="PMM185" s="350"/>
      <c r="PMN185" s="344"/>
      <c r="PMO185" s="344"/>
      <c r="PMP185" s="638"/>
      <c r="PMQ185" s="1"/>
      <c r="PMR185" s="344"/>
      <c r="PMS185" s="347"/>
      <c r="PMT185" s="348"/>
      <c r="PMU185" s="349"/>
      <c r="PMV185" s="350"/>
      <c r="PMW185" s="344"/>
      <c r="PMX185" s="344"/>
      <c r="PMY185" s="638"/>
      <c r="PMZ185" s="1"/>
      <c r="PNA185" s="344"/>
      <c r="PNB185" s="347"/>
      <c r="PNC185" s="348"/>
      <c r="PND185" s="349"/>
      <c r="PNE185" s="350"/>
      <c r="PNF185" s="344"/>
      <c r="PNG185" s="344"/>
      <c r="PNH185" s="638"/>
      <c r="PNI185" s="1"/>
      <c r="PNJ185" s="344"/>
      <c r="PNK185" s="347"/>
      <c r="PNL185" s="348"/>
      <c r="PNM185" s="349"/>
      <c r="PNN185" s="350"/>
      <c r="PNO185" s="344"/>
      <c r="PNP185" s="344"/>
      <c r="PNQ185" s="638"/>
      <c r="PNR185" s="1"/>
      <c r="PNS185" s="344"/>
      <c r="PNT185" s="347"/>
      <c r="PNU185" s="348"/>
      <c r="PNV185" s="349"/>
      <c r="PNW185" s="350"/>
      <c r="PNX185" s="344"/>
      <c r="PNY185" s="344"/>
      <c r="PNZ185" s="638"/>
      <c r="POA185" s="1"/>
      <c r="POB185" s="344"/>
      <c r="POC185" s="347"/>
      <c r="POD185" s="348"/>
      <c r="POE185" s="349"/>
      <c r="POF185" s="350"/>
      <c r="POG185" s="344"/>
      <c r="POH185" s="344"/>
      <c r="POI185" s="638"/>
      <c r="POJ185" s="1"/>
      <c r="POK185" s="344"/>
      <c r="POL185" s="347"/>
      <c r="POM185" s="348"/>
      <c r="PON185" s="349"/>
      <c r="POO185" s="350"/>
      <c r="POP185" s="344"/>
      <c r="POQ185" s="344"/>
      <c r="POR185" s="638"/>
      <c r="POS185" s="1"/>
      <c r="POT185" s="344"/>
      <c r="POU185" s="347"/>
      <c r="POV185" s="348"/>
      <c r="POW185" s="349"/>
      <c r="POX185" s="350"/>
      <c r="POY185" s="344"/>
      <c r="POZ185" s="344"/>
      <c r="PPA185" s="638"/>
      <c r="PPB185" s="1"/>
      <c r="PPC185" s="344"/>
      <c r="PPD185" s="347"/>
      <c r="PPE185" s="348"/>
      <c r="PPF185" s="349"/>
      <c r="PPG185" s="350"/>
      <c r="PPH185" s="344"/>
      <c r="PPI185" s="344"/>
      <c r="PPJ185" s="638"/>
      <c r="PPK185" s="1"/>
      <c r="PPL185" s="344"/>
      <c r="PPM185" s="347"/>
      <c r="PPN185" s="348"/>
      <c r="PPO185" s="349"/>
      <c r="PPP185" s="350"/>
      <c r="PPQ185" s="344"/>
      <c r="PPR185" s="344"/>
      <c r="PPS185" s="638"/>
      <c r="PPT185" s="1"/>
      <c r="PPU185" s="344"/>
      <c r="PPV185" s="347"/>
      <c r="PPW185" s="348"/>
      <c r="PPX185" s="349"/>
      <c r="PPY185" s="350"/>
      <c r="PPZ185" s="344"/>
      <c r="PQA185" s="344"/>
      <c r="PQB185" s="638"/>
      <c r="PQC185" s="1"/>
      <c r="PQD185" s="344"/>
      <c r="PQE185" s="347"/>
      <c r="PQF185" s="348"/>
      <c r="PQG185" s="349"/>
      <c r="PQH185" s="350"/>
      <c r="PQI185" s="344"/>
      <c r="PQJ185" s="344"/>
      <c r="PQK185" s="638"/>
      <c r="PQL185" s="1"/>
      <c r="PQM185" s="344"/>
      <c r="PQN185" s="347"/>
      <c r="PQO185" s="348"/>
      <c r="PQP185" s="349"/>
      <c r="PQQ185" s="350"/>
      <c r="PQR185" s="344"/>
      <c r="PQS185" s="344"/>
      <c r="PQT185" s="638"/>
      <c r="PQU185" s="1"/>
      <c r="PQV185" s="344"/>
      <c r="PQW185" s="347"/>
      <c r="PQX185" s="348"/>
      <c r="PQY185" s="349"/>
      <c r="PQZ185" s="350"/>
      <c r="PRA185" s="344"/>
      <c r="PRB185" s="344"/>
      <c r="PRC185" s="638"/>
      <c r="PRD185" s="1"/>
      <c r="PRE185" s="344"/>
      <c r="PRF185" s="347"/>
      <c r="PRG185" s="348"/>
      <c r="PRH185" s="349"/>
      <c r="PRI185" s="350"/>
      <c r="PRJ185" s="344"/>
      <c r="PRK185" s="344"/>
      <c r="PRL185" s="638"/>
      <c r="PRM185" s="1"/>
      <c r="PRN185" s="344"/>
      <c r="PRO185" s="347"/>
      <c r="PRP185" s="348"/>
      <c r="PRQ185" s="349"/>
      <c r="PRR185" s="350"/>
      <c r="PRS185" s="344"/>
      <c r="PRT185" s="344"/>
      <c r="PRU185" s="638"/>
      <c r="PRV185" s="1"/>
      <c r="PRW185" s="344"/>
      <c r="PRX185" s="347"/>
      <c r="PRY185" s="348"/>
      <c r="PRZ185" s="349"/>
      <c r="PSA185" s="350"/>
      <c r="PSB185" s="344"/>
      <c r="PSC185" s="344"/>
      <c r="PSD185" s="638"/>
      <c r="PSE185" s="1"/>
      <c r="PSF185" s="344"/>
      <c r="PSG185" s="347"/>
      <c r="PSH185" s="348"/>
      <c r="PSI185" s="349"/>
      <c r="PSJ185" s="350"/>
      <c r="PSK185" s="344"/>
      <c r="PSL185" s="344"/>
      <c r="PSM185" s="638"/>
      <c r="PSN185" s="1"/>
      <c r="PSO185" s="344"/>
      <c r="PSP185" s="347"/>
      <c r="PSQ185" s="348"/>
      <c r="PSR185" s="349"/>
      <c r="PSS185" s="350"/>
      <c r="PST185" s="344"/>
      <c r="PSU185" s="344"/>
      <c r="PSV185" s="638"/>
      <c r="PSW185" s="1"/>
      <c r="PSX185" s="344"/>
      <c r="PSY185" s="347"/>
      <c r="PSZ185" s="348"/>
      <c r="PTA185" s="349"/>
      <c r="PTB185" s="350"/>
      <c r="PTC185" s="344"/>
      <c r="PTD185" s="344"/>
      <c r="PTE185" s="638"/>
      <c r="PTF185" s="1"/>
      <c r="PTG185" s="344"/>
      <c r="PTH185" s="347"/>
      <c r="PTI185" s="348"/>
      <c r="PTJ185" s="349"/>
      <c r="PTK185" s="350"/>
      <c r="PTL185" s="344"/>
      <c r="PTM185" s="344"/>
      <c r="PTN185" s="638"/>
      <c r="PTO185" s="1"/>
      <c r="PTP185" s="344"/>
      <c r="PTQ185" s="347"/>
      <c r="PTR185" s="348"/>
      <c r="PTS185" s="349"/>
      <c r="PTT185" s="350"/>
      <c r="PTU185" s="344"/>
      <c r="PTV185" s="344"/>
      <c r="PTW185" s="638"/>
      <c r="PTX185" s="1"/>
      <c r="PTY185" s="344"/>
      <c r="PTZ185" s="347"/>
      <c r="PUA185" s="348"/>
      <c r="PUB185" s="349"/>
      <c r="PUC185" s="350"/>
      <c r="PUD185" s="344"/>
      <c r="PUE185" s="344"/>
      <c r="PUF185" s="638"/>
      <c r="PUG185" s="1"/>
      <c r="PUH185" s="344"/>
      <c r="PUI185" s="347"/>
      <c r="PUJ185" s="348"/>
      <c r="PUK185" s="349"/>
      <c r="PUL185" s="350"/>
      <c r="PUM185" s="344"/>
      <c r="PUN185" s="344"/>
      <c r="PUO185" s="638"/>
      <c r="PUP185" s="1"/>
      <c r="PUQ185" s="344"/>
      <c r="PUR185" s="347"/>
      <c r="PUS185" s="348"/>
      <c r="PUT185" s="349"/>
      <c r="PUU185" s="350"/>
      <c r="PUV185" s="344"/>
      <c r="PUW185" s="344"/>
      <c r="PUX185" s="638"/>
      <c r="PUY185" s="1"/>
      <c r="PUZ185" s="344"/>
      <c r="PVA185" s="347"/>
      <c r="PVB185" s="348"/>
      <c r="PVC185" s="349"/>
      <c r="PVD185" s="350"/>
      <c r="PVE185" s="344"/>
      <c r="PVF185" s="344"/>
      <c r="PVG185" s="638"/>
      <c r="PVH185" s="1"/>
      <c r="PVI185" s="344"/>
      <c r="PVJ185" s="347"/>
      <c r="PVK185" s="348"/>
      <c r="PVL185" s="349"/>
      <c r="PVM185" s="350"/>
      <c r="PVN185" s="344"/>
      <c r="PVO185" s="344"/>
      <c r="PVP185" s="638"/>
      <c r="PVQ185" s="1"/>
      <c r="PVR185" s="344"/>
      <c r="PVS185" s="347"/>
      <c r="PVT185" s="348"/>
      <c r="PVU185" s="349"/>
      <c r="PVV185" s="350"/>
      <c r="PVW185" s="344"/>
      <c r="PVX185" s="344"/>
      <c r="PVY185" s="638"/>
      <c r="PVZ185" s="1"/>
      <c r="PWA185" s="344"/>
      <c r="PWB185" s="347"/>
      <c r="PWC185" s="348"/>
      <c r="PWD185" s="349"/>
      <c r="PWE185" s="350"/>
      <c r="PWF185" s="344"/>
      <c r="PWG185" s="344"/>
      <c r="PWH185" s="638"/>
      <c r="PWI185" s="1"/>
      <c r="PWJ185" s="344"/>
      <c r="PWK185" s="347"/>
      <c r="PWL185" s="348"/>
      <c r="PWM185" s="349"/>
      <c r="PWN185" s="350"/>
      <c r="PWO185" s="344"/>
      <c r="PWP185" s="344"/>
      <c r="PWQ185" s="638"/>
      <c r="PWR185" s="1"/>
      <c r="PWS185" s="344"/>
      <c r="PWT185" s="347"/>
      <c r="PWU185" s="348"/>
      <c r="PWV185" s="349"/>
      <c r="PWW185" s="350"/>
      <c r="PWX185" s="344"/>
      <c r="PWY185" s="344"/>
      <c r="PWZ185" s="638"/>
      <c r="PXA185" s="1"/>
      <c r="PXB185" s="344"/>
      <c r="PXC185" s="347"/>
      <c r="PXD185" s="348"/>
      <c r="PXE185" s="349"/>
      <c r="PXF185" s="350"/>
      <c r="PXG185" s="344"/>
      <c r="PXH185" s="344"/>
      <c r="PXI185" s="638"/>
      <c r="PXJ185" s="1"/>
      <c r="PXK185" s="344"/>
      <c r="PXL185" s="347"/>
      <c r="PXM185" s="348"/>
      <c r="PXN185" s="349"/>
      <c r="PXO185" s="350"/>
      <c r="PXP185" s="344"/>
      <c r="PXQ185" s="344"/>
      <c r="PXR185" s="638"/>
      <c r="PXS185" s="1"/>
      <c r="PXT185" s="344"/>
      <c r="PXU185" s="347"/>
      <c r="PXV185" s="348"/>
      <c r="PXW185" s="349"/>
      <c r="PXX185" s="350"/>
      <c r="PXY185" s="344"/>
      <c r="PXZ185" s="344"/>
      <c r="PYA185" s="638"/>
      <c r="PYB185" s="1"/>
      <c r="PYC185" s="344"/>
      <c r="PYD185" s="347"/>
      <c r="PYE185" s="348"/>
      <c r="PYF185" s="349"/>
      <c r="PYG185" s="350"/>
      <c r="PYH185" s="344"/>
      <c r="PYI185" s="344"/>
      <c r="PYJ185" s="638"/>
      <c r="PYK185" s="1"/>
      <c r="PYL185" s="344"/>
      <c r="PYM185" s="347"/>
      <c r="PYN185" s="348"/>
      <c r="PYO185" s="349"/>
      <c r="PYP185" s="350"/>
      <c r="PYQ185" s="344"/>
      <c r="PYR185" s="344"/>
      <c r="PYS185" s="638"/>
      <c r="PYT185" s="1"/>
      <c r="PYU185" s="344"/>
      <c r="PYV185" s="347"/>
      <c r="PYW185" s="348"/>
      <c r="PYX185" s="349"/>
      <c r="PYY185" s="350"/>
      <c r="PYZ185" s="344"/>
      <c r="PZA185" s="344"/>
      <c r="PZB185" s="638"/>
      <c r="PZC185" s="1"/>
      <c r="PZD185" s="344"/>
      <c r="PZE185" s="347"/>
      <c r="PZF185" s="348"/>
      <c r="PZG185" s="349"/>
      <c r="PZH185" s="350"/>
      <c r="PZI185" s="344"/>
      <c r="PZJ185" s="344"/>
      <c r="PZK185" s="638"/>
      <c r="PZL185" s="1"/>
      <c r="PZM185" s="344"/>
      <c r="PZN185" s="347"/>
      <c r="PZO185" s="348"/>
      <c r="PZP185" s="349"/>
      <c r="PZQ185" s="350"/>
      <c r="PZR185" s="344"/>
      <c r="PZS185" s="344"/>
      <c r="PZT185" s="638"/>
      <c r="PZU185" s="1"/>
      <c r="PZV185" s="344"/>
      <c r="PZW185" s="347"/>
      <c r="PZX185" s="348"/>
      <c r="PZY185" s="349"/>
      <c r="PZZ185" s="350"/>
      <c r="QAA185" s="344"/>
      <c r="QAB185" s="344"/>
      <c r="QAC185" s="638"/>
      <c r="QAD185" s="1"/>
      <c r="QAE185" s="344"/>
      <c r="QAF185" s="347"/>
      <c r="QAG185" s="348"/>
      <c r="QAH185" s="349"/>
      <c r="QAI185" s="350"/>
      <c r="QAJ185" s="344"/>
      <c r="QAK185" s="344"/>
      <c r="QAL185" s="638"/>
      <c r="QAM185" s="1"/>
      <c r="QAN185" s="344"/>
      <c r="QAO185" s="347"/>
      <c r="QAP185" s="348"/>
      <c r="QAQ185" s="349"/>
      <c r="QAR185" s="350"/>
      <c r="QAS185" s="344"/>
      <c r="QAT185" s="344"/>
      <c r="QAU185" s="638"/>
      <c r="QAV185" s="1"/>
      <c r="QAW185" s="344"/>
      <c r="QAX185" s="347"/>
      <c r="QAY185" s="348"/>
      <c r="QAZ185" s="349"/>
      <c r="QBA185" s="350"/>
      <c r="QBB185" s="344"/>
      <c r="QBC185" s="344"/>
      <c r="QBD185" s="638"/>
      <c r="QBE185" s="1"/>
      <c r="QBF185" s="344"/>
      <c r="QBG185" s="347"/>
      <c r="QBH185" s="348"/>
      <c r="QBI185" s="349"/>
      <c r="QBJ185" s="350"/>
      <c r="QBK185" s="344"/>
      <c r="QBL185" s="344"/>
      <c r="QBM185" s="638"/>
      <c r="QBN185" s="1"/>
      <c r="QBO185" s="344"/>
      <c r="QBP185" s="347"/>
      <c r="QBQ185" s="348"/>
      <c r="QBR185" s="349"/>
      <c r="QBS185" s="350"/>
      <c r="QBT185" s="344"/>
      <c r="QBU185" s="344"/>
      <c r="QBV185" s="638"/>
      <c r="QBW185" s="1"/>
      <c r="QBX185" s="344"/>
      <c r="QBY185" s="347"/>
      <c r="QBZ185" s="348"/>
      <c r="QCA185" s="349"/>
      <c r="QCB185" s="350"/>
      <c r="QCC185" s="344"/>
      <c r="QCD185" s="344"/>
      <c r="QCE185" s="638"/>
      <c r="QCF185" s="1"/>
      <c r="QCG185" s="344"/>
      <c r="QCH185" s="347"/>
      <c r="QCI185" s="348"/>
      <c r="QCJ185" s="349"/>
      <c r="QCK185" s="350"/>
      <c r="QCL185" s="344"/>
      <c r="QCM185" s="344"/>
      <c r="QCN185" s="638"/>
      <c r="QCO185" s="1"/>
      <c r="QCP185" s="344"/>
      <c r="QCQ185" s="347"/>
      <c r="QCR185" s="348"/>
      <c r="QCS185" s="349"/>
      <c r="QCT185" s="350"/>
      <c r="QCU185" s="344"/>
      <c r="QCV185" s="344"/>
      <c r="QCW185" s="638"/>
      <c r="QCX185" s="1"/>
      <c r="QCY185" s="344"/>
      <c r="QCZ185" s="347"/>
      <c r="QDA185" s="348"/>
      <c r="QDB185" s="349"/>
      <c r="QDC185" s="350"/>
      <c r="QDD185" s="344"/>
      <c r="QDE185" s="344"/>
      <c r="QDF185" s="638"/>
      <c r="QDG185" s="1"/>
      <c r="QDH185" s="344"/>
      <c r="QDI185" s="347"/>
      <c r="QDJ185" s="348"/>
      <c r="QDK185" s="349"/>
      <c r="QDL185" s="350"/>
      <c r="QDM185" s="344"/>
      <c r="QDN185" s="344"/>
      <c r="QDO185" s="638"/>
      <c r="QDP185" s="1"/>
      <c r="QDQ185" s="344"/>
      <c r="QDR185" s="347"/>
      <c r="QDS185" s="348"/>
      <c r="QDT185" s="349"/>
      <c r="QDU185" s="350"/>
      <c r="QDV185" s="344"/>
      <c r="QDW185" s="344"/>
      <c r="QDX185" s="638"/>
      <c r="QDY185" s="1"/>
      <c r="QDZ185" s="344"/>
      <c r="QEA185" s="347"/>
      <c r="QEB185" s="348"/>
      <c r="QEC185" s="349"/>
      <c r="QED185" s="350"/>
      <c r="QEE185" s="344"/>
      <c r="QEF185" s="344"/>
      <c r="QEG185" s="638"/>
      <c r="QEH185" s="1"/>
      <c r="QEI185" s="344"/>
      <c r="QEJ185" s="347"/>
      <c r="QEK185" s="348"/>
      <c r="QEL185" s="349"/>
      <c r="QEM185" s="350"/>
      <c r="QEN185" s="344"/>
      <c r="QEO185" s="344"/>
      <c r="QEP185" s="638"/>
      <c r="QEQ185" s="1"/>
      <c r="QER185" s="344"/>
      <c r="QES185" s="347"/>
      <c r="QET185" s="348"/>
      <c r="QEU185" s="349"/>
      <c r="QEV185" s="350"/>
      <c r="QEW185" s="344"/>
      <c r="QEX185" s="344"/>
      <c r="QEY185" s="638"/>
      <c r="QEZ185" s="1"/>
      <c r="QFA185" s="344"/>
      <c r="QFB185" s="347"/>
      <c r="QFC185" s="348"/>
      <c r="QFD185" s="349"/>
      <c r="QFE185" s="350"/>
      <c r="QFF185" s="344"/>
      <c r="QFG185" s="344"/>
      <c r="QFH185" s="638"/>
      <c r="QFI185" s="1"/>
      <c r="QFJ185" s="344"/>
      <c r="QFK185" s="347"/>
      <c r="QFL185" s="348"/>
      <c r="QFM185" s="349"/>
      <c r="QFN185" s="350"/>
      <c r="QFO185" s="344"/>
      <c r="QFP185" s="344"/>
      <c r="QFQ185" s="638"/>
      <c r="QFR185" s="1"/>
      <c r="QFS185" s="344"/>
      <c r="QFT185" s="347"/>
      <c r="QFU185" s="348"/>
      <c r="QFV185" s="349"/>
      <c r="QFW185" s="350"/>
      <c r="QFX185" s="344"/>
      <c r="QFY185" s="344"/>
      <c r="QFZ185" s="638"/>
      <c r="QGA185" s="1"/>
      <c r="QGB185" s="344"/>
      <c r="QGC185" s="347"/>
      <c r="QGD185" s="348"/>
      <c r="QGE185" s="349"/>
      <c r="QGF185" s="350"/>
      <c r="QGG185" s="344"/>
      <c r="QGH185" s="344"/>
      <c r="QGI185" s="638"/>
      <c r="QGJ185" s="1"/>
      <c r="QGK185" s="344"/>
      <c r="QGL185" s="347"/>
      <c r="QGM185" s="348"/>
      <c r="QGN185" s="349"/>
      <c r="QGO185" s="350"/>
      <c r="QGP185" s="344"/>
      <c r="QGQ185" s="344"/>
      <c r="QGR185" s="638"/>
      <c r="QGS185" s="1"/>
      <c r="QGT185" s="344"/>
      <c r="QGU185" s="347"/>
      <c r="QGV185" s="348"/>
      <c r="QGW185" s="349"/>
      <c r="QGX185" s="350"/>
      <c r="QGY185" s="344"/>
      <c r="QGZ185" s="344"/>
      <c r="QHA185" s="638"/>
      <c r="QHB185" s="1"/>
      <c r="QHC185" s="344"/>
      <c r="QHD185" s="347"/>
      <c r="QHE185" s="348"/>
      <c r="QHF185" s="349"/>
      <c r="QHG185" s="350"/>
      <c r="QHH185" s="344"/>
      <c r="QHI185" s="344"/>
      <c r="QHJ185" s="638"/>
      <c r="QHK185" s="1"/>
      <c r="QHL185" s="344"/>
      <c r="QHM185" s="347"/>
      <c r="QHN185" s="348"/>
      <c r="QHO185" s="349"/>
      <c r="QHP185" s="350"/>
      <c r="QHQ185" s="344"/>
      <c r="QHR185" s="344"/>
      <c r="QHS185" s="638"/>
      <c r="QHT185" s="1"/>
      <c r="QHU185" s="344"/>
      <c r="QHV185" s="347"/>
      <c r="QHW185" s="348"/>
      <c r="QHX185" s="349"/>
      <c r="QHY185" s="350"/>
      <c r="QHZ185" s="344"/>
      <c r="QIA185" s="344"/>
      <c r="QIB185" s="638"/>
      <c r="QIC185" s="1"/>
      <c r="QID185" s="344"/>
      <c r="QIE185" s="347"/>
      <c r="QIF185" s="348"/>
      <c r="QIG185" s="349"/>
      <c r="QIH185" s="350"/>
      <c r="QII185" s="344"/>
      <c r="QIJ185" s="344"/>
      <c r="QIK185" s="638"/>
      <c r="QIL185" s="1"/>
      <c r="QIM185" s="344"/>
      <c r="QIN185" s="347"/>
      <c r="QIO185" s="348"/>
      <c r="QIP185" s="349"/>
      <c r="QIQ185" s="350"/>
      <c r="QIR185" s="344"/>
      <c r="QIS185" s="344"/>
      <c r="QIT185" s="638"/>
      <c r="QIU185" s="1"/>
      <c r="QIV185" s="344"/>
      <c r="QIW185" s="347"/>
      <c r="QIX185" s="348"/>
      <c r="QIY185" s="349"/>
      <c r="QIZ185" s="350"/>
      <c r="QJA185" s="344"/>
      <c r="QJB185" s="344"/>
      <c r="QJC185" s="638"/>
      <c r="QJD185" s="1"/>
      <c r="QJE185" s="344"/>
      <c r="QJF185" s="347"/>
      <c r="QJG185" s="348"/>
      <c r="QJH185" s="349"/>
      <c r="QJI185" s="350"/>
      <c r="QJJ185" s="344"/>
      <c r="QJK185" s="344"/>
      <c r="QJL185" s="638"/>
      <c r="QJM185" s="1"/>
      <c r="QJN185" s="344"/>
      <c r="QJO185" s="347"/>
      <c r="QJP185" s="348"/>
      <c r="QJQ185" s="349"/>
      <c r="QJR185" s="350"/>
      <c r="QJS185" s="344"/>
      <c r="QJT185" s="344"/>
      <c r="QJU185" s="638"/>
      <c r="QJV185" s="1"/>
      <c r="QJW185" s="344"/>
      <c r="QJX185" s="347"/>
      <c r="QJY185" s="348"/>
      <c r="QJZ185" s="349"/>
      <c r="QKA185" s="350"/>
      <c r="QKB185" s="344"/>
      <c r="QKC185" s="344"/>
      <c r="QKD185" s="638"/>
      <c r="QKE185" s="1"/>
      <c r="QKF185" s="344"/>
      <c r="QKG185" s="347"/>
      <c r="QKH185" s="348"/>
      <c r="QKI185" s="349"/>
      <c r="QKJ185" s="350"/>
      <c r="QKK185" s="344"/>
      <c r="QKL185" s="344"/>
      <c r="QKM185" s="638"/>
      <c r="QKN185" s="1"/>
      <c r="QKO185" s="344"/>
      <c r="QKP185" s="347"/>
      <c r="QKQ185" s="348"/>
      <c r="QKR185" s="349"/>
      <c r="QKS185" s="350"/>
      <c r="QKT185" s="344"/>
      <c r="QKU185" s="344"/>
      <c r="QKV185" s="638"/>
      <c r="QKW185" s="1"/>
      <c r="QKX185" s="344"/>
      <c r="QKY185" s="347"/>
      <c r="QKZ185" s="348"/>
      <c r="QLA185" s="349"/>
      <c r="QLB185" s="350"/>
      <c r="QLC185" s="344"/>
      <c r="QLD185" s="344"/>
      <c r="QLE185" s="638"/>
      <c r="QLF185" s="1"/>
      <c r="QLG185" s="344"/>
      <c r="QLH185" s="347"/>
      <c r="QLI185" s="348"/>
      <c r="QLJ185" s="349"/>
      <c r="QLK185" s="350"/>
      <c r="QLL185" s="344"/>
      <c r="QLM185" s="344"/>
      <c r="QLN185" s="638"/>
      <c r="QLO185" s="1"/>
      <c r="QLP185" s="344"/>
      <c r="QLQ185" s="347"/>
      <c r="QLR185" s="348"/>
      <c r="QLS185" s="349"/>
      <c r="QLT185" s="350"/>
      <c r="QLU185" s="344"/>
      <c r="QLV185" s="344"/>
      <c r="QLW185" s="638"/>
      <c r="QLX185" s="1"/>
      <c r="QLY185" s="344"/>
      <c r="QLZ185" s="347"/>
      <c r="QMA185" s="348"/>
      <c r="QMB185" s="349"/>
      <c r="QMC185" s="350"/>
      <c r="QMD185" s="344"/>
      <c r="QME185" s="344"/>
      <c r="QMF185" s="638"/>
      <c r="QMG185" s="1"/>
      <c r="QMH185" s="344"/>
      <c r="QMI185" s="347"/>
      <c r="QMJ185" s="348"/>
      <c r="QMK185" s="349"/>
      <c r="QML185" s="350"/>
      <c r="QMM185" s="344"/>
      <c r="QMN185" s="344"/>
      <c r="QMO185" s="638"/>
      <c r="QMP185" s="1"/>
      <c r="QMQ185" s="344"/>
      <c r="QMR185" s="347"/>
      <c r="QMS185" s="348"/>
      <c r="QMT185" s="349"/>
      <c r="QMU185" s="350"/>
      <c r="QMV185" s="344"/>
      <c r="QMW185" s="344"/>
      <c r="QMX185" s="638"/>
      <c r="QMY185" s="1"/>
      <c r="QMZ185" s="344"/>
      <c r="QNA185" s="347"/>
      <c r="QNB185" s="348"/>
      <c r="QNC185" s="349"/>
      <c r="QND185" s="350"/>
      <c r="QNE185" s="344"/>
      <c r="QNF185" s="344"/>
      <c r="QNG185" s="638"/>
      <c r="QNH185" s="1"/>
      <c r="QNI185" s="344"/>
      <c r="QNJ185" s="347"/>
      <c r="QNK185" s="348"/>
      <c r="QNL185" s="349"/>
      <c r="QNM185" s="350"/>
      <c r="QNN185" s="344"/>
      <c r="QNO185" s="344"/>
      <c r="QNP185" s="638"/>
      <c r="QNQ185" s="1"/>
      <c r="QNR185" s="344"/>
      <c r="QNS185" s="347"/>
      <c r="QNT185" s="348"/>
      <c r="QNU185" s="349"/>
      <c r="QNV185" s="350"/>
      <c r="QNW185" s="344"/>
      <c r="QNX185" s="344"/>
      <c r="QNY185" s="638"/>
      <c r="QNZ185" s="1"/>
      <c r="QOA185" s="344"/>
      <c r="QOB185" s="347"/>
      <c r="QOC185" s="348"/>
      <c r="QOD185" s="349"/>
      <c r="QOE185" s="350"/>
      <c r="QOF185" s="344"/>
      <c r="QOG185" s="344"/>
      <c r="QOH185" s="638"/>
      <c r="QOI185" s="1"/>
      <c r="QOJ185" s="344"/>
      <c r="QOK185" s="347"/>
      <c r="QOL185" s="348"/>
      <c r="QOM185" s="349"/>
      <c r="QON185" s="350"/>
      <c r="QOO185" s="344"/>
      <c r="QOP185" s="344"/>
      <c r="QOQ185" s="638"/>
      <c r="QOR185" s="1"/>
      <c r="QOS185" s="344"/>
      <c r="QOT185" s="347"/>
      <c r="QOU185" s="348"/>
      <c r="QOV185" s="349"/>
      <c r="QOW185" s="350"/>
      <c r="QOX185" s="344"/>
      <c r="QOY185" s="344"/>
      <c r="QOZ185" s="638"/>
      <c r="QPA185" s="1"/>
      <c r="QPB185" s="344"/>
      <c r="QPC185" s="347"/>
      <c r="QPD185" s="348"/>
      <c r="QPE185" s="349"/>
      <c r="QPF185" s="350"/>
      <c r="QPG185" s="344"/>
      <c r="QPH185" s="344"/>
      <c r="QPI185" s="638"/>
      <c r="QPJ185" s="1"/>
      <c r="QPK185" s="344"/>
      <c r="QPL185" s="347"/>
      <c r="QPM185" s="348"/>
      <c r="QPN185" s="349"/>
      <c r="QPO185" s="350"/>
      <c r="QPP185" s="344"/>
      <c r="QPQ185" s="344"/>
      <c r="QPR185" s="638"/>
      <c r="QPS185" s="1"/>
      <c r="QPT185" s="344"/>
      <c r="QPU185" s="347"/>
      <c r="QPV185" s="348"/>
      <c r="QPW185" s="349"/>
      <c r="QPX185" s="350"/>
      <c r="QPY185" s="344"/>
      <c r="QPZ185" s="344"/>
      <c r="QQA185" s="638"/>
      <c r="QQB185" s="1"/>
      <c r="QQC185" s="344"/>
      <c r="QQD185" s="347"/>
      <c r="QQE185" s="348"/>
      <c r="QQF185" s="349"/>
      <c r="QQG185" s="350"/>
      <c r="QQH185" s="344"/>
      <c r="QQI185" s="344"/>
      <c r="QQJ185" s="638"/>
      <c r="QQK185" s="1"/>
      <c r="QQL185" s="344"/>
      <c r="QQM185" s="347"/>
      <c r="QQN185" s="348"/>
      <c r="QQO185" s="349"/>
      <c r="QQP185" s="350"/>
      <c r="QQQ185" s="344"/>
      <c r="QQR185" s="344"/>
      <c r="QQS185" s="638"/>
      <c r="QQT185" s="1"/>
      <c r="QQU185" s="344"/>
      <c r="QQV185" s="347"/>
      <c r="QQW185" s="348"/>
      <c r="QQX185" s="349"/>
      <c r="QQY185" s="350"/>
      <c r="QQZ185" s="344"/>
      <c r="QRA185" s="344"/>
      <c r="QRB185" s="638"/>
      <c r="QRC185" s="1"/>
      <c r="QRD185" s="344"/>
      <c r="QRE185" s="347"/>
      <c r="QRF185" s="348"/>
      <c r="QRG185" s="349"/>
      <c r="QRH185" s="350"/>
      <c r="QRI185" s="344"/>
      <c r="QRJ185" s="344"/>
      <c r="QRK185" s="638"/>
      <c r="QRL185" s="1"/>
      <c r="QRM185" s="344"/>
      <c r="QRN185" s="347"/>
      <c r="QRO185" s="348"/>
      <c r="QRP185" s="349"/>
      <c r="QRQ185" s="350"/>
      <c r="QRR185" s="344"/>
      <c r="QRS185" s="344"/>
      <c r="QRT185" s="638"/>
      <c r="QRU185" s="1"/>
      <c r="QRV185" s="344"/>
      <c r="QRW185" s="347"/>
      <c r="QRX185" s="348"/>
      <c r="QRY185" s="349"/>
      <c r="QRZ185" s="350"/>
      <c r="QSA185" s="344"/>
      <c r="QSB185" s="344"/>
      <c r="QSC185" s="638"/>
      <c r="QSD185" s="1"/>
      <c r="QSE185" s="344"/>
      <c r="QSF185" s="347"/>
      <c r="QSG185" s="348"/>
      <c r="QSH185" s="349"/>
      <c r="QSI185" s="350"/>
      <c r="QSJ185" s="344"/>
      <c r="QSK185" s="344"/>
      <c r="QSL185" s="638"/>
      <c r="QSM185" s="1"/>
      <c r="QSN185" s="344"/>
      <c r="QSO185" s="347"/>
      <c r="QSP185" s="348"/>
      <c r="QSQ185" s="349"/>
      <c r="QSR185" s="350"/>
      <c r="QSS185" s="344"/>
      <c r="QST185" s="344"/>
      <c r="QSU185" s="638"/>
      <c r="QSV185" s="1"/>
      <c r="QSW185" s="344"/>
      <c r="QSX185" s="347"/>
      <c r="QSY185" s="348"/>
      <c r="QSZ185" s="349"/>
      <c r="QTA185" s="350"/>
      <c r="QTB185" s="344"/>
      <c r="QTC185" s="344"/>
      <c r="QTD185" s="638"/>
      <c r="QTE185" s="1"/>
      <c r="QTF185" s="344"/>
      <c r="QTG185" s="347"/>
      <c r="QTH185" s="348"/>
      <c r="QTI185" s="349"/>
      <c r="QTJ185" s="350"/>
      <c r="QTK185" s="344"/>
      <c r="QTL185" s="344"/>
      <c r="QTM185" s="638"/>
      <c r="QTN185" s="1"/>
      <c r="QTO185" s="344"/>
      <c r="QTP185" s="347"/>
      <c r="QTQ185" s="348"/>
      <c r="QTR185" s="349"/>
      <c r="QTS185" s="350"/>
      <c r="QTT185" s="344"/>
      <c r="QTU185" s="344"/>
      <c r="QTV185" s="638"/>
      <c r="QTW185" s="1"/>
      <c r="QTX185" s="344"/>
      <c r="QTY185" s="347"/>
      <c r="QTZ185" s="348"/>
      <c r="QUA185" s="349"/>
      <c r="QUB185" s="350"/>
      <c r="QUC185" s="344"/>
      <c r="QUD185" s="344"/>
      <c r="QUE185" s="638"/>
      <c r="QUF185" s="1"/>
      <c r="QUG185" s="344"/>
      <c r="QUH185" s="347"/>
      <c r="QUI185" s="348"/>
      <c r="QUJ185" s="349"/>
      <c r="QUK185" s="350"/>
      <c r="QUL185" s="344"/>
      <c r="QUM185" s="344"/>
      <c r="QUN185" s="638"/>
      <c r="QUO185" s="1"/>
      <c r="QUP185" s="344"/>
      <c r="QUQ185" s="347"/>
      <c r="QUR185" s="348"/>
      <c r="QUS185" s="349"/>
      <c r="QUT185" s="350"/>
      <c r="QUU185" s="344"/>
      <c r="QUV185" s="344"/>
      <c r="QUW185" s="638"/>
      <c r="QUX185" s="1"/>
      <c r="QUY185" s="344"/>
      <c r="QUZ185" s="347"/>
      <c r="QVA185" s="348"/>
      <c r="QVB185" s="349"/>
      <c r="QVC185" s="350"/>
      <c r="QVD185" s="344"/>
      <c r="QVE185" s="344"/>
      <c r="QVF185" s="638"/>
      <c r="QVG185" s="1"/>
      <c r="QVH185" s="344"/>
      <c r="QVI185" s="347"/>
      <c r="QVJ185" s="348"/>
      <c r="QVK185" s="349"/>
      <c r="QVL185" s="350"/>
      <c r="QVM185" s="344"/>
      <c r="QVN185" s="344"/>
      <c r="QVO185" s="638"/>
      <c r="QVP185" s="1"/>
      <c r="QVQ185" s="344"/>
      <c r="QVR185" s="347"/>
      <c r="QVS185" s="348"/>
      <c r="QVT185" s="349"/>
      <c r="QVU185" s="350"/>
      <c r="QVV185" s="344"/>
      <c r="QVW185" s="344"/>
      <c r="QVX185" s="638"/>
      <c r="QVY185" s="1"/>
      <c r="QVZ185" s="344"/>
      <c r="QWA185" s="347"/>
      <c r="QWB185" s="348"/>
      <c r="QWC185" s="349"/>
      <c r="QWD185" s="350"/>
      <c r="QWE185" s="344"/>
      <c r="QWF185" s="344"/>
      <c r="QWG185" s="638"/>
      <c r="QWH185" s="1"/>
      <c r="QWI185" s="344"/>
      <c r="QWJ185" s="347"/>
      <c r="QWK185" s="348"/>
      <c r="QWL185" s="349"/>
      <c r="QWM185" s="350"/>
      <c r="QWN185" s="344"/>
      <c r="QWO185" s="344"/>
      <c r="QWP185" s="638"/>
      <c r="QWQ185" s="1"/>
      <c r="QWR185" s="344"/>
      <c r="QWS185" s="347"/>
      <c r="QWT185" s="348"/>
      <c r="QWU185" s="349"/>
      <c r="QWV185" s="350"/>
      <c r="QWW185" s="344"/>
      <c r="QWX185" s="344"/>
      <c r="QWY185" s="638"/>
      <c r="QWZ185" s="1"/>
      <c r="QXA185" s="344"/>
      <c r="QXB185" s="347"/>
      <c r="QXC185" s="348"/>
      <c r="QXD185" s="349"/>
      <c r="QXE185" s="350"/>
      <c r="QXF185" s="344"/>
      <c r="QXG185" s="344"/>
      <c r="QXH185" s="638"/>
      <c r="QXI185" s="1"/>
      <c r="QXJ185" s="344"/>
      <c r="QXK185" s="347"/>
      <c r="QXL185" s="348"/>
      <c r="QXM185" s="349"/>
      <c r="QXN185" s="350"/>
      <c r="QXO185" s="344"/>
      <c r="QXP185" s="344"/>
      <c r="QXQ185" s="638"/>
      <c r="QXR185" s="1"/>
      <c r="QXS185" s="344"/>
      <c r="QXT185" s="347"/>
      <c r="QXU185" s="348"/>
      <c r="QXV185" s="349"/>
      <c r="QXW185" s="350"/>
      <c r="QXX185" s="344"/>
      <c r="QXY185" s="344"/>
      <c r="QXZ185" s="638"/>
      <c r="QYA185" s="1"/>
      <c r="QYB185" s="344"/>
      <c r="QYC185" s="347"/>
      <c r="QYD185" s="348"/>
      <c r="QYE185" s="349"/>
      <c r="QYF185" s="350"/>
      <c r="QYG185" s="344"/>
      <c r="QYH185" s="344"/>
      <c r="QYI185" s="638"/>
      <c r="QYJ185" s="1"/>
      <c r="QYK185" s="344"/>
      <c r="QYL185" s="347"/>
      <c r="QYM185" s="348"/>
      <c r="QYN185" s="349"/>
      <c r="QYO185" s="350"/>
      <c r="QYP185" s="344"/>
      <c r="QYQ185" s="344"/>
      <c r="QYR185" s="638"/>
      <c r="QYS185" s="1"/>
      <c r="QYT185" s="344"/>
      <c r="QYU185" s="347"/>
      <c r="QYV185" s="348"/>
      <c r="QYW185" s="349"/>
      <c r="QYX185" s="350"/>
      <c r="QYY185" s="344"/>
      <c r="QYZ185" s="344"/>
      <c r="QZA185" s="638"/>
      <c r="QZB185" s="1"/>
      <c r="QZC185" s="344"/>
      <c r="QZD185" s="347"/>
      <c r="QZE185" s="348"/>
      <c r="QZF185" s="349"/>
      <c r="QZG185" s="350"/>
      <c r="QZH185" s="344"/>
      <c r="QZI185" s="344"/>
      <c r="QZJ185" s="638"/>
      <c r="QZK185" s="1"/>
      <c r="QZL185" s="344"/>
      <c r="QZM185" s="347"/>
      <c r="QZN185" s="348"/>
      <c r="QZO185" s="349"/>
      <c r="QZP185" s="350"/>
      <c r="QZQ185" s="344"/>
      <c r="QZR185" s="344"/>
      <c r="QZS185" s="638"/>
      <c r="QZT185" s="1"/>
      <c r="QZU185" s="344"/>
      <c r="QZV185" s="347"/>
      <c r="QZW185" s="348"/>
      <c r="QZX185" s="349"/>
      <c r="QZY185" s="350"/>
      <c r="QZZ185" s="344"/>
      <c r="RAA185" s="344"/>
      <c r="RAB185" s="638"/>
      <c r="RAC185" s="1"/>
      <c r="RAD185" s="344"/>
      <c r="RAE185" s="347"/>
      <c r="RAF185" s="348"/>
      <c r="RAG185" s="349"/>
      <c r="RAH185" s="350"/>
      <c r="RAI185" s="344"/>
      <c r="RAJ185" s="344"/>
      <c r="RAK185" s="638"/>
      <c r="RAL185" s="1"/>
      <c r="RAM185" s="344"/>
      <c r="RAN185" s="347"/>
      <c r="RAO185" s="348"/>
      <c r="RAP185" s="349"/>
      <c r="RAQ185" s="350"/>
      <c r="RAR185" s="344"/>
      <c r="RAS185" s="344"/>
      <c r="RAT185" s="638"/>
      <c r="RAU185" s="1"/>
      <c r="RAV185" s="344"/>
      <c r="RAW185" s="347"/>
      <c r="RAX185" s="348"/>
      <c r="RAY185" s="349"/>
      <c r="RAZ185" s="350"/>
      <c r="RBA185" s="344"/>
      <c r="RBB185" s="344"/>
      <c r="RBC185" s="638"/>
      <c r="RBD185" s="1"/>
      <c r="RBE185" s="344"/>
      <c r="RBF185" s="347"/>
      <c r="RBG185" s="348"/>
      <c r="RBH185" s="349"/>
      <c r="RBI185" s="350"/>
      <c r="RBJ185" s="344"/>
      <c r="RBK185" s="344"/>
      <c r="RBL185" s="638"/>
      <c r="RBM185" s="1"/>
      <c r="RBN185" s="344"/>
      <c r="RBO185" s="347"/>
      <c r="RBP185" s="348"/>
      <c r="RBQ185" s="349"/>
      <c r="RBR185" s="350"/>
      <c r="RBS185" s="344"/>
      <c r="RBT185" s="344"/>
      <c r="RBU185" s="638"/>
      <c r="RBV185" s="1"/>
      <c r="RBW185" s="344"/>
      <c r="RBX185" s="347"/>
      <c r="RBY185" s="348"/>
      <c r="RBZ185" s="349"/>
      <c r="RCA185" s="350"/>
      <c r="RCB185" s="344"/>
      <c r="RCC185" s="344"/>
      <c r="RCD185" s="638"/>
      <c r="RCE185" s="1"/>
      <c r="RCF185" s="344"/>
      <c r="RCG185" s="347"/>
      <c r="RCH185" s="348"/>
      <c r="RCI185" s="349"/>
      <c r="RCJ185" s="350"/>
      <c r="RCK185" s="344"/>
      <c r="RCL185" s="344"/>
      <c r="RCM185" s="638"/>
      <c r="RCN185" s="1"/>
      <c r="RCO185" s="344"/>
      <c r="RCP185" s="347"/>
      <c r="RCQ185" s="348"/>
      <c r="RCR185" s="349"/>
      <c r="RCS185" s="350"/>
      <c r="RCT185" s="344"/>
      <c r="RCU185" s="344"/>
      <c r="RCV185" s="638"/>
      <c r="RCW185" s="1"/>
      <c r="RCX185" s="344"/>
      <c r="RCY185" s="347"/>
      <c r="RCZ185" s="348"/>
      <c r="RDA185" s="349"/>
      <c r="RDB185" s="350"/>
      <c r="RDC185" s="344"/>
      <c r="RDD185" s="344"/>
      <c r="RDE185" s="638"/>
      <c r="RDF185" s="1"/>
      <c r="RDG185" s="344"/>
      <c r="RDH185" s="347"/>
      <c r="RDI185" s="348"/>
      <c r="RDJ185" s="349"/>
      <c r="RDK185" s="350"/>
      <c r="RDL185" s="344"/>
      <c r="RDM185" s="344"/>
      <c r="RDN185" s="638"/>
      <c r="RDO185" s="1"/>
      <c r="RDP185" s="344"/>
      <c r="RDQ185" s="347"/>
      <c r="RDR185" s="348"/>
      <c r="RDS185" s="349"/>
      <c r="RDT185" s="350"/>
      <c r="RDU185" s="344"/>
      <c r="RDV185" s="344"/>
      <c r="RDW185" s="638"/>
      <c r="RDX185" s="1"/>
      <c r="RDY185" s="344"/>
      <c r="RDZ185" s="347"/>
      <c r="REA185" s="348"/>
      <c r="REB185" s="349"/>
      <c r="REC185" s="350"/>
      <c r="RED185" s="344"/>
      <c r="REE185" s="344"/>
      <c r="REF185" s="638"/>
      <c r="REG185" s="1"/>
      <c r="REH185" s="344"/>
      <c r="REI185" s="347"/>
      <c r="REJ185" s="348"/>
      <c r="REK185" s="349"/>
      <c r="REL185" s="350"/>
      <c r="REM185" s="344"/>
      <c r="REN185" s="344"/>
      <c r="REO185" s="638"/>
      <c r="REP185" s="1"/>
      <c r="REQ185" s="344"/>
      <c r="RER185" s="347"/>
      <c r="RES185" s="348"/>
      <c r="RET185" s="349"/>
      <c r="REU185" s="350"/>
      <c r="REV185" s="344"/>
      <c r="REW185" s="344"/>
      <c r="REX185" s="638"/>
      <c r="REY185" s="1"/>
      <c r="REZ185" s="344"/>
      <c r="RFA185" s="347"/>
      <c r="RFB185" s="348"/>
      <c r="RFC185" s="349"/>
      <c r="RFD185" s="350"/>
      <c r="RFE185" s="344"/>
      <c r="RFF185" s="344"/>
      <c r="RFG185" s="638"/>
      <c r="RFH185" s="1"/>
      <c r="RFI185" s="344"/>
      <c r="RFJ185" s="347"/>
      <c r="RFK185" s="348"/>
      <c r="RFL185" s="349"/>
      <c r="RFM185" s="350"/>
      <c r="RFN185" s="344"/>
      <c r="RFO185" s="344"/>
      <c r="RFP185" s="638"/>
      <c r="RFQ185" s="1"/>
      <c r="RFR185" s="344"/>
      <c r="RFS185" s="347"/>
      <c r="RFT185" s="348"/>
      <c r="RFU185" s="349"/>
      <c r="RFV185" s="350"/>
      <c r="RFW185" s="344"/>
      <c r="RFX185" s="344"/>
      <c r="RFY185" s="638"/>
      <c r="RFZ185" s="1"/>
      <c r="RGA185" s="344"/>
      <c r="RGB185" s="347"/>
      <c r="RGC185" s="348"/>
      <c r="RGD185" s="349"/>
      <c r="RGE185" s="350"/>
      <c r="RGF185" s="344"/>
      <c r="RGG185" s="344"/>
      <c r="RGH185" s="638"/>
      <c r="RGI185" s="1"/>
      <c r="RGJ185" s="344"/>
      <c r="RGK185" s="347"/>
      <c r="RGL185" s="348"/>
      <c r="RGM185" s="349"/>
      <c r="RGN185" s="350"/>
      <c r="RGO185" s="344"/>
      <c r="RGP185" s="344"/>
      <c r="RGQ185" s="638"/>
      <c r="RGR185" s="1"/>
      <c r="RGS185" s="344"/>
      <c r="RGT185" s="347"/>
      <c r="RGU185" s="348"/>
      <c r="RGV185" s="349"/>
      <c r="RGW185" s="350"/>
      <c r="RGX185" s="344"/>
      <c r="RGY185" s="344"/>
      <c r="RGZ185" s="638"/>
      <c r="RHA185" s="1"/>
      <c r="RHB185" s="344"/>
      <c r="RHC185" s="347"/>
      <c r="RHD185" s="348"/>
      <c r="RHE185" s="349"/>
      <c r="RHF185" s="350"/>
      <c r="RHG185" s="344"/>
      <c r="RHH185" s="344"/>
      <c r="RHI185" s="638"/>
      <c r="RHJ185" s="1"/>
      <c r="RHK185" s="344"/>
      <c r="RHL185" s="347"/>
      <c r="RHM185" s="348"/>
      <c r="RHN185" s="349"/>
      <c r="RHO185" s="350"/>
      <c r="RHP185" s="344"/>
      <c r="RHQ185" s="344"/>
      <c r="RHR185" s="638"/>
      <c r="RHS185" s="1"/>
      <c r="RHT185" s="344"/>
      <c r="RHU185" s="347"/>
      <c r="RHV185" s="348"/>
      <c r="RHW185" s="349"/>
      <c r="RHX185" s="350"/>
      <c r="RHY185" s="344"/>
      <c r="RHZ185" s="344"/>
      <c r="RIA185" s="638"/>
      <c r="RIB185" s="1"/>
      <c r="RIC185" s="344"/>
      <c r="RID185" s="347"/>
      <c r="RIE185" s="348"/>
      <c r="RIF185" s="349"/>
      <c r="RIG185" s="350"/>
      <c r="RIH185" s="344"/>
      <c r="RII185" s="344"/>
      <c r="RIJ185" s="638"/>
      <c r="RIK185" s="1"/>
      <c r="RIL185" s="344"/>
      <c r="RIM185" s="347"/>
      <c r="RIN185" s="348"/>
      <c r="RIO185" s="349"/>
      <c r="RIP185" s="350"/>
      <c r="RIQ185" s="344"/>
      <c r="RIR185" s="344"/>
      <c r="RIS185" s="638"/>
      <c r="RIT185" s="1"/>
      <c r="RIU185" s="344"/>
      <c r="RIV185" s="347"/>
      <c r="RIW185" s="348"/>
      <c r="RIX185" s="349"/>
      <c r="RIY185" s="350"/>
      <c r="RIZ185" s="344"/>
      <c r="RJA185" s="344"/>
      <c r="RJB185" s="638"/>
      <c r="RJC185" s="1"/>
      <c r="RJD185" s="344"/>
      <c r="RJE185" s="347"/>
      <c r="RJF185" s="348"/>
      <c r="RJG185" s="349"/>
      <c r="RJH185" s="350"/>
      <c r="RJI185" s="344"/>
      <c r="RJJ185" s="344"/>
      <c r="RJK185" s="638"/>
      <c r="RJL185" s="1"/>
      <c r="RJM185" s="344"/>
      <c r="RJN185" s="347"/>
      <c r="RJO185" s="348"/>
      <c r="RJP185" s="349"/>
      <c r="RJQ185" s="350"/>
      <c r="RJR185" s="344"/>
      <c r="RJS185" s="344"/>
      <c r="RJT185" s="638"/>
      <c r="RJU185" s="1"/>
      <c r="RJV185" s="344"/>
      <c r="RJW185" s="347"/>
      <c r="RJX185" s="348"/>
      <c r="RJY185" s="349"/>
      <c r="RJZ185" s="350"/>
      <c r="RKA185" s="344"/>
      <c r="RKB185" s="344"/>
      <c r="RKC185" s="638"/>
      <c r="RKD185" s="1"/>
      <c r="RKE185" s="344"/>
      <c r="RKF185" s="347"/>
      <c r="RKG185" s="348"/>
      <c r="RKH185" s="349"/>
      <c r="RKI185" s="350"/>
      <c r="RKJ185" s="344"/>
      <c r="RKK185" s="344"/>
      <c r="RKL185" s="638"/>
      <c r="RKM185" s="1"/>
      <c r="RKN185" s="344"/>
      <c r="RKO185" s="347"/>
      <c r="RKP185" s="348"/>
      <c r="RKQ185" s="349"/>
      <c r="RKR185" s="350"/>
      <c r="RKS185" s="344"/>
      <c r="RKT185" s="344"/>
      <c r="RKU185" s="638"/>
      <c r="RKV185" s="1"/>
      <c r="RKW185" s="344"/>
      <c r="RKX185" s="347"/>
      <c r="RKY185" s="348"/>
      <c r="RKZ185" s="349"/>
      <c r="RLA185" s="350"/>
      <c r="RLB185" s="344"/>
      <c r="RLC185" s="344"/>
      <c r="RLD185" s="638"/>
      <c r="RLE185" s="1"/>
      <c r="RLF185" s="344"/>
      <c r="RLG185" s="347"/>
      <c r="RLH185" s="348"/>
      <c r="RLI185" s="349"/>
      <c r="RLJ185" s="350"/>
      <c r="RLK185" s="344"/>
      <c r="RLL185" s="344"/>
      <c r="RLM185" s="638"/>
      <c r="RLN185" s="1"/>
      <c r="RLO185" s="344"/>
      <c r="RLP185" s="347"/>
      <c r="RLQ185" s="348"/>
      <c r="RLR185" s="349"/>
      <c r="RLS185" s="350"/>
      <c r="RLT185" s="344"/>
      <c r="RLU185" s="344"/>
      <c r="RLV185" s="638"/>
      <c r="RLW185" s="1"/>
      <c r="RLX185" s="344"/>
      <c r="RLY185" s="347"/>
      <c r="RLZ185" s="348"/>
      <c r="RMA185" s="349"/>
      <c r="RMB185" s="350"/>
      <c r="RMC185" s="344"/>
      <c r="RMD185" s="344"/>
      <c r="RME185" s="638"/>
      <c r="RMF185" s="1"/>
      <c r="RMG185" s="344"/>
      <c r="RMH185" s="347"/>
      <c r="RMI185" s="348"/>
      <c r="RMJ185" s="349"/>
      <c r="RMK185" s="350"/>
      <c r="RML185" s="344"/>
      <c r="RMM185" s="344"/>
      <c r="RMN185" s="638"/>
      <c r="RMO185" s="1"/>
      <c r="RMP185" s="344"/>
      <c r="RMQ185" s="347"/>
      <c r="RMR185" s="348"/>
      <c r="RMS185" s="349"/>
      <c r="RMT185" s="350"/>
      <c r="RMU185" s="344"/>
      <c r="RMV185" s="344"/>
      <c r="RMW185" s="638"/>
      <c r="RMX185" s="1"/>
      <c r="RMY185" s="344"/>
      <c r="RMZ185" s="347"/>
      <c r="RNA185" s="348"/>
      <c r="RNB185" s="349"/>
      <c r="RNC185" s="350"/>
      <c r="RND185" s="344"/>
      <c r="RNE185" s="344"/>
      <c r="RNF185" s="638"/>
      <c r="RNG185" s="1"/>
      <c r="RNH185" s="344"/>
      <c r="RNI185" s="347"/>
      <c r="RNJ185" s="348"/>
      <c r="RNK185" s="349"/>
      <c r="RNL185" s="350"/>
      <c r="RNM185" s="344"/>
      <c r="RNN185" s="344"/>
      <c r="RNO185" s="638"/>
      <c r="RNP185" s="1"/>
      <c r="RNQ185" s="344"/>
      <c r="RNR185" s="347"/>
      <c r="RNS185" s="348"/>
      <c r="RNT185" s="349"/>
      <c r="RNU185" s="350"/>
      <c r="RNV185" s="344"/>
      <c r="RNW185" s="344"/>
      <c r="RNX185" s="638"/>
      <c r="RNY185" s="1"/>
      <c r="RNZ185" s="344"/>
      <c r="ROA185" s="347"/>
      <c r="ROB185" s="348"/>
      <c r="ROC185" s="349"/>
      <c r="ROD185" s="350"/>
      <c r="ROE185" s="344"/>
      <c r="ROF185" s="344"/>
      <c r="ROG185" s="638"/>
      <c r="ROH185" s="1"/>
      <c r="ROI185" s="344"/>
      <c r="ROJ185" s="347"/>
      <c r="ROK185" s="348"/>
      <c r="ROL185" s="349"/>
      <c r="ROM185" s="350"/>
      <c r="RON185" s="344"/>
      <c r="ROO185" s="344"/>
      <c r="ROP185" s="638"/>
      <c r="ROQ185" s="1"/>
      <c r="ROR185" s="344"/>
      <c r="ROS185" s="347"/>
      <c r="ROT185" s="348"/>
      <c r="ROU185" s="349"/>
      <c r="ROV185" s="350"/>
      <c r="ROW185" s="344"/>
      <c r="ROX185" s="344"/>
      <c r="ROY185" s="638"/>
      <c r="ROZ185" s="1"/>
      <c r="RPA185" s="344"/>
      <c r="RPB185" s="347"/>
      <c r="RPC185" s="348"/>
      <c r="RPD185" s="349"/>
      <c r="RPE185" s="350"/>
      <c r="RPF185" s="344"/>
      <c r="RPG185" s="344"/>
      <c r="RPH185" s="638"/>
      <c r="RPI185" s="1"/>
      <c r="RPJ185" s="344"/>
      <c r="RPK185" s="347"/>
      <c r="RPL185" s="348"/>
      <c r="RPM185" s="349"/>
      <c r="RPN185" s="350"/>
      <c r="RPO185" s="344"/>
      <c r="RPP185" s="344"/>
      <c r="RPQ185" s="638"/>
      <c r="RPR185" s="1"/>
      <c r="RPS185" s="344"/>
      <c r="RPT185" s="347"/>
      <c r="RPU185" s="348"/>
      <c r="RPV185" s="349"/>
      <c r="RPW185" s="350"/>
      <c r="RPX185" s="344"/>
      <c r="RPY185" s="344"/>
      <c r="RPZ185" s="638"/>
      <c r="RQA185" s="1"/>
      <c r="RQB185" s="344"/>
      <c r="RQC185" s="347"/>
      <c r="RQD185" s="348"/>
      <c r="RQE185" s="349"/>
      <c r="RQF185" s="350"/>
      <c r="RQG185" s="344"/>
      <c r="RQH185" s="344"/>
      <c r="RQI185" s="638"/>
      <c r="RQJ185" s="1"/>
      <c r="RQK185" s="344"/>
      <c r="RQL185" s="347"/>
      <c r="RQM185" s="348"/>
      <c r="RQN185" s="349"/>
      <c r="RQO185" s="350"/>
      <c r="RQP185" s="344"/>
      <c r="RQQ185" s="344"/>
      <c r="RQR185" s="638"/>
      <c r="RQS185" s="1"/>
      <c r="RQT185" s="344"/>
      <c r="RQU185" s="347"/>
      <c r="RQV185" s="348"/>
      <c r="RQW185" s="349"/>
      <c r="RQX185" s="350"/>
      <c r="RQY185" s="344"/>
      <c r="RQZ185" s="344"/>
      <c r="RRA185" s="638"/>
      <c r="RRB185" s="1"/>
      <c r="RRC185" s="344"/>
      <c r="RRD185" s="347"/>
      <c r="RRE185" s="348"/>
      <c r="RRF185" s="349"/>
      <c r="RRG185" s="350"/>
      <c r="RRH185" s="344"/>
      <c r="RRI185" s="344"/>
      <c r="RRJ185" s="638"/>
      <c r="RRK185" s="1"/>
      <c r="RRL185" s="344"/>
      <c r="RRM185" s="347"/>
      <c r="RRN185" s="348"/>
      <c r="RRO185" s="349"/>
      <c r="RRP185" s="350"/>
      <c r="RRQ185" s="344"/>
      <c r="RRR185" s="344"/>
      <c r="RRS185" s="638"/>
      <c r="RRT185" s="1"/>
      <c r="RRU185" s="344"/>
      <c r="RRV185" s="347"/>
      <c r="RRW185" s="348"/>
      <c r="RRX185" s="349"/>
      <c r="RRY185" s="350"/>
      <c r="RRZ185" s="344"/>
      <c r="RSA185" s="344"/>
      <c r="RSB185" s="638"/>
      <c r="RSC185" s="1"/>
      <c r="RSD185" s="344"/>
      <c r="RSE185" s="347"/>
      <c r="RSF185" s="348"/>
      <c r="RSG185" s="349"/>
      <c r="RSH185" s="350"/>
      <c r="RSI185" s="344"/>
      <c r="RSJ185" s="344"/>
      <c r="RSK185" s="638"/>
      <c r="RSL185" s="1"/>
      <c r="RSM185" s="344"/>
      <c r="RSN185" s="347"/>
      <c r="RSO185" s="348"/>
      <c r="RSP185" s="349"/>
      <c r="RSQ185" s="350"/>
      <c r="RSR185" s="344"/>
      <c r="RSS185" s="344"/>
      <c r="RST185" s="638"/>
      <c r="RSU185" s="1"/>
      <c r="RSV185" s="344"/>
      <c r="RSW185" s="347"/>
      <c r="RSX185" s="348"/>
      <c r="RSY185" s="349"/>
      <c r="RSZ185" s="350"/>
      <c r="RTA185" s="344"/>
      <c r="RTB185" s="344"/>
      <c r="RTC185" s="638"/>
      <c r="RTD185" s="1"/>
      <c r="RTE185" s="344"/>
      <c r="RTF185" s="347"/>
      <c r="RTG185" s="348"/>
      <c r="RTH185" s="349"/>
      <c r="RTI185" s="350"/>
      <c r="RTJ185" s="344"/>
      <c r="RTK185" s="344"/>
      <c r="RTL185" s="638"/>
      <c r="RTM185" s="1"/>
      <c r="RTN185" s="344"/>
      <c r="RTO185" s="347"/>
      <c r="RTP185" s="348"/>
      <c r="RTQ185" s="349"/>
      <c r="RTR185" s="350"/>
      <c r="RTS185" s="344"/>
      <c r="RTT185" s="344"/>
      <c r="RTU185" s="638"/>
      <c r="RTV185" s="1"/>
      <c r="RTW185" s="344"/>
      <c r="RTX185" s="347"/>
      <c r="RTY185" s="348"/>
      <c r="RTZ185" s="349"/>
      <c r="RUA185" s="350"/>
      <c r="RUB185" s="344"/>
      <c r="RUC185" s="344"/>
      <c r="RUD185" s="638"/>
      <c r="RUE185" s="1"/>
      <c r="RUF185" s="344"/>
      <c r="RUG185" s="347"/>
      <c r="RUH185" s="348"/>
      <c r="RUI185" s="349"/>
      <c r="RUJ185" s="350"/>
      <c r="RUK185" s="344"/>
      <c r="RUL185" s="344"/>
      <c r="RUM185" s="638"/>
      <c r="RUN185" s="1"/>
      <c r="RUO185" s="344"/>
      <c r="RUP185" s="347"/>
      <c r="RUQ185" s="348"/>
      <c r="RUR185" s="349"/>
      <c r="RUS185" s="350"/>
      <c r="RUT185" s="344"/>
      <c r="RUU185" s="344"/>
      <c r="RUV185" s="638"/>
      <c r="RUW185" s="1"/>
      <c r="RUX185" s="344"/>
      <c r="RUY185" s="347"/>
      <c r="RUZ185" s="348"/>
      <c r="RVA185" s="349"/>
      <c r="RVB185" s="350"/>
      <c r="RVC185" s="344"/>
      <c r="RVD185" s="344"/>
      <c r="RVE185" s="638"/>
      <c r="RVF185" s="1"/>
      <c r="RVG185" s="344"/>
      <c r="RVH185" s="347"/>
      <c r="RVI185" s="348"/>
      <c r="RVJ185" s="349"/>
      <c r="RVK185" s="350"/>
      <c r="RVL185" s="344"/>
      <c r="RVM185" s="344"/>
      <c r="RVN185" s="638"/>
      <c r="RVO185" s="1"/>
      <c r="RVP185" s="344"/>
      <c r="RVQ185" s="347"/>
      <c r="RVR185" s="348"/>
      <c r="RVS185" s="349"/>
      <c r="RVT185" s="350"/>
      <c r="RVU185" s="344"/>
      <c r="RVV185" s="344"/>
      <c r="RVW185" s="638"/>
      <c r="RVX185" s="1"/>
      <c r="RVY185" s="344"/>
      <c r="RVZ185" s="347"/>
      <c r="RWA185" s="348"/>
      <c r="RWB185" s="349"/>
      <c r="RWC185" s="350"/>
      <c r="RWD185" s="344"/>
      <c r="RWE185" s="344"/>
      <c r="RWF185" s="638"/>
      <c r="RWG185" s="1"/>
      <c r="RWH185" s="344"/>
      <c r="RWI185" s="347"/>
      <c r="RWJ185" s="348"/>
      <c r="RWK185" s="349"/>
      <c r="RWL185" s="350"/>
      <c r="RWM185" s="344"/>
      <c r="RWN185" s="344"/>
      <c r="RWO185" s="638"/>
      <c r="RWP185" s="1"/>
      <c r="RWQ185" s="344"/>
      <c r="RWR185" s="347"/>
      <c r="RWS185" s="348"/>
      <c r="RWT185" s="349"/>
      <c r="RWU185" s="350"/>
      <c r="RWV185" s="344"/>
      <c r="RWW185" s="344"/>
      <c r="RWX185" s="638"/>
      <c r="RWY185" s="1"/>
      <c r="RWZ185" s="344"/>
      <c r="RXA185" s="347"/>
      <c r="RXB185" s="348"/>
      <c r="RXC185" s="349"/>
      <c r="RXD185" s="350"/>
      <c r="RXE185" s="344"/>
      <c r="RXF185" s="344"/>
      <c r="RXG185" s="638"/>
      <c r="RXH185" s="1"/>
      <c r="RXI185" s="344"/>
      <c r="RXJ185" s="347"/>
      <c r="RXK185" s="348"/>
      <c r="RXL185" s="349"/>
      <c r="RXM185" s="350"/>
      <c r="RXN185" s="344"/>
      <c r="RXO185" s="344"/>
      <c r="RXP185" s="638"/>
      <c r="RXQ185" s="1"/>
      <c r="RXR185" s="344"/>
      <c r="RXS185" s="347"/>
      <c r="RXT185" s="348"/>
      <c r="RXU185" s="349"/>
      <c r="RXV185" s="350"/>
      <c r="RXW185" s="344"/>
      <c r="RXX185" s="344"/>
      <c r="RXY185" s="638"/>
      <c r="RXZ185" s="1"/>
      <c r="RYA185" s="344"/>
      <c r="RYB185" s="347"/>
      <c r="RYC185" s="348"/>
      <c r="RYD185" s="349"/>
      <c r="RYE185" s="350"/>
      <c r="RYF185" s="344"/>
      <c r="RYG185" s="344"/>
      <c r="RYH185" s="638"/>
      <c r="RYI185" s="1"/>
      <c r="RYJ185" s="344"/>
      <c r="RYK185" s="347"/>
      <c r="RYL185" s="348"/>
      <c r="RYM185" s="349"/>
      <c r="RYN185" s="350"/>
      <c r="RYO185" s="344"/>
      <c r="RYP185" s="344"/>
      <c r="RYQ185" s="638"/>
      <c r="RYR185" s="1"/>
      <c r="RYS185" s="344"/>
      <c r="RYT185" s="347"/>
      <c r="RYU185" s="348"/>
      <c r="RYV185" s="349"/>
      <c r="RYW185" s="350"/>
      <c r="RYX185" s="344"/>
      <c r="RYY185" s="344"/>
      <c r="RYZ185" s="638"/>
      <c r="RZA185" s="1"/>
      <c r="RZB185" s="344"/>
      <c r="RZC185" s="347"/>
      <c r="RZD185" s="348"/>
      <c r="RZE185" s="349"/>
      <c r="RZF185" s="350"/>
      <c r="RZG185" s="344"/>
      <c r="RZH185" s="344"/>
      <c r="RZI185" s="638"/>
      <c r="RZJ185" s="1"/>
      <c r="RZK185" s="344"/>
      <c r="RZL185" s="347"/>
      <c r="RZM185" s="348"/>
      <c r="RZN185" s="349"/>
      <c r="RZO185" s="350"/>
      <c r="RZP185" s="344"/>
      <c r="RZQ185" s="344"/>
      <c r="RZR185" s="638"/>
      <c r="RZS185" s="1"/>
      <c r="RZT185" s="344"/>
      <c r="RZU185" s="347"/>
      <c r="RZV185" s="348"/>
      <c r="RZW185" s="349"/>
      <c r="RZX185" s="350"/>
      <c r="RZY185" s="344"/>
      <c r="RZZ185" s="344"/>
      <c r="SAA185" s="638"/>
      <c r="SAB185" s="1"/>
      <c r="SAC185" s="344"/>
      <c r="SAD185" s="347"/>
      <c r="SAE185" s="348"/>
      <c r="SAF185" s="349"/>
      <c r="SAG185" s="350"/>
      <c r="SAH185" s="344"/>
      <c r="SAI185" s="344"/>
      <c r="SAJ185" s="638"/>
      <c r="SAK185" s="1"/>
      <c r="SAL185" s="344"/>
      <c r="SAM185" s="347"/>
      <c r="SAN185" s="348"/>
      <c r="SAO185" s="349"/>
      <c r="SAP185" s="350"/>
      <c r="SAQ185" s="344"/>
      <c r="SAR185" s="344"/>
      <c r="SAS185" s="638"/>
      <c r="SAT185" s="1"/>
      <c r="SAU185" s="344"/>
      <c r="SAV185" s="347"/>
      <c r="SAW185" s="348"/>
      <c r="SAX185" s="349"/>
      <c r="SAY185" s="350"/>
      <c r="SAZ185" s="344"/>
      <c r="SBA185" s="344"/>
      <c r="SBB185" s="638"/>
      <c r="SBC185" s="1"/>
      <c r="SBD185" s="344"/>
      <c r="SBE185" s="347"/>
      <c r="SBF185" s="348"/>
      <c r="SBG185" s="349"/>
      <c r="SBH185" s="350"/>
      <c r="SBI185" s="344"/>
      <c r="SBJ185" s="344"/>
      <c r="SBK185" s="638"/>
      <c r="SBL185" s="1"/>
      <c r="SBM185" s="344"/>
      <c r="SBN185" s="347"/>
      <c r="SBO185" s="348"/>
      <c r="SBP185" s="349"/>
      <c r="SBQ185" s="350"/>
      <c r="SBR185" s="344"/>
      <c r="SBS185" s="344"/>
      <c r="SBT185" s="638"/>
      <c r="SBU185" s="1"/>
      <c r="SBV185" s="344"/>
      <c r="SBW185" s="347"/>
      <c r="SBX185" s="348"/>
      <c r="SBY185" s="349"/>
      <c r="SBZ185" s="350"/>
      <c r="SCA185" s="344"/>
      <c r="SCB185" s="344"/>
      <c r="SCC185" s="638"/>
      <c r="SCD185" s="1"/>
      <c r="SCE185" s="344"/>
      <c r="SCF185" s="347"/>
      <c r="SCG185" s="348"/>
      <c r="SCH185" s="349"/>
      <c r="SCI185" s="350"/>
      <c r="SCJ185" s="344"/>
      <c r="SCK185" s="344"/>
      <c r="SCL185" s="638"/>
      <c r="SCM185" s="1"/>
      <c r="SCN185" s="344"/>
      <c r="SCO185" s="347"/>
      <c r="SCP185" s="348"/>
      <c r="SCQ185" s="349"/>
      <c r="SCR185" s="350"/>
      <c r="SCS185" s="344"/>
      <c r="SCT185" s="344"/>
      <c r="SCU185" s="638"/>
      <c r="SCV185" s="1"/>
      <c r="SCW185" s="344"/>
      <c r="SCX185" s="347"/>
      <c r="SCY185" s="348"/>
      <c r="SCZ185" s="349"/>
      <c r="SDA185" s="350"/>
      <c r="SDB185" s="344"/>
      <c r="SDC185" s="344"/>
      <c r="SDD185" s="638"/>
      <c r="SDE185" s="1"/>
      <c r="SDF185" s="344"/>
      <c r="SDG185" s="347"/>
      <c r="SDH185" s="348"/>
      <c r="SDI185" s="349"/>
      <c r="SDJ185" s="350"/>
      <c r="SDK185" s="344"/>
      <c r="SDL185" s="344"/>
      <c r="SDM185" s="638"/>
      <c r="SDN185" s="1"/>
      <c r="SDO185" s="344"/>
      <c r="SDP185" s="347"/>
      <c r="SDQ185" s="348"/>
      <c r="SDR185" s="349"/>
      <c r="SDS185" s="350"/>
      <c r="SDT185" s="344"/>
      <c r="SDU185" s="344"/>
      <c r="SDV185" s="638"/>
      <c r="SDW185" s="1"/>
      <c r="SDX185" s="344"/>
      <c r="SDY185" s="347"/>
      <c r="SDZ185" s="348"/>
      <c r="SEA185" s="349"/>
      <c r="SEB185" s="350"/>
      <c r="SEC185" s="344"/>
      <c r="SED185" s="344"/>
      <c r="SEE185" s="638"/>
      <c r="SEF185" s="1"/>
      <c r="SEG185" s="344"/>
      <c r="SEH185" s="347"/>
      <c r="SEI185" s="348"/>
      <c r="SEJ185" s="349"/>
      <c r="SEK185" s="350"/>
      <c r="SEL185" s="344"/>
      <c r="SEM185" s="344"/>
      <c r="SEN185" s="638"/>
      <c r="SEO185" s="1"/>
      <c r="SEP185" s="344"/>
      <c r="SEQ185" s="347"/>
      <c r="SER185" s="348"/>
      <c r="SES185" s="349"/>
      <c r="SET185" s="350"/>
      <c r="SEU185" s="344"/>
      <c r="SEV185" s="344"/>
      <c r="SEW185" s="638"/>
      <c r="SEX185" s="1"/>
      <c r="SEY185" s="344"/>
      <c r="SEZ185" s="347"/>
      <c r="SFA185" s="348"/>
      <c r="SFB185" s="349"/>
      <c r="SFC185" s="350"/>
      <c r="SFD185" s="344"/>
      <c r="SFE185" s="344"/>
      <c r="SFF185" s="638"/>
      <c r="SFG185" s="1"/>
      <c r="SFH185" s="344"/>
      <c r="SFI185" s="347"/>
      <c r="SFJ185" s="348"/>
      <c r="SFK185" s="349"/>
      <c r="SFL185" s="350"/>
      <c r="SFM185" s="344"/>
      <c r="SFN185" s="344"/>
      <c r="SFO185" s="638"/>
      <c r="SFP185" s="1"/>
      <c r="SFQ185" s="344"/>
      <c r="SFR185" s="347"/>
      <c r="SFS185" s="348"/>
      <c r="SFT185" s="349"/>
      <c r="SFU185" s="350"/>
      <c r="SFV185" s="344"/>
      <c r="SFW185" s="344"/>
      <c r="SFX185" s="638"/>
      <c r="SFY185" s="1"/>
      <c r="SFZ185" s="344"/>
      <c r="SGA185" s="347"/>
      <c r="SGB185" s="348"/>
      <c r="SGC185" s="349"/>
      <c r="SGD185" s="350"/>
      <c r="SGE185" s="344"/>
      <c r="SGF185" s="344"/>
      <c r="SGG185" s="638"/>
      <c r="SGH185" s="1"/>
      <c r="SGI185" s="344"/>
      <c r="SGJ185" s="347"/>
      <c r="SGK185" s="348"/>
      <c r="SGL185" s="349"/>
      <c r="SGM185" s="350"/>
      <c r="SGN185" s="344"/>
      <c r="SGO185" s="344"/>
      <c r="SGP185" s="638"/>
      <c r="SGQ185" s="1"/>
      <c r="SGR185" s="344"/>
      <c r="SGS185" s="347"/>
      <c r="SGT185" s="348"/>
      <c r="SGU185" s="349"/>
      <c r="SGV185" s="350"/>
      <c r="SGW185" s="344"/>
      <c r="SGX185" s="344"/>
      <c r="SGY185" s="638"/>
      <c r="SGZ185" s="1"/>
      <c r="SHA185" s="344"/>
      <c r="SHB185" s="347"/>
      <c r="SHC185" s="348"/>
      <c r="SHD185" s="349"/>
      <c r="SHE185" s="350"/>
      <c r="SHF185" s="344"/>
      <c r="SHG185" s="344"/>
      <c r="SHH185" s="638"/>
      <c r="SHI185" s="1"/>
      <c r="SHJ185" s="344"/>
      <c r="SHK185" s="347"/>
      <c r="SHL185" s="348"/>
      <c r="SHM185" s="349"/>
      <c r="SHN185" s="350"/>
      <c r="SHO185" s="344"/>
      <c r="SHP185" s="344"/>
      <c r="SHQ185" s="638"/>
      <c r="SHR185" s="1"/>
      <c r="SHS185" s="344"/>
      <c r="SHT185" s="347"/>
      <c r="SHU185" s="348"/>
      <c r="SHV185" s="349"/>
      <c r="SHW185" s="350"/>
      <c r="SHX185" s="344"/>
      <c r="SHY185" s="344"/>
      <c r="SHZ185" s="638"/>
      <c r="SIA185" s="1"/>
      <c r="SIB185" s="344"/>
      <c r="SIC185" s="347"/>
      <c r="SID185" s="348"/>
      <c r="SIE185" s="349"/>
      <c r="SIF185" s="350"/>
      <c r="SIG185" s="344"/>
      <c r="SIH185" s="344"/>
      <c r="SII185" s="638"/>
      <c r="SIJ185" s="1"/>
      <c r="SIK185" s="344"/>
      <c r="SIL185" s="347"/>
      <c r="SIM185" s="348"/>
      <c r="SIN185" s="349"/>
      <c r="SIO185" s="350"/>
      <c r="SIP185" s="344"/>
      <c r="SIQ185" s="344"/>
      <c r="SIR185" s="638"/>
      <c r="SIS185" s="1"/>
      <c r="SIT185" s="344"/>
      <c r="SIU185" s="347"/>
      <c r="SIV185" s="348"/>
      <c r="SIW185" s="349"/>
      <c r="SIX185" s="350"/>
      <c r="SIY185" s="344"/>
      <c r="SIZ185" s="344"/>
      <c r="SJA185" s="638"/>
      <c r="SJB185" s="1"/>
      <c r="SJC185" s="344"/>
      <c r="SJD185" s="347"/>
      <c r="SJE185" s="348"/>
      <c r="SJF185" s="349"/>
      <c r="SJG185" s="350"/>
      <c r="SJH185" s="344"/>
      <c r="SJI185" s="344"/>
      <c r="SJJ185" s="638"/>
      <c r="SJK185" s="1"/>
      <c r="SJL185" s="344"/>
      <c r="SJM185" s="347"/>
      <c r="SJN185" s="348"/>
      <c r="SJO185" s="349"/>
      <c r="SJP185" s="350"/>
      <c r="SJQ185" s="344"/>
      <c r="SJR185" s="344"/>
      <c r="SJS185" s="638"/>
      <c r="SJT185" s="1"/>
      <c r="SJU185" s="344"/>
      <c r="SJV185" s="347"/>
      <c r="SJW185" s="348"/>
      <c r="SJX185" s="349"/>
      <c r="SJY185" s="350"/>
      <c r="SJZ185" s="344"/>
      <c r="SKA185" s="344"/>
      <c r="SKB185" s="638"/>
      <c r="SKC185" s="1"/>
      <c r="SKD185" s="344"/>
      <c r="SKE185" s="347"/>
      <c r="SKF185" s="348"/>
      <c r="SKG185" s="349"/>
      <c r="SKH185" s="350"/>
      <c r="SKI185" s="344"/>
      <c r="SKJ185" s="344"/>
      <c r="SKK185" s="638"/>
      <c r="SKL185" s="1"/>
      <c r="SKM185" s="344"/>
      <c r="SKN185" s="347"/>
      <c r="SKO185" s="348"/>
      <c r="SKP185" s="349"/>
      <c r="SKQ185" s="350"/>
      <c r="SKR185" s="344"/>
      <c r="SKS185" s="344"/>
      <c r="SKT185" s="638"/>
      <c r="SKU185" s="1"/>
      <c r="SKV185" s="344"/>
      <c r="SKW185" s="347"/>
      <c r="SKX185" s="348"/>
      <c r="SKY185" s="349"/>
      <c r="SKZ185" s="350"/>
      <c r="SLA185" s="344"/>
      <c r="SLB185" s="344"/>
      <c r="SLC185" s="638"/>
      <c r="SLD185" s="1"/>
      <c r="SLE185" s="344"/>
      <c r="SLF185" s="347"/>
      <c r="SLG185" s="348"/>
      <c r="SLH185" s="349"/>
      <c r="SLI185" s="350"/>
      <c r="SLJ185" s="344"/>
      <c r="SLK185" s="344"/>
      <c r="SLL185" s="638"/>
      <c r="SLM185" s="1"/>
      <c r="SLN185" s="344"/>
      <c r="SLO185" s="347"/>
      <c r="SLP185" s="348"/>
      <c r="SLQ185" s="349"/>
      <c r="SLR185" s="350"/>
      <c r="SLS185" s="344"/>
      <c r="SLT185" s="344"/>
      <c r="SLU185" s="638"/>
      <c r="SLV185" s="1"/>
      <c r="SLW185" s="344"/>
      <c r="SLX185" s="347"/>
      <c r="SLY185" s="348"/>
      <c r="SLZ185" s="349"/>
      <c r="SMA185" s="350"/>
      <c r="SMB185" s="344"/>
      <c r="SMC185" s="344"/>
      <c r="SMD185" s="638"/>
      <c r="SME185" s="1"/>
      <c r="SMF185" s="344"/>
      <c r="SMG185" s="347"/>
      <c r="SMH185" s="348"/>
      <c r="SMI185" s="349"/>
      <c r="SMJ185" s="350"/>
      <c r="SMK185" s="344"/>
      <c r="SML185" s="344"/>
      <c r="SMM185" s="638"/>
      <c r="SMN185" s="1"/>
      <c r="SMO185" s="344"/>
      <c r="SMP185" s="347"/>
      <c r="SMQ185" s="348"/>
      <c r="SMR185" s="349"/>
      <c r="SMS185" s="350"/>
      <c r="SMT185" s="344"/>
      <c r="SMU185" s="344"/>
      <c r="SMV185" s="638"/>
      <c r="SMW185" s="1"/>
      <c r="SMX185" s="344"/>
      <c r="SMY185" s="347"/>
      <c r="SMZ185" s="348"/>
      <c r="SNA185" s="349"/>
      <c r="SNB185" s="350"/>
      <c r="SNC185" s="344"/>
      <c r="SND185" s="344"/>
      <c r="SNE185" s="638"/>
      <c r="SNF185" s="1"/>
      <c r="SNG185" s="344"/>
      <c r="SNH185" s="347"/>
      <c r="SNI185" s="348"/>
      <c r="SNJ185" s="349"/>
      <c r="SNK185" s="350"/>
      <c r="SNL185" s="344"/>
      <c r="SNM185" s="344"/>
      <c r="SNN185" s="638"/>
      <c r="SNO185" s="1"/>
      <c r="SNP185" s="344"/>
      <c r="SNQ185" s="347"/>
      <c r="SNR185" s="348"/>
      <c r="SNS185" s="349"/>
      <c r="SNT185" s="350"/>
      <c r="SNU185" s="344"/>
      <c r="SNV185" s="344"/>
      <c r="SNW185" s="638"/>
      <c r="SNX185" s="1"/>
      <c r="SNY185" s="344"/>
      <c r="SNZ185" s="347"/>
      <c r="SOA185" s="348"/>
      <c r="SOB185" s="349"/>
      <c r="SOC185" s="350"/>
      <c r="SOD185" s="344"/>
      <c r="SOE185" s="344"/>
      <c r="SOF185" s="638"/>
      <c r="SOG185" s="1"/>
      <c r="SOH185" s="344"/>
      <c r="SOI185" s="347"/>
      <c r="SOJ185" s="348"/>
      <c r="SOK185" s="349"/>
      <c r="SOL185" s="350"/>
      <c r="SOM185" s="344"/>
      <c r="SON185" s="344"/>
      <c r="SOO185" s="638"/>
      <c r="SOP185" s="1"/>
      <c r="SOQ185" s="344"/>
      <c r="SOR185" s="347"/>
      <c r="SOS185" s="348"/>
      <c r="SOT185" s="349"/>
      <c r="SOU185" s="350"/>
      <c r="SOV185" s="344"/>
      <c r="SOW185" s="344"/>
      <c r="SOX185" s="638"/>
      <c r="SOY185" s="1"/>
      <c r="SOZ185" s="344"/>
      <c r="SPA185" s="347"/>
      <c r="SPB185" s="348"/>
      <c r="SPC185" s="349"/>
      <c r="SPD185" s="350"/>
      <c r="SPE185" s="344"/>
      <c r="SPF185" s="344"/>
      <c r="SPG185" s="638"/>
      <c r="SPH185" s="1"/>
      <c r="SPI185" s="344"/>
      <c r="SPJ185" s="347"/>
      <c r="SPK185" s="348"/>
      <c r="SPL185" s="349"/>
      <c r="SPM185" s="350"/>
      <c r="SPN185" s="344"/>
      <c r="SPO185" s="344"/>
      <c r="SPP185" s="638"/>
      <c r="SPQ185" s="1"/>
      <c r="SPR185" s="344"/>
      <c r="SPS185" s="347"/>
      <c r="SPT185" s="348"/>
      <c r="SPU185" s="349"/>
      <c r="SPV185" s="350"/>
      <c r="SPW185" s="344"/>
      <c r="SPX185" s="344"/>
      <c r="SPY185" s="638"/>
      <c r="SPZ185" s="1"/>
      <c r="SQA185" s="344"/>
      <c r="SQB185" s="347"/>
      <c r="SQC185" s="348"/>
      <c r="SQD185" s="349"/>
      <c r="SQE185" s="350"/>
      <c r="SQF185" s="344"/>
      <c r="SQG185" s="344"/>
      <c r="SQH185" s="638"/>
      <c r="SQI185" s="1"/>
      <c r="SQJ185" s="344"/>
      <c r="SQK185" s="347"/>
      <c r="SQL185" s="348"/>
      <c r="SQM185" s="349"/>
      <c r="SQN185" s="350"/>
      <c r="SQO185" s="344"/>
      <c r="SQP185" s="344"/>
      <c r="SQQ185" s="638"/>
      <c r="SQR185" s="1"/>
      <c r="SQS185" s="344"/>
      <c r="SQT185" s="347"/>
      <c r="SQU185" s="348"/>
      <c r="SQV185" s="349"/>
      <c r="SQW185" s="350"/>
      <c r="SQX185" s="344"/>
      <c r="SQY185" s="344"/>
      <c r="SQZ185" s="638"/>
      <c r="SRA185" s="1"/>
      <c r="SRB185" s="344"/>
      <c r="SRC185" s="347"/>
      <c r="SRD185" s="348"/>
      <c r="SRE185" s="349"/>
      <c r="SRF185" s="350"/>
      <c r="SRG185" s="344"/>
      <c r="SRH185" s="344"/>
      <c r="SRI185" s="638"/>
      <c r="SRJ185" s="1"/>
      <c r="SRK185" s="344"/>
      <c r="SRL185" s="347"/>
      <c r="SRM185" s="348"/>
      <c r="SRN185" s="349"/>
      <c r="SRO185" s="350"/>
      <c r="SRP185" s="344"/>
      <c r="SRQ185" s="344"/>
      <c r="SRR185" s="638"/>
      <c r="SRS185" s="1"/>
      <c r="SRT185" s="344"/>
      <c r="SRU185" s="347"/>
      <c r="SRV185" s="348"/>
      <c r="SRW185" s="349"/>
      <c r="SRX185" s="350"/>
      <c r="SRY185" s="344"/>
      <c r="SRZ185" s="344"/>
      <c r="SSA185" s="638"/>
      <c r="SSB185" s="1"/>
      <c r="SSC185" s="344"/>
      <c r="SSD185" s="347"/>
      <c r="SSE185" s="348"/>
      <c r="SSF185" s="349"/>
      <c r="SSG185" s="350"/>
      <c r="SSH185" s="344"/>
      <c r="SSI185" s="344"/>
      <c r="SSJ185" s="638"/>
      <c r="SSK185" s="1"/>
      <c r="SSL185" s="344"/>
      <c r="SSM185" s="347"/>
      <c r="SSN185" s="348"/>
      <c r="SSO185" s="349"/>
      <c r="SSP185" s="350"/>
      <c r="SSQ185" s="344"/>
      <c r="SSR185" s="344"/>
      <c r="SSS185" s="638"/>
      <c r="SST185" s="1"/>
      <c r="SSU185" s="344"/>
      <c r="SSV185" s="347"/>
      <c r="SSW185" s="348"/>
      <c r="SSX185" s="349"/>
      <c r="SSY185" s="350"/>
      <c r="SSZ185" s="344"/>
      <c r="STA185" s="344"/>
      <c r="STB185" s="638"/>
      <c r="STC185" s="1"/>
      <c r="STD185" s="344"/>
      <c r="STE185" s="347"/>
      <c r="STF185" s="348"/>
      <c r="STG185" s="349"/>
      <c r="STH185" s="350"/>
      <c r="STI185" s="344"/>
      <c r="STJ185" s="344"/>
      <c r="STK185" s="638"/>
      <c r="STL185" s="1"/>
      <c r="STM185" s="344"/>
      <c r="STN185" s="347"/>
      <c r="STO185" s="348"/>
      <c r="STP185" s="349"/>
      <c r="STQ185" s="350"/>
      <c r="STR185" s="344"/>
      <c r="STS185" s="344"/>
      <c r="STT185" s="638"/>
      <c r="STU185" s="1"/>
      <c r="STV185" s="344"/>
      <c r="STW185" s="347"/>
      <c r="STX185" s="348"/>
      <c r="STY185" s="349"/>
      <c r="STZ185" s="350"/>
      <c r="SUA185" s="344"/>
      <c r="SUB185" s="344"/>
      <c r="SUC185" s="638"/>
      <c r="SUD185" s="1"/>
      <c r="SUE185" s="344"/>
      <c r="SUF185" s="347"/>
      <c r="SUG185" s="348"/>
      <c r="SUH185" s="349"/>
      <c r="SUI185" s="350"/>
      <c r="SUJ185" s="344"/>
      <c r="SUK185" s="344"/>
      <c r="SUL185" s="638"/>
      <c r="SUM185" s="1"/>
      <c r="SUN185" s="344"/>
      <c r="SUO185" s="347"/>
      <c r="SUP185" s="348"/>
      <c r="SUQ185" s="349"/>
      <c r="SUR185" s="350"/>
      <c r="SUS185" s="344"/>
      <c r="SUT185" s="344"/>
      <c r="SUU185" s="638"/>
      <c r="SUV185" s="1"/>
      <c r="SUW185" s="344"/>
      <c r="SUX185" s="347"/>
      <c r="SUY185" s="348"/>
      <c r="SUZ185" s="349"/>
      <c r="SVA185" s="350"/>
      <c r="SVB185" s="344"/>
      <c r="SVC185" s="344"/>
      <c r="SVD185" s="638"/>
      <c r="SVE185" s="1"/>
      <c r="SVF185" s="344"/>
      <c r="SVG185" s="347"/>
      <c r="SVH185" s="348"/>
      <c r="SVI185" s="349"/>
      <c r="SVJ185" s="350"/>
      <c r="SVK185" s="344"/>
      <c r="SVL185" s="344"/>
      <c r="SVM185" s="638"/>
      <c r="SVN185" s="1"/>
      <c r="SVO185" s="344"/>
      <c r="SVP185" s="347"/>
      <c r="SVQ185" s="348"/>
      <c r="SVR185" s="349"/>
      <c r="SVS185" s="350"/>
      <c r="SVT185" s="344"/>
      <c r="SVU185" s="344"/>
      <c r="SVV185" s="638"/>
      <c r="SVW185" s="1"/>
      <c r="SVX185" s="344"/>
      <c r="SVY185" s="347"/>
      <c r="SVZ185" s="348"/>
      <c r="SWA185" s="349"/>
      <c r="SWB185" s="350"/>
      <c r="SWC185" s="344"/>
      <c r="SWD185" s="344"/>
      <c r="SWE185" s="638"/>
      <c r="SWF185" s="1"/>
      <c r="SWG185" s="344"/>
      <c r="SWH185" s="347"/>
      <c r="SWI185" s="348"/>
      <c r="SWJ185" s="349"/>
      <c r="SWK185" s="350"/>
      <c r="SWL185" s="344"/>
      <c r="SWM185" s="344"/>
      <c r="SWN185" s="638"/>
      <c r="SWO185" s="1"/>
      <c r="SWP185" s="344"/>
      <c r="SWQ185" s="347"/>
      <c r="SWR185" s="348"/>
      <c r="SWS185" s="349"/>
      <c r="SWT185" s="350"/>
      <c r="SWU185" s="344"/>
      <c r="SWV185" s="344"/>
      <c r="SWW185" s="638"/>
      <c r="SWX185" s="1"/>
      <c r="SWY185" s="344"/>
      <c r="SWZ185" s="347"/>
      <c r="SXA185" s="348"/>
      <c r="SXB185" s="349"/>
      <c r="SXC185" s="350"/>
      <c r="SXD185" s="344"/>
      <c r="SXE185" s="344"/>
      <c r="SXF185" s="638"/>
      <c r="SXG185" s="1"/>
      <c r="SXH185" s="344"/>
      <c r="SXI185" s="347"/>
      <c r="SXJ185" s="348"/>
      <c r="SXK185" s="349"/>
      <c r="SXL185" s="350"/>
      <c r="SXM185" s="344"/>
      <c r="SXN185" s="344"/>
      <c r="SXO185" s="638"/>
      <c r="SXP185" s="1"/>
      <c r="SXQ185" s="344"/>
      <c r="SXR185" s="347"/>
      <c r="SXS185" s="348"/>
      <c r="SXT185" s="349"/>
      <c r="SXU185" s="350"/>
      <c r="SXV185" s="344"/>
      <c r="SXW185" s="344"/>
      <c r="SXX185" s="638"/>
      <c r="SXY185" s="1"/>
      <c r="SXZ185" s="344"/>
      <c r="SYA185" s="347"/>
      <c r="SYB185" s="348"/>
      <c r="SYC185" s="349"/>
      <c r="SYD185" s="350"/>
      <c r="SYE185" s="344"/>
      <c r="SYF185" s="344"/>
      <c r="SYG185" s="638"/>
      <c r="SYH185" s="1"/>
      <c r="SYI185" s="344"/>
      <c r="SYJ185" s="347"/>
      <c r="SYK185" s="348"/>
      <c r="SYL185" s="349"/>
      <c r="SYM185" s="350"/>
      <c r="SYN185" s="344"/>
      <c r="SYO185" s="344"/>
      <c r="SYP185" s="638"/>
      <c r="SYQ185" s="1"/>
      <c r="SYR185" s="344"/>
      <c r="SYS185" s="347"/>
      <c r="SYT185" s="348"/>
      <c r="SYU185" s="349"/>
      <c r="SYV185" s="350"/>
      <c r="SYW185" s="344"/>
      <c r="SYX185" s="344"/>
      <c r="SYY185" s="638"/>
      <c r="SYZ185" s="1"/>
      <c r="SZA185" s="344"/>
      <c r="SZB185" s="347"/>
      <c r="SZC185" s="348"/>
      <c r="SZD185" s="349"/>
      <c r="SZE185" s="350"/>
      <c r="SZF185" s="344"/>
      <c r="SZG185" s="344"/>
      <c r="SZH185" s="638"/>
      <c r="SZI185" s="1"/>
      <c r="SZJ185" s="344"/>
      <c r="SZK185" s="347"/>
      <c r="SZL185" s="348"/>
      <c r="SZM185" s="349"/>
      <c r="SZN185" s="350"/>
      <c r="SZO185" s="344"/>
      <c r="SZP185" s="344"/>
      <c r="SZQ185" s="638"/>
      <c r="SZR185" s="1"/>
      <c r="SZS185" s="344"/>
      <c r="SZT185" s="347"/>
      <c r="SZU185" s="348"/>
      <c r="SZV185" s="349"/>
      <c r="SZW185" s="350"/>
      <c r="SZX185" s="344"/>
      <c r="SZY185" s="344"/>
      <c r="SZZ185" s="638"/>
      <c r="TAA185" s="1"/>
      <c r="TAB185" s="344"/>
      <c r="TAC185" s="347"/>
      <c r="TAD185" s="348"/>
      <c r="TAE185" s="349"/>
      <c r="TAF185" s="350"/>
      <c r="TAG185" s="344"/>
      <c r="TAH185" s="344"/>
      <c r="TAI185" s="638"/>
      <c r="TAJ185" s="1"/>
      <c r="TAK185" s="344"/>
      <c r="TAL185" s="347"/>
      <c r="TAM185" s="348"/>
      <c r="TAN185" s="349"/>
      <c r="TAO185" s="350"/>
      <c r="TAP185" s="344"/>
      <c r="TAQ185" s="344"/>
      <c r="TAR185" s="638"/>
      <c r="TAS185" s="1"/>
      <c r="TAT185" s="344"/>
      <c r="TAU185" s="347"/>
      <c r="TAV185" s="348"/>
      <c r="TAW185" s="349"/>
      <c r="TAX185" s="350"/>
      <c r="TAY185" s="344"/>
      <c r="TAZ185" s="344"/>
      <c r="TBA185" s="638"/>
      <c r="TBB185" s="1"/>
      <c r="TBC185" s="344"/>
      <c r="TBD185" s="347"/>
      <c r="TBE185" s="348"/>
      <c r="TBF185" s="349"/>
      <c r="TBG185" s="350"/>
      <c r="TBH185" s="344"/>
      <c r="TBI185" s="344"/>
      <c r="TBJ185" s="638"/>
      <c r="TBK185" s="1"/>
      <c r="TBL185" s="344"/>
      <c r="TBM185" s="347"/>
      <c r="TBN185" s="348"/>
      <c r="TBO185" s="349"/>
      <c r="TBP185" s="350"/>
      <c r="TBQ185" s="344"/>
      <c r="TBR185" s="344"/>
      <c r="TBS185" s="638"/>
      <c r="TBT185" s="1"/>
      <c r="TBU185" s="344"/>
      <c r="TBV185" s="347"/>
      <c r="TBW185" s="348"/>
      <c r="TBX185" s="349"/>
      <c r="TBY185" s="350"/>
      <c r="TBZ185" s="344"/>
      <c r="TCA185" s="344"/>
      <c r="TCB185" s="638"/>
      <c r="TCC185" s="1"/>
      <c r="TCD185" s="344"/>
      <c r="TCE185" s="347"/>
      <c r="TCF185" s="348"/>
      <c r="TCG185" s="349"/>
      <c r="TCH185" s="350"/>
      <c r="TCI185" s="344"/>
      <c r="TCJ185" s="344"/>
      <c r="TCK185" s="638"/>
      <c r="TCL185" s="1"/>
      <c r="TCM185" s="344"/>
      <c r="TCN185" s="347"/>
      <c r="TCO185" s="348"/>
      <c r="TCP185" s="349"/>
      <c r="TCQ185" s="350"/>
      <c r="TCR185" s="344"/>
      <c r="TCS185" s="344"/>
      <c r="TCT185" s="638"/>
      <c r="TCU185" s="1"/>
      <c r="TCV185" s="344"/>
      <c r="TCW185" s="347"/>
      <c r="TCX185" s="348"/>
      <c r="TCY185" s="349"/>
      <c r="TCZ185" s="350"/>
      <c r="TDA185" s="344"/>
      <c r="TDB185" s="344"/>
      <c r="TDC185" s="638"/>
      <c r="TDD185" s="1"/>
      <c r="TDE185" s="344"/>
      <c r="TDF185" s="347"/>
      <c r="TDG185" s="348"/>
      <c r="TDH185" s="349"/>
      <c r="TDI185" s="350"/>
      <c r="TDJ185" s="344"/>
      <c r="TDK185" s="344"/>
      <c r="TDL185" s="638"/>
      <c r="TDM185" s="1"/>
      <c r="TDN185" s="344"/>
      <c r="TDO185" s="347"/>
      <c r="TDP185" s="348"/>
      <c r="TDQ185" s="349"/>
      <c r="TDR185" s="350"/>
      <c r="TDS185" s="344"/>
      <c r="TDT185" s="344"/>
      <c r="TDU185" s="638"/>
      <c r="TDV185" s="1"/>
      <c r="TDW185" s="344"/>
      <c r="TDX185" s="347"/>
      <c r="TDY185" s="348"/>
      <c r="TDZ185" s="349"/>
      <c r="TEA185" s="350"/>
      <c r="TEB185" s="344"/>
      <c r="TEC185" s="344"/>
      <c r="TED185" s="638"/>
      <c r="TEE185" s="1"/>
      <c r="TEF185" s="344"/>
      <c r="TEG185" s="347"/>
      <c r="TEH185" s="348"/>
      <c r="TEI185" s="349"/>
      <c r="TEJ185" s="350"/>
      <c r="TEK185" s="344"/>
      <c r="TEL185" s="344"/>
      <c r="TEM185" s="638"/>
      <c r="TEN185" s="1"/>
      <c r="TEO185" s="344"/>
      <c r="TEP185" s="347"/>
      <c r="TEQ185" s="348"/>
      <c r="TER185" s="349"/>
      <c r="TES185" s="350"/>
      <c r="TET185" s="344"/>
      <c r="TEU185" s="344"/>
      <c r="TEV185" s="638"/>
      <c r="TEW185" s="1"/>
      <c r="TEX185" s="344"/>
      <c r="TEY185" s="347"/>
      <c r="TEZ185" s="348"/>
      <c r="TFA185" s="349"/>
      <c r="TFB185" s="350"/>
      <c r="TFC185" s="344"/>
      <c r="TFD185" s="344"/>
      <c r="TFE185" s="638"/>
      <c r="TFF185" s="1"/>
      <c r="TFG185" s="344"/>
      <c r="TFH185" s="347"/>
      <c r="TFI185" s="348"/>
      <c r="TFJ185" s="349"/>
      <c r="TFK185" s="350"/>
      <c r="TFL185" s="344"/>
      <c r="TFM185" s="344"/>
      <c r="TFN185" s="638"/>
      <c r="TFO185" s="1"/>
      <c r="TFP185" s="344"/>
      <c r="TFQ185" s="347"/>
      <c r="TFR185" s="348"/>
      <c r="TFS185" s="349"/>
      <c r="TFT185" s="350"/>
      <c r="TFU185" s="344"/>
      <c r="TFV185" s="344"/>
      <c r="TFW185" s="638"/>
      <c r="TFX185" s="1"/>
      <c r="TFY185" s="344"/>
      <c r="TFZ185" s="347"/>
      <c r="TGA185" s="348"/>
      <c r="TGB185" s="349"/>
      <c r="TGC185" s="350"/>
      <c r="TGD185" s="344"/>
      <c r="TGE185" s="344"/>
      <c r="TGF185" s="638"/>
      <c r="TGG185" s="1"/>
      <c r="TGH185" s="344"/>
      <c r="TGI185" s="347"/>
      <c r="TGJ185" s="348"/>
      <c r="TGK185" s="349"/>
      <c r="TGL185" s="350"/>
      <c r="TGM185" s="344"/>
      <c r="TGN185" s="344"/>
      <c r="TGO185" s="638"/>
      <c r="TGP185" s="1"/>
      <c r="TGQ185" s="344"/>
      <c r="TGR185" s="347"/>
      <c r="TGS185" s="348"/>
      <c r="TGT185" s="349"/>
      <c r="TGU185" s="350"/>
      <c r="TGV185" s="344"/>
      <c r="TGW185" s="344"/>
      <c r="TGX185" s="638"/>
      <c r="TGY185" s="1"/>
      <c r="TGZ185" s="344"/>
      <c r="THA185" s="347"/>
      <c r="THB185" s="348"/>
      <c r="THC185" s="349"/>
      <c r="THD185" s="350"/>
      <c r="THE185" s="344"/>
      <c r="THF185" s="344"/>
      <c r="THG185" s="638"/>
      <c r="THH185" s="1"/>
      <c r="THI185" s="344"/>
      <c r="THJ185" s="347"/>
      <c r="THK185" s="348"/>
      <c r="THL185" s="349"/>
      <c r="THM185" s="350"/>
      <c r="THN185" s="344"/>
      <c r="THO185" s="344"/>
      <c r="THP185" s="638"/>
      <c r="THQ185" s="1"/>
      <c r="THR185" s="344"/>
      <c r="THS185" s="347"/>
      <c r="THT185" s="348"/>
      <c r="THU185" s="349"/>
      <c r="THV185" s="350"/>
      <c r="THW185" s="344"/>
      <c r="THX185" s="344"/>
      <c r="THY185" s="638"/>
      <c r="THZ185" s="1"/>
      <c r="TIA185" s="344"/>
      <c r="TIB185" s="347"/>
      <c r="TIC185" s="348"/>
      <c r="TID185" s="349"/>
      <c r="TIE185" s="350"/>
      <c r="TIF185" s="344"/>
      <c r="TIG185" s="344"/>
      <c r="TIH185" s="638"/>
      <c r="TII185" s="1"/>
      <c r="TIJ185" s="344"/>
      <c r="TIK185" s="347"/>
      <c r="TIL185" s="348"/>
      <c r="TIM185" s="349"/>
      <c r="TIN185" s="350"/>
      <c r="TIO185" s="344"/>
      <c r="TIP185" s="344"/>
      <c r="TIQ185" s="638"/>
      <c r="TIR185" s="1"/>
      <c r="TIS185" s="344"/>
      <c r="TIT185" s="347"/>
      <c r="TIU185" s="348"/>
      <c r="TIV185" s="349"/>
      <c r="TIW185" s="350"/>
      <c r="TIX185" s="344"/>
      <c r="TIY185" s="344"/>
      <c r="TIZ185" s="638"/>
      <c r="TJA185" s="1"/>
      <c r="TJB185" s="344"/>
      <c r="TJC185" s="347"/>
      <c r="TJD185" s="348"/>
      <c r="TJE185" s="349"/>
      <c r="TJF185" s="350"/>
      <c r="TJG185" s="344"/>
      <c r="TJH185" s="344"/>
      <c r="TJI185" s="638"/>
      <c r="TJJ185" s="1"/>
      <c r="TJK185" s="344"/>
      <c r="TJL185" s="347"/>
      <c r="TJM185" s="348"/>
      <c r="TJN185" s="349"/>
      <c r="TJO185" s="350"/>
      <c r="TJP185" s="344"/>
      <c r="TJQ185" s="344"/>
      <c r="TJR185" s="638"/>
      <c r="TJS185" s="1"/>
      <c r="TJT185" s="344"/>
      <c r="TJU185" s="347"/>
      <c r="TJV185" s="348"/>
      <c r="TJW185" s="349"/>
      <c r="TJX185" s="350"/>
      <c r="TJY185" s="344"/>
      <c r="TJZ185" s="344"/>
      <c r="TKA185" s="638"/>
      <c r="TKB185" s="1"/>
      <c r="TKC185" s="344"/>
      <c r="TKD185" s="347"/>
      <c r="TKE185" s="348"/>
      <c r="TKF185" s="349"/>
      <c r="TKG185" s="350"/>
      <c r="TKH185" s="344"/>
      <c r="TKI185" s="344"/>
      <c r="TKJ185" s="638"/>
      <c r="TKK185" s="1"/>
      <c r="TKL185" s="344"/>
      <c r="TKM185" s="347"/>
      <c r="TKN185" s="348"/>
      <c r="TKO185" s="349"/>
      <c r="TKP185" s="350"/>
      <c r="TKQ185" s="344"/>
      <c r="TKR185" s="344"/>
      <c r="TKS185" s="638"/>
      <c r="TKT185" s="1"/>
      <c r="TKU185" s="344"/>
      <c r="TKV185" s="347"/>
      <c r="TKW185" s="348"/>
      <c r="TKX185" s="349"/>
      <c r="TKY185" s="350"/>
      <c r="TKZ185" s="344"/>
      <c r="TLA185" s="344"/>
      <c r="TLB185" s="638"/>
      <c r="TLC185" s="1"/>
      <c r="TLD185" s="344"/>
      <c r="TLE185" s="347"/>
      <c r="TLF185" s="348"/>
      <c r="TLG185" s="349"/>
      <c r="TLH185" s="350"/>
      <c r="TLI185" s="344"/>
      <c r="TLJ185" s="344"/>
      <c r="TLK185" s="638"/>
      <c r="TLL185" s="1"/>
      <c r="TLM185" s="344"/>
      <c r="TLN185" s="347"/>
      <c r="TLO185" s="348"/>
      <c r="TLP185" s="349"/>
      <c r="TLQ185" s="350"/>
      <c r="TLR185" s="344"/>
      <c r="TLS185" s="344"/>
      <c r="TLT185" s="638"/>
      <c r="TLU185" s="1"/>
      <c r="TLV185" s="344"/>
      <c r="TLW185" s="347"/>
      <c r="TLX185" s="348"/>
      <c r="TLY185" s="349"/>
      <c r="TLZ185" s="350"/>
      <c r="TMA185" s="344"/>
      <c r="TMB185" s="344"/>
      <c r="TMC185" s="638"/>
      <c r="TMD185" s="1"/>
      <c r="TME185" s="344"/>
      <c r="TMF185" s="347"/>
      <c r="TMG185" s="348"/>
      <c r="TMH185" s="349"/>
      <c r="TMI185" s="350"/>
      <c r="TMJ185" s="344"/>
      <c r="TMK185" s="344"/>
      <c r="TML185" s="638"/>
      <c r="TMM185" s="1"/>
      <c r="TMN185" s="344"/>
      <c r="TMO185" s="347"/>
      <c r="TMP185" s="348"/>
      <c r="TMQ185" s="349"/>
      <c r="TMR185" s="350"/>
      <c r="TMS185" s="344"/>
      <c r="TMT185" s="344"/>
      <c r="TMU185" s="638"/>
      <c r="TMV185" s="1"/>
      <c r="TMW185" s="344"/>
      <c r="TMX185" s="347"/>
      <c r="TMY185" s="348"/>
      <c r="TMZ185" s="349"/>
      <c r="TNA185" s="350"/>
      <c r="TNB185" s="344"/>
      <c r="TNC185" s="344"/>
      <c r="TND185" s="638"/>
      <c r="TNE185" s="1"/>
      <c r="TNF185" s="344"/>
      <c r="TNG185" s="347"/>
      <c r="TNH185" s="348"/>
      <c r="TNI185" s="349"/>
      <c r="TNJ185" s="350"/>
      <c r="TNK185" s="344"/>
      <c r="TNL185" s="344"/>
      <c r="TNM185" s="638"/>
      <c r="TNN185" s="1"/>
      <c r="TNO185" s="344"/>
      <c r="TNP185" s="347"/>
      <c r="TNQ185" s="348"/>
      <c r="TNR185" s="349"/>
      <c r="TNS185" s="350"/>
      <c r="TNT185" s="344"/>
      <c r="TNU185" s="344"/>
      <c r="TNV185" s="638"/>
      <c r="TNW185" s="1"/>
      <c r="TNX185" s="344"/>
      <c r="TNY185" s="347"/>
      <c r="TNZ185" s="348"/>
      <c r="TOA185" s="349"/>
      <c r="TOB185" s="350"/>
      <c r="TOC185" s="344"/>
      <c r="TOD185" s="344"/>
      <c r="TOE185" s="638"/>
      <c r="TOF185" s="1"/>
      <c r="TOG185" s="344"/>
      <c r="TOH185" s="347"/>
      <c r="TOI185" s="348"/>
      <c r="TOJ185" s="349"/>
      <c r="TOK185" s="350"/>
      <c r="TOL185" s="344"/>
      <c r="TOM185" s="344"/>
      <c r="TON185" s="638"/>
      <c r="TOO185" s="1"/>
      <c r="TOP185" s="344"/>
      <c r="TOQ185" s="347"/>
      <c r="TOR185" s="348"/>
      <c r="TOS185" s="349"/>
      <c r="TOT185" s="350"/>
      <c r="TOU185" s="344"/>
      <c r="TOV185" s="344"/>
      <c r="TOW185" s="638"/>
      <c r="TOX185" s="1"/>
      <c r="TOY185" s="344"/>
      <c r="TOZ185" s="347"/>
      <c r="TPA185" s="348"/>
      <c r="TPB185" s="349"/>
      <c r="TPC185" s="350"/>
      <c r="TPD185" s="344"/>
      <c r="TPE185" s="344"/>
      <c r="TPF185" s="638"/>
      <c r="TPG185" s="1"/>
      <c r="TPH185" s="344"/>
      <c r="TPI185" s="347"/>
      <c r="TPJ185" s="348"/>
      <c r="TPK185" s="349"/>
      <c r="TPL185" s="350"/>
      <c r="TPM185" s="344"/>
      <c r="TPN185" s="344"/>
      <c r="TPO185" s="638"/>
      <c r="TPP185" s="1"/>
      <c r="TPQ185" s="344"/>
      <c r="TPR185" s="347"/>
      <c r="TPS185" s="348"/>
      <c r="TPT185" s="349"/>
      <c r="TPU185" s="350"/>
      <c r="TPV185" s="344"/>
      <c r="TPW185" s="344"/>
      <c r="TPX185" s="638"/>
      <c r="TPY185" s="1"/>
      <c r="TPZ185" s="344"/>
      <c r="TQA185" s="347"/>
      <c r="TQB185" s="348"/>
      <c r="TQC185" s="349"/>
      <c r="TQD185" s="350"/>
      <c r="TQE185" s="344"/>
      <c r="TQF185" s="344"/>
      <c r="TQG185" s="638"/>
      <c r="TQH185" s="1"/>
      <c r="TQI185" s="344"/>
      <c r="TQJ185" s="347"/>
      <c r="TQK185" s="348"/>
      <c r="TQL185" s="349"/>
      <c r="TQM185" s="350"/>
      <c r="TQN185" s="344"/>
      <c r="TQO185" s="344"/>
      <c r="TQP185" s="638"/>
      <c r="TQQ185" s="1"/>
      <c r="TQR185" s="344"/>
      <c r="TQS185" s="347"/>
      <c r="TQT185" s="348"/>
      <c r="TQU185" s="349"/>
      <c r="TQV185" s="350"/>
      <c r="TQW185" s="344"/>
      <c r="TQX185" s="344"/>
      <c r="TQY185" s="638"/>
      <c r="TQZ185" s="1"/>
      <c r="TRA185" s="344"/>
      <c r="TRB185" s="347"/>
      <c r="TRC185" s="348"/>
      <c r="TRD185" s="349"/>
      <c r="TRE185" s="350"/>
      <c r="TRF185" s="344"/>
      <c r="TRG185" s="344"/>
      <c r="TRH185" s="638"/>
      <c r="TRI185" s="1"/>
      <c r="TRJ185" s="344"/>
      <c r="TRK185" s="347"/>
      <c r="TRL185" s="348"/>
      <c r="TRM185" s="349"/>
      <c r="TRN185" s="350"/>
      <c r="TRO185" s="344"/>
      <c r="TRP185" s="344"/>
      <c r="TRQ185" s="638"/>
      <c r="TRR185" s="1"/>
      <c r="TRS185" s="344"/>
      <c r="TRT185" s="347"/>
      <c r="TRU185" s="348"/>
      <c r="TRV185" s="349"/>
      <c r="TRW185" s="350"/>
      <c r="TRX185" s="344"/>
      <c r="TRY185" s="344"/>
      <c r="TRZ185" s="638"/>
      <c r="TSA185" s="1"/>
      <c r="TSB185" s="344"/>
      <c r="TSC185" s="347"/>
      <c r="TSD185" s="348"/>
      <c r="TSE185" s="349"/>
      <c r="TSF185" s="350"/>
      <c r="TSG185" s="344"/>
      <c r="TSH185" s="344"/>
      <c r="TSI185" s="638"/>
      <c r="TSJ185" s="1"/>
      <c r="TSK185" s="344"/>
      <c r="TSL185" s="347"/>
      <c r="TSM185" s="348"/>
      <c r="TSN185" s="349"/>
      <c r="TSO185" s="350"/>
      <c r="TSP185" s="344"/>
      <c r="TSQ185" s="344"/>
      <c r="TSR185" s="638"/>
      <c r="TSS185" s="1"/>
      <c r="TST185" s="344"/>
      <c r="TSU185" s="347"/>
      <c r="TSV185" s="348"/>
      <c r="TSW185" s="349"/>
      <c r="TSX185" s="350"/>
      <c r="TSY185" s="344"/>
      <c r="TSZ185" s="344"/>
      <c r="TTA185" s="638"/>
      <c r="TTB185" s="1"/>
      <c r="TTC185" s="344"/>
      <c r="TTD185" s="347"/>
      <c r="TTE185" s="348"/>
      <c r="TTF185" s="349"/>
      <c r="TTG185" s="350"/>
      <c r="TTH185" s="344"/>
      <c r="TTI185" s="344"/>
      <c r="TTJ185" s="638"/>
      <c r="TTK185" s="1"/>
      <c r="TTL185" s="344"/>
      <c r="TTM185" s="347"/>
      <c r="TTN185" s="348"/>
      <c r="TTO185" s="349"/>
      <c r="TTP185" s="350"/>
      <c r="TTQ185" s="344"/>
      <c r="TTR185" s="344"/>
      <c r="TTS185" s="638"/>
      <c r="TTT185" s="1"/>
      <c r="TTU185" s="344"/>
      <c r="TTV185" s="347"/>
      <c r="TTW185" s="348"/>
      <c r="TTX185" s="349"/>
      <c r="TTY185" s="350"/>
      <c r="TTZ185" s="344"/>
      <c r="TUA185" s="344"/>
      <c r="TUB185" s="638"/>
      <c r="TUC185" s="1"/>
      <c r="TUD185" s="344"/>
      <c r="TUE185" s="347"/>
      <c r="TUF185" s="348"/>
      <c r="TUG185" s="349"/>
      <c r="TUH185" s="350"/>
      <c r="TUI185" s="344"/>
      <c r="TUJ185" s="344"/>
      <c r="TUK185" s="638"/>
      <c r="TUL185" s="1"/>
      <c r="TUM185" s="344"/>
      <c r="TUN185" s="347"/>
      <c r="TUO185" s="348"/>
      <c r="TUP185" s="349"/>
      <c r="TUQ185" s="350"/>
      <c r="TUR185" s="344"/>
      <c r="TUS185" s="344"/>
      <c r="TUT185" s="638"/>
      <c r="TUU185" s="1"/>
      <c r="TUV185" s="344"/>
      <c r="TUW185" s="347"/>
      <c r="TUX185" s="348"/>
      <c r="TUY185" s="349"/>
      <c r="TUZ185" s="350"/>
      <c r="TVA185" s="344"/>
      <c r="TVB185" s="344"/>
      <c r="TVC185" s="638"/>
      <c r="TVD185" s="1"/>
      <c r="TVE185" s="344"/>
      <c r="TVF185" s="347"/>
      <c r="TVG185" s="348"/>
      <c r="TVH185" s="349"/>
      <c r="TVI185" s="350"/>
      <c r="TVJ185" s="344"/>
      <c r="TVK185" s="344"/>
      <c r="TVL185" s="638"/>
      <c r="TVM185" s="1"/>
      <c r="TVN185" s="344"/>
      <c r="TVO185" s="347"/>
      <c r="TVP185" s="348"/>
      <c r="TVQ185" s="349"/>
      <c r="TVR185" s="350"/>
      <c r="TVS185" s="344"/>
      <c r="TVT185" s="344"/>
      <c r="TVU185" s="638"/>
      <c r="TVV185" s="1"/>
      <c r="TVW185" s="344"/>
      <c r="TVX185" s="347"/>
      <c r="TVY185" s="348"/>
      <c r="TVZ185" s="349"/>
      <c r="TWA185" s="350"/>
      <c r="TWB185" s="344"/>
      <c r="TWC185" s="344"/>
      <c r="TWD185" s="638"/>
      <c r="TWE185" s="1"/>
      <c r="TWF185" s="344"/>
      <c r="TWG185" s="347"/>
      <c r="TWH185" s="348"/>
      <c r="TWI185" s="349"/>
      <c r="TWJ185" s="350"/>
      <c r="TWK185" s="344"/>
      <c r="TWL185" s="344"/>
      <c r="TWM185" s="638"/>
      <c r="TWN185" s="1"/>
      <c r="TWO185" s="344"/>
      <c r="TWP185" s="347"/>
      <c r="TWQ185" s="348"/>
      <c r="TWR185" s="349"/>
      <c r="TWS185" s="350"/>
      <c r="TWT185" s="344"/>
      <c r="TWU185" s="344"/>
      <c r="TWV185" s="638"/>
      <c r="TWW185" s="1"/>
      <c r="TWX185" s="344"/>
      <c r="TWY185" s="347"/>
      <c r="TWZ185" s="348"/>
      <c r="TXA185" s="349"/>
      <c r="TXB185" s="350"/>
      <c r="TXC185" s="344"/>
      <c r="TXD185" s="344"/>
      <c r="TXE185" s="638"/>
      <c r="TXF185" s="1"/>
      <c r="TXG185" s="344"/>
      <c r="TXH185" s="347"/>
      <c r="TXI185" s="348"/>
      <c r="TXJ185" s="349"/>
      <c r="TXK185" s="350"/>
      <c r="TXL185" s="344"/>
      <c r="TXM185" s="344"/>
      <c r="TXN185" s="638"/>
      <c r="TXO185" s="1"/>
      <c r="TXP185" s="344"/>
      <c r="TXQ185" s="347"/>
      <c r="TXR185" s="348"/>
      <c r="TXS185" s="349"/>
      <c r="TXT185" s="350"/>
      <c r="TXU185" s="344"/>
      <c r="TXV185" s="344"/>
      <c r="TXW185" s="638"/>
      <c r="TXX185" s="1"/>
      <c r="TXY185" s="344"/>
      <c r="TXZ185" s="347"/>
      <c r="TYA185" s="348"/>
      <c r="TYB185" s="349"/>
      <c r="TYC185" s="350"/>
      <c r="TYD185" s="344"/>
      <c r="TYE185" s="344"/>
      <c r="TYF185" s="638"/>
      <c r="TYG185" s="1"/>
      <c r="TYH185" s="344"/>
      <c r="TYI185" s="347"/>
      <c r="TYJ185" s="348"/>
      <c r="TYK185" s="349"/>
      <c r="TYL185" s="350"/>
      <c r="TYM185" s="344"/>
      <c r="TYN185" s="344"/>
      <c r="TYO185" s="638"/>
      <c r="TYP185" s="1"/>
      <c r="TYQ185" s="344"/>
      <c r="TYR185" s="347"/>
      <c r="TYS185" s="348"/>
      <c r="TYT185" s="349"/>
      <c r="TYU185" s="350"/>
      <c r="TYV185" s="344"/>
      <c r="TYW185" s="344"/>
      <c r="TYX185" s="638"/>
      <c r="TYY185" s="1"/>
      <c r="TYZ185" s="344"/>
      <c r="TZA185" s="347"/>
      <c r="TZB185" s="348"/>
      <c r="TZC185" s="349"/>
      <c r="TZD185" s="350"/>
      <c r="TZE185" s="344"/>
      <c r="TZF185" s="344"/>
      <c r="TZG185" s="638"/>
      <c r="TZH185" s="1"/>
      <c r="TZI185" s="344"/>
      <c r="TZJ185" s="347"/>
      <c r="TZK185" s="348"/>
      <c r="TZL185" s="349"/>
      <c r="TZM185" s="350"/>
      <c r="TZN185" s="344"/>
      <c r="TZO185" s="344"/>
      <c r="TZP185" s="638"/>
      <c r="TZQ185" s="1"/>
      <c r="TZR185" s="344"/>
      <c r="TZS185" s="347"/>
      <c r="TZT185" s="348"/>
      <c r="TZU185" s="349"/>
      <c r="TZV185" s="350"/>
      <c r="TZW185" s="344"/>
      <c r="TZX185" s="344"/>
      <c r="TZY185" s="638"/>
      <c r="TZZ185" s="1"/>
      <c r="UAA185" s="344"/>
      <c r="UAB185" s="347"/>
      <c r="UAC185" s="348"/>
      <c r="UAD185" s="349"/>
      <c r="UAE185" s="350"/>
      <c r="UAF185" s="344"/>
      <c r="UAG185" s="344"/>
      <c r="UAH185" s="638"/>
      <c r="UAI185" s="1"/>
      <c r="UAJ185" s="344"/>
      <c r="UAK185" s="347"/>
      <c r="UAL185" s="348"/>
      <c r="UAM185" s="349"/>
      <c r="UAN185" s="350"/>
      <c r="UAO185" s="344"/>
      <c r="UAP185" s="344"/>
      <c r="UAQ185" s="638"/>
      <c r="UAR185" s="1"/>
      <c r="UAS185" s="344"/>
      <c r="UAT185" s="347"/>
      <c r="UAU185" s="348"/>
      <c r="UAV185" s="349"/>
      <c r="UAW185" s="350"/>
      <c r="UAX185" s="344"/>
      <c r="UAY185" s="344"/>
      <c r="UAZ185" s="638"/>
      <c r="UBA185" s="1"/>
      <c r="UBB185" s="344"/>
      <c r="UBC185" s="347"/>
      <c r="UBD185" s="348"/>
      <c r="UBE185" s="349"/>
      <c r="UBF185" s="350"/>
      <c r="UBG185" s="344"/>
      <c r="UBH185" s="344"/>
      <c r="UBI185" s="638"/>
      <c r="UBJ185" s="1"/>
      <c r="UBK185" s="344"/>
      <c r="UBL185" s="347"/>
      <c r="UBM185" s="348"/>
      <c r="UBN185" s="349"/>
      <c r="UBO185" s="350"/>
      <c r="UBP185" s="344"/>
      <c r="UBQ185" s="344"/>
      <c r="UBR185" s="638"/>
      <c r="UBS185" s="1"/>
      <c r="UBT185" s="344"/>
      <c r="UBU185" s="347"/>
      <c r="UBV185" s="348"/>
      <c r="UBW185" s="349"/>
      <c r="UBX185" s="350"/>
      <c r="UBY185" s="344"/>
      <c r="UBZ185" s="344"/>
      <c r="UCA185" s="638"/>
      <c r="UCB185" s="1"/>
      <c r="UCC185" s="344"/>
      <c r="UCD185" s="347"/>
      <c r="UCE185" s="348"/>
      <c r="UCF185" s="349"/>
      <c r="UCG185" s="350"/>
      <c r="UCH185" s="344"/>
      <c r="UCI185" s="344"/>
      <c r="UCJ185" s="638"/>
      <c r="UCK185" s="1"/>
      <c r="UCL185" s="344"/>
      <c r="UCM185" s="347"/>
      <c r="UCN185" s="348"/>
      <c r="UCO185" s="349"/>
      <c r="UCP185" s="350"/>
      <c r="UCQ185" s="344"/>
      <c r="UCR185" s="344"/>
      <c r="UCS185" s="638"/>
      <c r="UCT185" s="1"/>
      <c r="UCU185" s="344"/>
      <c r="UCV185" s="347"/>
      <c r="UCW185" s="348"/>
      <c r="UCX185" s="349"/>
      <c r="UCY185" s="350"/>
      <c r="UCZ185" s="344"/>
      <c r="UDA185" s="344"/>
      <c r="UDB185" s="638"/>
      <c r="UDC185" s="1"/>
      <c r="UDD185" s="344"/>
      <c r="UDE185" s="347"/>
      <c r="UDF185" s="348"/>
      <c r="UDG185" s="349"/>
      <c r="UDH185" s="350"/>
      <c r="UDI185" s="344"/>
      <c r="UDJ185" s="344"/>
      <c r="UDK185" s="638"/>
      <c r="UDL185" s="1"/>
      <c r="UDM185" s="344"/>
      <c r="UDN185" s="347"/>
      <c r="UDO185" s="348"/>
      <c r="UDP185" s="349"/>
      <c r="UDQ185" s="350"/>
      <c r="UDR185" s="344"/>
      <c r="UDS185" s="344"/>
      <c r="UDT185" s="638"/>
      <c r="UDU185" s="1"/>
      <c r="UDV185" s="344"/>
      <c r="UDW185" s="347"/>
      <c r="UDX185" s="348"/>
      <c r="UDY185" s="349"/>
      <c r="UDZ185" s="350"/>
      <c r="UEA185" s="344"/>
      <c r="UEB185" s="344"/>
      <c r="UEC185" s="638"/>
      <c r="UED185" s="1"/>
      <c r="UEE185" s="344"/>
      <c r="UEF185" s="347"/>
      <c r="UEG185" s="348"/>
      <c r="UEH185" s="349"/>
      <c r="UEI185" s="350"/>
      <c r="UEJ185" s="344"/>
      <c r="UEK185" s="344"/>
      <c r="UEL185" s="638"/>
      <c r="UEM185" s="1"/>
      <c r="UEN185" s="344"/>
      <c r="UEO185" s="347"/>
      <c r="UEP185" s="348"/>
      <c r="UEQ185" s="349"/>
      <c r="UER185" s="350"/>
      <c r="UES185" s="344"/>
      <c r="UET185" s="344"/>
      <c r="UEU185" s="638"/>
      <c r="UEV185" s="1"/>
      <c r="UEW185" s="344"/>
      <c r="UEX185" s="347"/>
      <c r="UEY185" s="348"/>
      <c r="UEZ185" s="349"/>
      <c r="UFA185" s="350"/>
      <c r="UFB185" s="344"/>
      <c r="UFC185" s="344"/>
      <c r="UFD185" s="638"/>
      <c r="UFE185" s="1"/>
      <c r="UFF185" s="344"/>
      <c r="UFG185" s="347"/>
      <c r="UFH185" s="348"/>
      <c r="UFI185" s="349"/>
      <c r="UFJ185" s="350"/>
      <c r="UFK185" s="344"/>
      <c r="UFL185" s="344"/>
      <c r="UFM185" s="638"/>
      <c r="UFN185" s="1"/>
      <c r="UFO185" s="344"/>
      <c r="UFP185" s="347"/>
      <c r="UFQ185" s="348"/>
      <c r="UFR185" s="349"/>
      <c r="UFS185" s="350"/>
      <c r="UFT185" s="344"/>
      <c r="UFU185" s="344"/>
      <c r="UFV185" s="638"/>
      <c r="UFW185" s="1"/>
      <c r="UFX185" s="344"/>
      <c r="UFY185" s="347"/>
      <c r="UFZ185" s="348"/>
      <c r="UGA185" s="349"/>
      <c r="UGB185" s="350"/>
      <c r="UGC185" s="344"/>
      <c r="UGD185" s="344"/>
      <c r="UGE185" s="638"/>
      <c r="UGF185" s="1"/>
      <c r="UGG185" s="344"/>
      <c r="UGH185" s="347"/>
      <c r="UGI185" s="348"/>
      <c r="UGJ185" s="349"/>
      <c r="UGK185" s="350"/>
      <c r="UGL185" s="344"/>
      <c r="UGM185" s="344"/>
      <c r="UGN185" s="638"/>
      <c r="UGO185" s="1"/>
      <c r="UGP185" s="344"/>
      <c r="UGQ185" s="347"/>
      <c r="UGR185" s="348"/>
      <c r="UGS185" s="349"/>
      <c r="UGT185" s="350"/>
      <c r="UGU185" s="344"/>
      <c r="UGV185" s="344"/>
      <c r="UGW185" s="638"/>
      <c r="UGX185" s="1"/>
      <c r="UGY185" s="344"/>
      <c r="UGZ185" s="347"/>
      <c r="UHA185" s="348"/>
      <c r="UHB185" s="349"/>
      <c r="UHC185" s="350"/>
      <c r="UHD185" s="344"/>
      <c r="UHE185" s="344"/>
      <c r="UHF185" s="638"/>
      <c r="UHG185" s="1"/>
      <c r="UHH185" s="344"/>
      <c r="UHI185" s="347"/>
      <c r="UHJ185" s="348"/>
      <c r="UHK185" s="349"/>
      <c r="UHL185" s="350"/>
      <c r="UHM185" s="344"/>
      <c r="UHN185" s="344"/>
      <c r="UHO185" s="638"/>
      <c r="UHP185" s="1"/>
      <c r="UHQ185" s="344"/>
      <c r="UHR185" s="347"/>
      <c r="UHS185" s="348"/>
      <c r="UHT185" s="349"/>
      <c r="UHU185" s="350"/>
      <c r="UHV185" s="344"/>
      <c r="UHW185" s="344"/>
      <c r="UHX185" s="638"/>
      <c r="UHY185" s="1"/>
      <c r="UHZ185" s="344"/>
      <c r="UIA185" s="347"/>
      <c r="UIB185" s="348"/>
      <c r="UIC185" s="349"/>
      <c r="UID185" s="350"/>
      <c r="UIE185" s="344"/>
      <c r="UIF185" s="344"/>
      <c r="UIG185" s="638"/>
      <c r="UIH185" s="1"/>
      <c r="UII185" s="344"/>
      <c r="UIJ185" s="347"/>
      <c r="UIK185" s="348"/>
      <c r="UIL185" s="349"/>
      <c r="UIM185" s="350"/>
      <c r="UIN185" s="344"/>
      <c r="UIO185" s="344"/>
      <c r="UIP185" s="638"/>
      <c r="UIQ185" s="1"/>
      <c r="UIR185" s="344"/>
      <c r="UIS185" s="347"/>
      <c r="UIT185" s="348"/>
      <c r="UIU185" s="349"/>
      <c r="UIV185" s="350"/>
      <c r="UIW185" s="344"/>
      <c r="UIX185" s="344"/>
      <c r="UIY185" s="638"/>
      <c r="UIZ185" s="1"/>
      <c r="UJA185" s="344"/>
      <c r="UJB185" s="347"/>
      <c r="UJC185" s="348"/>
      <c r="UJD185" s="349"/>
      <c r="UJE185" s="350"/>
      <c r="UJF185" s="344"/>
      <c r="UJG185" s="344"/>
      <c r="UJH185" s="638"/>
      <c r="UJI185" s="1"/>
      <c r="UJJ185" s="344"/>
      <c r="UJK185" s="347"/>
      <c r="UJL185" s="348"/>
      <c r="UJM185" s="349"/>
      <c r="UJN185" s="350"/>
      <c r="UJO185" s="344"/>
      <c r="UJP185" s="344"/>
      <c r="UJQ185" s="638"/>
      <c r="UJR185" s="1"/>
      <c r="UJS185" s="344"/>
      <c r="UJT185" s="347"/>
      <c r="UJU185" s="348"/>
      <c r="UJV185" s="349"/>
      <c r="UJW185" s="350"/>
      <c r="UJX185" s="344"/>
      <c r="UJY185" s="344"/>
      <c r="UJZ185" s="638"/>
      <c r="UKA185" s="1"/>
      <c r="UKB185" s="344"/>
      <c r="UKC185" s="347"/>
      <c r="UKD185" s="348"/>
      <c r="UKE185" s="349"/>
      <c r="UKF185" s="350"/>
      <c r="UKG185" s="344"/>
      <c r="UKH185" s="344"/>
      <c r="UKI185" s="638"/>
      <c r="UKJ185" s="1"/>
      <c r="UKK185" s="344"/>
      <c r="UKL185" s="347"/>
      <c r="UKM185" s="348"/>
      <c r="UKN185" s="349"/>
      <c r="UKO185" s="350"/>
      <c r="UKP185" s="344"/>
      <c r="UKQ185" s="344"/>
      <c r="UKR185" s="638"/>
      <c r="UKS185" s="1"/>
      <c r="UKT185" s="344"/>
      <c r="UKU185" s="347"/>
      <c r="UKV185" s="348"/>
      <c r="UKW185" s="349"/>
      <c r="UKX185" s="350"/>
      <c r="UKY185" s="344"/>
      <c r="UKZ185" s="344"/>
      <c r="ULA185" s="638"/>
      <c r="ULB185" s="1"/>
      <c r="ULC185" s="344"/>
      <c r="ULD185" s="347"/>
      <c r="ULE185" s="348"/>
      <c r="ULF185" s="349"/>
      <c r="ULG185" s="350"/>
      <c r="ULH185" s="344"/>
      <c r="ULI185" s="344"/>
      <c r="ULJ185" s="638"/>
      <c r="ULK185" s="1"/>
      <c r="ULL185" s="344"/>
      <c r="ULM185" s="347"/>
      <c r="ULN185" s="348"/>
      <c r="ULO185" s="349"/>
      <c r="ULP185" s="350"/>
      <c r="ULQ185" s="344"/>
      <c r="ULR185" s="344"/>
      <c r="ULS185" s="638"/>
      <c r="ULT185" s="1"/>
      <c r="ULU185" s="344"/>
      <c r="ULV185" s="347"/>
      <c r="ULW185" s="348"/>
      <c r="ULX185" s="349"/>
      <c r="ULY185" s="350"/>
      <c r="ULZ185" s="344"/>
      <c r="UMA185" s="344"/>
      <c r="UMB185" s="638"/>
      <c r="UMC185" s="1"/>
      <c r="UMD185" s="344"/>
      <c r="UME185" s="347"/>
      <c r="UMF185" s="348"/>
      <c r="UMG185" s="349"/>
      <c r="UMH185" s="350"/>
      <c r="UMI185" s="344"/>
      <c r="UMJ185" s="344"/>
      <c r="UMK185" s="638"/>
      <c r="UML185" s="1"/>
      <c r="UMM185" s="344"/>
      <c r="UMN185" s="347"/>
      <c r="UMO185" s="348"/>
      <c r="UMP185" s="349"/>
      <c r="UMQ185" s="350"/>
      <c r="UMR185" s="344"/>
      <c r="UMS185" s="344"/>
      <c r="UMT185" s="638"/>
      <c r="UMU185" s="1"/>
      <c r="UMV185" s="344"/>
      <c r="UMW185" s="347"/>
      <c r="UMX185" s="348"/>
      <c r="UMY185" s="349"/>
      <c r="UMZ185" s="350"/>
      <c r="UNA185" s="344"/>
      <c r="UNB185" s="344"/>
      <c r="UNC185" s="638"/>
      <c r="UND185" s="1"/>
      <c r="UNE185" s="344"/>
      <c r="UNF185" s="347"/>
      <c r="UNG185" s="348"/>
      <c r="UNH185" s="349"/>
      <c r="UNI185" s="350"/>
      <c r="UNJ185" s="344"/>
      <c r="UNK185" s="344"/>
      <c r="UNL185" s="638"/>
      <c r="UNM185" s="1"/>
      <c r="UNN185" s="344"/>
      <c r="UNO185" s="347"/>
      <c r="UNP185" s="348"/>
      <c r="UNQ185" s="349"/>
      <c r="UNR185" s="350"/>
      <c r="UNS185" s="344"/>
      <c r="UNT185" s="344"/>
      <c r="UNU185" s="638"/>
      <c r="UNV185" s="1"/>
      <c r="UNW185" s="344"/>
      <c r="UNX185" s="347"/>
      <c r="UNY185" s="348"/>
      <c r="UNZ185" s="349"/>
      <c r="UOA185" s="350"/>
      <c r="UOB185" s="344"/>
      <c r="UOC185" s="344"/>
      <c r="UOD185" s="638"/>
      <c r="UOE185" s="1"/>
      <c r="UOF185" s="344"/>
      <c r="UOG185" s="347"/>
      <c r="UOH185" s="348"/>
      <c r="UOI185" s="349"/>
      <c r="UOJ185" s="350"/>
      <c r="UOK185" s="344"/>
      <c r="UOL185" s="344"/>
      <c r="UOM185" s="638"/>
      <c r="UON185" s="1"/>
      <c r="UOO185" s="344"/>
      <c r="UOP185" s="347"/>
      <c r="UOQ185" s="348"/>
      <c r="UOR185" s="349"/>
      <c r="UOS185" s="350"/>
      <c r="UOT185" s="344"/>
      <c r="UOU185" s="344"/>
      <c r="UOV185" s="638"/>
      <c r="UOW185" s="1"/>
      <c r="UOX185" s="344"/>
      <c r="UOY185" s="347"/>
      <c r="UOZ185" s="348"/>
      <c r="UPA185" s="349"/>
      <c r="UPB185" s="350"/>
      <c r="UPC185" s="344"/>
      <c r="UPD185" s="344"/>
      <c r="UPE185" s="638"/>
      <c r="UPF185" s="1"/>
      <c r="UPG185" s="344"/>
      <c r="UPH185" s="347"/>
      <c r="UPI185" s="348"/>
      <c r="UPJ185" s="349"/>
      <c r="UPK185" s="350"/>
      <c r="UPL185" s="344"/>
      <c r="UPM185" s="344"/>
      <c r="UPN185" s="638"/>
      <c r="UPO185" s="1"/>
      <c r="UPP185" s="344"/>
      <c r="UPQ185" s="347"/>
      <c r="UPR185" s="348"/>
      <c r="UPS185" s="349"/>
      <c r="UPT185" s="350"/>
      <c r="UPU185" s="344"/>
      <c r="UPV185" s="344"/>
      <c r="UPW185" s="638"/>
      <c r="UPX185" s="1"/>
      <c r="UPY185" s="344"/>
      <c r="UPZ185" s="347"/>
      <c r="UQA185" s="348"/>
      <c r="UQB185" s="349"/>
      <c r="UQC185" s="350"/>
      <c r="UQD185" s="344"/>
      <c r="UQE185" s="344"/>
      <c r="UQF185" s="638"/>
      <c r="UQG185" s="1"/>
      <c r="UQH185" s="344"/>
      <c r="UQI185" s="347"/>
      <c r="UQJ185" s="348"/>
      <c r="UQK185" s="349"/>
      <c r="UQL185" s="350"/>
      <c r="UQM185" s="344"/>
      <c r="UQN185" s="344"/>
      <c r="UQO185" s="638"/>
      <c r="UQP185" s="1"/>
      <c r="UQQ185" s="344"/>
      <c r="UQR185" s="347"/>
      <c r="UQS185" s="348"/>
      <c r="UQT185" s="349"/>
      <c r="UQU185" s="350"/>
      <c r="UQV185" s="344"/>
      <c r="UQW185" s="344"/>
      <c r="UQX185" s="638"/>
      <c r="UQY185" s="1"/>
      <c r="UQZ185" s="344"/>
      <c r="URA185" s="347"/>
      <c r="URB185" s="348"/>
      <c r="URC185" s="349"/>
      <c r="URD185" s="350"/>
      <c r="URE185" s="344"/>
      <c r="URF185" s="344"/>
      <c r="URG185" s="638"/>
      <c r="URH185" s="1"/>
      <c r="URI185" s="344"/>
      <c r="URJ185" s="347"/>
      <c r="URK185" s="348"/>
      <c r="URL185" s="349"/>
      <c r="URM185" s="350"/>
      <c r="URN185" s="344"/>
      <c r="URO185" s="344"/>
      <c r="URP185" s="638"/>
      <c r="URQ185" s="1"/>
      <c r="URR185" s="344"/>
      <c r="URS185" s="347"/>
      <c r="URT185" s="348"/>
      <c r="URU185" s="349"/>
      <c r="URV185" s="350"/>
      <c r="URW185" s="344"/>
      <c r="URX185" s="344"/>
      <c r="URY185" s="638"/>
      <c r="URZ185" s="1"/>
      <c r="USA185" s="344"/>
      <c r="USB185" s="347"/>
      <c r="USC185" s="348"/>
      <c r="USD185" s="349"/>
      <c r="USE185" s="350"/>
      <c r="USF185" s="344"/>
      <c r="USG185" s="344"/>
      <c r="USH185" s="638"/>
      <c r="USI185" s="1"/>
      <c r="USJ185" s="344"/>
      <c r="USK185" s="347"/>
      <c r="USL185" s="348"/>
      <c r="USM185" s="349"/>
      <c r="USN185" s="350"/>
      <c r="USO185" s="344"/>
      <c r="USP185" s="344"/>
      <c r="USQ185" s="638"/>
      <c r="USR185" s="1"/>
      <c r="USS185" s="344"/>
      <c r="UST185" s="347"/>
      <c r="USU185" s="348"/>
      <c r="USV185" s="349"/>
      <c r="USW185" s="350"/>
      <c r="USX185" s="344"/>
      <c r="USY185" s="344"/>
      <c r="USZ185" s="638"/>
      <c r="UTA185" s="1"/>
      <c r="UTB185" s="344"/>
      <c r="UTC185" s="347"/>
      <c r="UTD185" s="348"/>
      <c r="UTE185" s="349"/>
      <c r="UTF185" s="350"/>
      <c r="UTG185" s="344"/>
      <c r="UTH185" s="344"/>
      <c r="UTI185" s="638"/>
      <c r="UTJ185" s="1"/>
      <c r="UTK185" s="344"/>
      <c r="UTL185" s="347"/>
      <c r="UTM185" s="348"/>
      <c r="UTN185" s="349"/>
      <c r="UTO185" s="350"/>
      <c r="UTP185" s="344"/>
      <c r="UTQ185" s="344"/>
      <c r="UTR185" s="638"/>
      <c r="UTS185" s="1"/>
      <c r="UTT185" s="344"/>
      <c r="UTU185" s="347"/>
      <c r="UTV185" s="348"/>
      <c r="UTW185" s="349"/>
      <c r="UTX185" s="350"/>
      <c r="UTY185" s="344"/>
      <c r="UTZ185" s="344"/>
      <c r="UUA185" s="638"/>
      <c r="UUB185" s="1"/>
      <c r="UUC185" s="344"/>
      <c r="UUD185" s="347"/>
      <c r="UUE185" s="348"/>
      <c r="UUF185" s="349"/>
      <c r="UUG185" s="350"/>
      <c r="UUH185" s="344"/>
      <c r="UUI185" s="344"/>
      <c r="UUJ185" s="638"/>
      <c r="UUK185" s="1"/>
      <c r="UUL185" s="344"/>
      <c r="UUM185" s="347"/>
      <c r="UUN185" s="348"/>
      <c r="UUO185" s="349"/>
      <c r="UUP185" s="350"/>
      <c r="UUQ185" s="344"/>
      <c r="UUR185" s="344"/>
      <c r="UUS185" s="638"/>
      <c r="UUT185" s="1"/>
      <c r="UUU185" s="344"/>
      <c r="UUV185" s="347"/>
      <c r="UUW185" s="348"/>
      <c r="UUX185" s="349"/>
      <c r="UUY185" s="350"/>
      <c r="UUZ185" s="344"/>
      <c r="UVA185" s="344"/>
      <c r="UVB185" s="638"/>
      <c r="UVC185" s="1"/>
      <c r="UVD185" s="344"/>
      <c r="UVE185" s="347"/>
      <c r="UVF185" s="348"/>
      <c r="UVG185" s="349"/>
      <c r="UVH185" s="350"/>
      <c r="UVI185" s="344"/>
      <c r="UVJ185" s="344"/>
      <c r="UVK185" s="638"/>
      <c r="UVL185" s="1"/>
      <c r="UVM185" s="344"/>
      <c r="UVN185" s="347"/>
      <c r="UVO185" s="348"/>
      <c r="UVP185" s="349"/>
      <c r="UVQ185" s="350"/>
      <c r="UVR185" s="344"/>
      <c r="UVS185" s="344"/>
      <c r="UVT185" s="638"/>
      <c r="UVU185" s="1"/>
      <c r="UVV185" s="344"/>
      <c r="UVW185" s="347"/>
      <c r="UVX185" s="348"/>
      <c r="UVY185" s="349"/>
      <c r="UVZ185" s="350"/>
      <c r="UWA185" s="344"/>
      <c r="UWB185" s="344"/>
      <c r="UWC185" s="638"/>
      <c r="UWD185" s="1"/>
      <c r="UWE185" s="344"/>
      <c r="UWF185" s="347"/>
      <c r="UWG185" s="348"/>
      <c r="UWH185" s="349"/>
      <c r="UWI185" s="350"/>
      <c r="UWJ185" s="344"/>
      <c r="UWK185" s="344"/>
      <c r="UWL185" s="638"/>
      <c r="UWM185" s="1"/>
      <c r="UWN185" s="344"/>
      <c r="UWO185" s="347"/>
      <c r="UWP185" s="348"/>
      <c r="UWQ185" s="349"/>
      <c r="UWR185" s="350"/>
      <c r="UWS185" s="344"/>
      <c r="UWT185" s="344"/>
      <c r="UWU185" s="638"/>
      <c r="UWV185" s="1"/>
      <c r="UWW185" s="344"/>
      <c r="UWX185" s="347"/>
      <c r="UWY185" s="348"/>
      <c r="UWZ185" s="349"/>
      <c r="UXA185" s="350"/>
      <c r="UXB185" s="344"/>
      <c r="UXC185" s="344"/>
      <c r="UXD185" s="638"/>
      <c r="UXE185" s="1"/>
      <c r="UXF185" s="344"/>
      <c r="UXG185" s="347"/>
      <c r="UXH185" s="348"/>
      <c r="UXI185" s="349"/>
      <c r="UXJ185" s="350"/>
      <c r="UXK185" s="344"/>
      <c r="UXL185" s="344"/>
      <c r="UXM185" s="638"/>
      <c r="UXN185" s="1"/>
      <c r="UXO185" s="344"/>
      <c r="UXP185" s="347"/>
      <c r="UXQ185" s="348"/>
      <c r="UXR185" s="349"/>
      <c r="UXS185" s="350"/>
      <c r="UXT185" s="344"/>
      <c r="UXU185" s="344"/>
      <c r="UXV185" s="638"/>
      <c r="UXW185" s="1"/>
      <c r="UXX185" s="344"/>
      <c r="UXY185" s="347"/>
      <c r="UXZ185" s="348"/>
      <c r="UYA185" s="349"/>
      <c r="UYB185" s="350"/>
      <c r="UYC185" s="344"/>
      <c r="UYD185" s="344"/>
      <c r="UYE185" s="638"/>
      <c r="UYF185" s="1"/>
      <c r="UYG185" s="344"/>
      <c r="UYH185" s="347"/>
      <c r="UYI185" s="348"/>
      <c r="UYJ185" s="349"/>
      <c r="UYK185" s="350"/>
      <c r="UYL185" s="344"/>
      <c r="UYM185" s="344"/>
      <c r="UYN185" s="638"/>
      <c r="UYO185" s="1"/>
      <c r="UYP185" s="344"/>
      <c r="UYQ185" s="347"/>
      <c r="UYR185" s="348"/>
      <c r="UYS185" s="349"/>
      <c r="UYT185" s="350"/>
      <c r="UYU185" s="344"/>
      <c r="UYV185" s="344"/>
      <c r="UYW185" s="638"/>
      <c r="UYX185" s="1"/>
      <c r="UYY185" s="344"/>
      <c r="UYZ185" s="347"/>
      <c r="UZA185" s="348"/>
      <c r="UZB185" s="349"/>
      <c r="UZC185" s="350"/>
      <c r="UZD185" s="344"/>
      <c r="UZE185" s="344"/>
      <c r="UZF185" s="638"/>
      <c r="UZG185" s="1"/>
      <c r="UZH185" s="344"/>
      <c r="UZI185" s="347"/>
      <c r="UZJ185" s="348"/>
      <c r="UZK185" s="349"/>
      <c r="UZL185" s="350"/>
      <c r="UZM185" s="344"/>
      <c r="UZN185" s="344"/>
      <c r="UZO185" s="638"/>
      <c r="UZP185" s="1"/>
      <c r="UZQ185" s="344"/>
      <c r="UZR185" s="347"/>
      <c r="UZS185" s="348"/>
      <c r="UZT185" s="349"/>
      <c r="UZU185" s="350"/>
      <c r="UZV185" s="344"/>
      <c r="UZW185" s="344"/>
      <c r="UZX185" s="638"/>
      <c r="UZY185" s="1"/>
      <c r="UZZ185" s="344"/>
      <c r="VAA185" s="347"/>
      <c r="VAB185" s="348"/>
      <c r="VAC185" s="349"/>
      <c r="VAD185" s="350"/>
      <c r="VAE185" s="344"/>
      <c r="VAF185" s="344"/>
      <c r="VAG185" s="638"/>
      <c r="VAH185" s="1"/>
      <c r="VAI185" s="344"/>
      <c r="VAJ185" s="347"/>
      <c r="VAK185" s="348"/>
      <c r="VAL185" s="349"/>
      <c r="VAM185" s="350"/>
      <c r="VAN185" s="344"/>
      <c r="VAO185" s="344"/>
      <c r="VAP185" s="638"/>
      <c r="VAQ185" s="1"/>
      <c r="VAR185" s="344"/>
      <c r="VAS185" s="347"/>
      <c r="VAT185" s="348"/>
      <c r="VAU185" s="349"/>
      <c r="VAV185" s="350"/>
      <c r="VAW185" s="344"/>
      <c r="VAX185" s="344"/>
      <c r="VAY185" s="638"/>
      <c r="VAZ185" s="1"/>
      <c r="VBA185" s="344"/>
      <c r="VBB185" s="347"/>
      <c r="VBC185" s="348"/>
      <c r="VBD185" s="349"/>
      <c r="VBE185" s="350"/>
      <c r="VBF185" s="344"/>
      <c r="VBG185" s="344"/>
      <c r="VBH185" s="638"/>
      <c r="VBI185" s="1"/>
      <c r="VBJ185" s="344"/>
      <c r="VBK185" s="347"/>
      <c r="VBL185" s="348"/>
      <c r="VBM185" s="349"/>
      <c r="VBN185" s="350"/>
      <c r="VBO185" s="344"/>
      <c r="VBP185" s="344"/>
      <c r="VBQ185" s="638"/>
      <c r="VBR185" s="1"/>
      <c r="VBS185" s="344"/>
      <c r="VBT185" s="347"/>
      <c r="VBU185" s="348"/>
      <c r="VBV185" s="349"/>
      <c r="VBW185" s="350"/>
      <c r="VBX185" s="344"/>
      <c r="VBY185" s="344"/>
      <c r="VBZ185" s="638"/>
      <c r="VCA185" s="1"/>
      <c r="VCB185" s="344"/>
      <c r="VCC185" s="347"/>
      <c r="VCD185" s="348"/>
      <c r="VCE185" s="349"/>
      <c r="VCF185" s="350"/>
      <c r="VCG185" s="344"/>
      <c r="VCH185" s="344"/>
      <c r="VCI185" s="638"/>
      <c r="VCJ185" s="1"/>
      <c r="VCK185" s="344"/>
      <c r="VCL185" s="347"/>
      <c r="VCM185" s="348"/>
      <c r="VCN185" s="349"/>
      <c r="VCO185" s="350"/>
      <c r="VCP185" s="344"/>
      <c r="VCQ185" s="344"/>
      <c r="VCR185" s="638"/>
      <c r="VCS185" s="1"/>
      <c r="VCT185" s="344"/>
      <c r="VCU185" s="347"/>
      <c r="VCV185" s="348"/>
      <c r="VCW185" s="349"/>
      <c r="VCX185" s="350"/>
      <c r="VCY185" s="344"/>
      <c r="VCZ185" s="344"/>
      <c r="VDA185" s="638"/>
      <c r="VDB185" s="1"/>
      <c r="VDC185" s="344"/>
      <c r="VDD185" s="347"/>
      <c r="VDE185" s="348"/>
      <c r="VDF185" s="349"/>
      <c r="VDG185" s="350"/>
      <c r="VDH185" s="344"/>
      <c r="VDI185" s="344"/>
      <c r="VDJ185" s="638"/>
      <c r="VDK185" s="1"/>
      <c r="VDL185" s="344"/>
      <c r="VDM185" s="347"/>
      <c r="VDN185" s="348"/>
      <c r="VDO185" s="349"/>
      <c r="VDP185" s="350"/>
      <c r="VDQ185" s="344"/>
      <c r="VDR185" s="344"/>
      <c r="VDS185" s="638"/>
      <c r="VDT185" s="1"/>
      <c r="VDU185" s="344"/>
      <c r="VDV185" s="347"/>
      <c r="VDW185" s="348"/>
      <c r="VDX185" s="349"/>
      <c r="VDY185" s="350"/>
      <c r="VDZ185" s="344"/>
      <c r="VEA185" s="344"/>
      <c r="VEB185" s="638"/>
      <c r="VEC185" s="1"/>
      <c r="VED185" s="344"/>
      <c r="VEE185" s="347"/>
      <c r="VEF185" s="348"/>
      <c r="VEG185" s="349"/>
      <c r="VEH185" s="350"/>
      <c r="VEI185" s="344"/>
      <c r="VEJ185" s="344"/>
      <c r="VEK185" s="638"/>
      <c r="VEL185" s="1"/>
      <c r="VEM185" s="344"/>
      <c r="VEN185" s="347"/>
      <c r="VEO185" s="348"/>
      <c r="VEP185" s="349"/>
      <c r="VEQ185" s="350"/>
      <c r="VER185" s="344"/>
      <c r="VES185" s="344"/>
      <c r="VET185" s="638"/>
      <c r="VEU185" s="1"/>
      <c r="VEV185" s="344"/>
      <c r="VEW185" s="347"/>
      <c r="VEX185" s="348"/>
      <c r="VEY185" s="349"/>
      <c r="VEZ185" s="350"/>
      <c r="VFA185" s="344"/>
      <c r="VFB185" s="344"/>
      <c r="VFC185" s="638"/>
      <c r="VFD185" s="1"/>
      <c r="VFE185" s="344"/>
      <c r="VFF185" s="347"/>
      <c r="VFG185" s="348"/>
      <c r="VFH185" s="349"/>
      <c r="VFI185" s="350"/>
      <c r="VFJ185" s="344"/>
      <c r="VFK185" s="344"/>
      <c r="VFL185" s="638"/>
      <c r="VFM185" s="1"/>
      <c r="VFN185" s="344"/>
      <c r="VFO185" s="347"/>
      <c r="VFP185" s="348"/>
      <c r="VFQ185" s="349"/>
      <c r="VFR185" s="350"/>
      <c r="VFS185" s="344"/>
      <c r="VFT185" s="344"/>
      <c r="VFU185" s="638"/>
      <c r="VFV185" s="1"/>
      <c r="VFW185" s="344"/>
      <c r="VFX185" s="347"/>
      <c r="VFY185" s="348"/>
      <c r="VFZ185" s="349"/>
      <c r="VGA185" s="350"/>
      <c r="VGB185" s="344"/>
      <c r="VGC185" s="344"/>
      <c r="VGD185" s="638"/>
      <c r="VGE185" s="1"/>
      <c r="VGF185" s="344"/>
      <c r="VGG185" s="347"/>
      <c r="VGH185" s="348"/>
      <c r="VGI185" s="349"/>
      <c r="VGJ185" s="350"/>
      <c r="VGK185" s="344"/>
      <c r="VGL185" s="344"/>
      <c r="VGM185" s="638"/>
      <c r="VGN185" s="1"/>
      <c r="VGO185" s="344"/>
      <c r="VGP185" s="347"/>
      <c r="VGQ185" s="348"/>
      <c r="VGR185" s="349"/>
      <c r="VGS185" s="350"/>
      <c r="VGT185" s="344"/>
      <c r="VGU185" s="344"/>
      <c r="VGV185" s="638"/>
      <c r="VGW185" s="1"/>
      <c r="VGX185" s="344"/>
      <c r="VGY185" s="347"/>
      <c r="VGZ185" s="348"/>
      <c r="VHA185" s="349"/>
      <c r="VHB185" s="350"/>
      <c r="VHC185" s="344"/>
      <c r="VHD185" s="344"/>
      <c r="VHE185" s="638"/>
      <c r="VHF185" s="1"/>
      <c r="VHG185" s="344"/>
      <c r="VHH185" s="347"/>
      <c r="VHI185" s="348"/>
      <c r="VHJ185" s="349"/>
      <c r="VHK185" s="350"/>
      <c r="VHL185" s="344"/>
      <c r="VHM185" s="344"/>
      <c r="VHN185" s="638"/>
      <c r="VHO185" s="1"/>
      <c r="VHP185" s="344"/>
      <c r="VHQ185" s="347"/>
      <c r="VHR185" s="348"/>
      <c r="VHS185" s="349"/>
      <c r="VHT185" s="350"/>
      <c r="VHU185" s="344"/>
      <c r="VHV185" s="344"/>
      <c r="VHW185" s="638"/>
      <c r="VHX185" s="1"/>
      <c r="VHY185" s="344"/>
      <c r="VHZ185" s="347"/>
      <c r="VIA185" s="348"/>
      <c r="VIB185" s="349"/>
      <c r="VIC185" s="350"/>
      <c r="VID185" s="344"/>
      <c r="VIE185" s="344"/>
      <c r="VIF185" s="638"/>
      <c r="VIG185" s="1"/>
      <c r="VIH185" s="344"/>
      <c r="VII185" s="347"/>
      <c r="VIJ185" s="348"/>
      <c r="VIK185" s="349"/>
      <c r="VIL185" s="350"/>
      <c r="VIM185" s="344"/>
      <c r="VIN185" s="344"/>
      <c r="VIO185" s="638"/>
      <c r="VIP185" s="1"/>
      <c r="VIQ185" s="344"/>
      <c r="VIR185" s="347"/>
      <c r="VIS185" s="348"/>
      <c r="VIT185" s="349"/>
      <c r="VIU185" s="350"/>
      <c r="VIV185" s="344"/>
      <c r="VIW185" s="344"/>
      <c r="VIX185" s="638"/>
      <c r="VIY185" s="1"/>
      <c r="VIZ185" s="344"/>
      <c r="VJA185" s="347"/>
      <c r="VJB185" s="348"/>
      <c r="VJC185" s="349"/>
      <c r="VJD185" s="350"/>
      <c r="VJE185" s="344"/>
      <c r="VJF185" s="344"/>
      <c r="VJG185" s="638"/>
      <c r="VJH185" s="1"/>
      <c r="VJI185" s="344"/>
      <c r="VJJ185" s="347"/>
      <c r="VJK185" s="348"/>
      <c r="VJL185" s="349"/>
      <c r="VJM185" s="350"/>
      <c r="VJN185" s="344"/>
      <c r="VJO185" s="344"/>
      <c r="VJP185" s="638"/>
      <c r="VJQ185" s="1"/>
      <c r="VJR185" s="344"/>
      <c r="VJS185" s="347"/>
      <c r="VJT185" s="348"/>
      <c r="VJU185" s="349"/>
      <c r="VJV185" s="350"/>
      <c r="VJW185" s="344"/>
      <c r="VJX185" s="344"/>
      <c r="VJY185" s="638"/>
      <c r="VJZ185" s="1"/>
      <c r="VKA185" s="344"/>
      <c r="VKB185" s="347"/>
      <c r="VKC185" s="348"/>
      <c r="VKD185" s="349"/>
      <c r="VKE185" s="350"/>
      <c r="VKF185" s="344"/>
      <c r="VKG185" s="344"/>
      <c r="VKH185" s="638"/>
      <c r="VKI185" s="1"/>
      <c r="VKJ185" s="344"/>
      <c r="VKK185" s="347"/>
      <c r="VKL185" s="348"/>
      <c r="VKM185" s="349"/>
      <c r="VKN185" s="350"/>
      <c r="VKO185" s="344"/>
      <c r="VKP185" s="344"/>
      <c r="VKQ185" s="638"/>
      <c r="VKR185" s="1"/>
      <c r="VKS185" s="344"/>
      <c r="VKT185" s="347"/>
      <c r="VKU185" s="348"/>
      <c r="VKV185" s="349"/>
      <c r="VKW185" s="350"/>
      <c r="VKX185" s="344"/>
      <c r="VKY185" s="344"/>
      <c r="VKZ185" s="638"/>
      <c r="VLA185" s="1"/>
      <c r="VLB185" s="344"/>
      <c r="VLC185" s="347"/>
      <c r="VLD185" s="348"/>
      <c r="VLE185" s="349"/>
      <c r="VLF185" s="350"/>
      <c r="VLG185" s="344"/>
      <c r="VLH185" s="344"/>
      <c r="VLI185" s="638"/>
      <c r="VLJ185" s="1"/>
      <c r="VLK185" s="344"/>
      <c r="VLL185" s="347"/>
      <c r="VLM185" s="348"/>
      <c r="VLN185" s="349"/>
      <c r="VLO185" s="350"/>
      <c r="VLP185" s="344"/>
      <c r="VLQ185" s="344"/>
      <c r="VLR185" s="638"/>
      <c r="VLS185" s="1"/>
      <c r="VLT185" s="344"/>
      <c r="VLU185" s="347"/>
      <c r="VLV185" s="348"/>
      <c r="VLW185" s="349"/>
      <c r="VLX185" s="350"/>
      <c r="VLY185" s="344"/>
      <c r="VLZ185" s="344"/>
      <c r="VMA185" s="638"/>
      <c r="VMB185" s="1"/>
      <c r="VMC185" s="344"/>
      <c r="VMD185" s="347"/>
      <c r="VME185" s="348"/>
      <c r="VMF185" s="349"/>
      <c r="VMG185" s="350"/>
      <c r="VMH185" s="344"/>
      <c r="VMI185" s="344"/>
      <c r="VMJ185" s="638"/>
      <c r="VMK185" s="1"/>
      <c r="VML185" s="344"/>
      <c r="VMM185" s="347"/>
      <c r="VMN185" s="348"/>
      <c r="VMO185" s="349"/>
      <c r="VMP185" s="350"/>
      <c r="VMQ185" s="344"/>
      <c r="VMR185" s="344"/>
      <c r="VMS185" s="638"/>
      <c r="VMT185" s="1"/>
      <c r="VMU185" s="344"/>
      <c r="VMV185" s="347"/>
      <c r="VMW185" s="348"/>
      <c r="VMX185" s="349"/>
      <c r="VMY185" s="350"/>
      <c r="VMZ185" s="344"/>
      <c r="VNA185" s="344"/>
      <c r="VNB185" s="638"/>
      <c r="VNC185" s="1"/>
      <c r="VND185" s="344"/>
      <c r="VNE185" s="347"/>
      <c r="VNF185" s="348"/>
      <c r="VNG185" s="349"/>
      <c r="VNH185" s="350"/>
      <c r="VNI185" s="344"/>
      <c r="VNJ185" s="344"/>
      <c r="VNK185" s="638"/>
      <c r="VNL185" s="1"/>
      <c r="VNM185" s="344"/>
      <c r="VNN185" s="347"/>
      <c r="VNO185" s="348"/>
      <c r="VNP185" s="349"/>
      <c r="VNQ185" s="350"/>
      <c r="VNR185" s="344"/>
      <c r="VNS185" s="344"/>
      <c r="VNT185" s="638"/>
      <c r="VNU185" s="1"/>
      <c r="VNV185" s="344"/>
      <c r="VNW185" s="347"/>
      <c r="VNX185" s="348"/>
      <c r="VNY185" s="349"/>
      <c r="VNZ185" s="350"/>
      <c r="VOA185" s="344"/>
      <c r="VOB185" s="344"/>
      <c r="VOC185" s="638"/>
      <c r="VOD185" s="1"/>
      <c r="VOE185" s="344"/>
      <c r="VOF185" s="347"/>
      <c r="VOG185" s="348"/>
      <c r="VOH185" s="349"/>
      <c r="VOI185" s="350"/>
      <c r="VOJ185" s="344"/>
      <c r="VOK185" s="344"/>
      <c r="VOL185" s="638"/>
      <c r="VOM185" s="1"/>
      <c r="VON185" s="344"/>
      <c r="VOO185" s="347"/>
      <c r="VOP185" s="348"/>
      <c r="VOQ185" s="349"/>
      <c r="VOR185" s="350"/>
      <c r="VOS185" s="344"/>
      <c r="VOT185" s="344"/>
      <c r="VOU185" s="638"/>
      <c r="VOV185" s="1"/>
      <c r="VOW185" s="344"/>
      <c r="VOX185" s="347"/>
      <c r="VOY185" s="348"/>
      <c r="VOZ185" s="349"/>
      <c r="VPA185" s="350"/>
      <c r="VPB185" s="344"/>
      <c r="VPC185" s="344"/>
      <c r="VPD185" s="638"/>
      <c r="VPE185" s="1"/>
      <c r="VPF185" s="344"/>
      <c r="VPG185" s="347"/>
      <c r="VPH185" s="348"/>
      <c r="VPI185" s="349"/>
      <c r="VPJ185" s="350"/>
      <c r="VPK185" s="344"/>
      <c r="VPL185" s="344"/>
      <c r="VPM185" s="638"/>
      <c r="VPN185" s="1"/>
      <c r="VPO185" s="344"/>
      <c r="VPP185" s="347"/>
      <c r="VPQ185" s="348"/>
      <c r="VPR185" s="349"/>
      <c r="VPS185" s="350"/>
      <c r="VPT185" s="344"/>
      <c r="VPU185" s="344"/>
      <c r="VPV185" s="638"/>
      <c r="VPW185" s="1"/>
      <c r="VPX185" s="344"/>
      <c r="VPY185" s="347"/>
      <c r="VPZ185" s="348"/>
      <c r="VQA185" s="349"/>
      <c r="VQB185" s="350"/>
      <c r="VQC185" s="344"/>
      <c r="VQD185" s="344"/>
      <c r="VQE185" s="638"/>
      <c r="VQF185" s="1"/>
      <c r="VQG185" s="344"/>
      <c r="VQH185" s="347"/>
      <c r="VQI185" s="348"/>
      <c r="VQJ185" s="349"/>
      <c r="VQK185" s="350"/>
      <c r="VQL185" s="344"/>
      <c r="VQM185" s="344"/>
      <c r="VQN185" s="638"/>
      <c r="VQO185" s="1"/>
      <c r="VQP185" s="344"/>
      <c r="VQQ185" s="347"/>
      <c r="VQR185" s="348"/>
      <c r="VQS185" s="349"/>
      <c r="VQT185" s="350"/>
      <c r="VQU185" s="344"/>
      <c r="VQV185" s="344"/>
      <c r="VQW185" s="638"/>
      <c r="VQX185" s="1"/>
      <c r="VQY185" s="344"/>
      <c r="VQZ185" s="347"/>
      <c r="VRA185" s="348"/>
      <c r="VRB185" s="349"/>
      <c r="VRC185" s="350"/>
      <c r="VRD185" s="344"/>
      <c r="VRE185" s="344"/>
      <c r="VRF185" s="638"/>
      <c r="VRG185" s="1"/>
      <c r="VRH185" s="344"/>
      <c r="VRI185" s="347"/>
      <c r="VRJ185" s="348"/>
      <c r="VRK185" s="349"/>
      <c r="VRL185" s="350"/>
      <c r="VRM185" s="344"/>
      <c r="VRN185" s="344"/>
      <c r="VRO185" s="638"/>
      <c r="VRP185" s="1"/>
      <c r="VRQ185" s="344"/>
      <c r="VRR185" s="347"/>
      <c r="VRS185" s="348"/>
      <c r="VRT185" s="349"/>
      <c r="VRU185" s="350"/>
      <c r="VRV185" s="344"/>
      <c r="VRW185" s="344"/>
      <c r="VRX185" s="638"/>
      <c r="VRY185" s="1"/>
      <c r="VRZ185" s="344"/>
      <c r="VSA185" s="347"/>
      <c r="VSB185" s="348"/>
      <c r="VSC185" s="349"/>
      <c r="VSD185" s="350"/>
      <c r="VSE185" s="344"/>
      <c r="VSF185" s="344"/>
      <c r="VSG185" s="638"/>
      <c r="VSH185" s="1"/>
      <c r="VSI185" s="344"/>
      <c r="VSJ185" s="347"/>
      <c r="VSK185" s="348"/>
      <c r="VSL185" s="349"/>
      <c r="VSM185" s="350"/>
      <c r="VSN185" s="344"/>
      <c r="VSO185" s="344"/>
      <c r="VSP185" s="638"/>
      <c r="VSQ185" s="1"/>
      <c r="VSR185" s="344"/>
      <c r="VSS185" s="347"/>
      <c r="VST185" s="348"/>
      <c r="VSU185" s="349"/>
      <c r="VSV185" s="350"/>
      <c r="VSW185" s="344"/>
      <c r="VSX185" s="344"/>
      <c r="VSY185" s="638"/>
      <c r="VSZ185" s="1"/>
      <c r="VTA185" s="344"/>
      <c r="VTB185" s="347"/>
      <c r="VTC185" s="348"/>
      <c r="VTD185" s="349"/>
      <c r="VTE185" s="350"/>
      <c r="VTF185" s="344"/>
      <c r="VTG185" s="344"/>
      <c r="VTH185" s="638"/>
      <c r="VTI185" s="1"/>
      <c r="VTJ185" s="344"/>
      <c r="VTK185" s="347"/>
      <c r="VTL185" s="348"/>
      <c r="VTM185" s="349"/>
      <c r="VTN185" s="350"/>
      <c r="VTO185" s="344"/>
      <c r="VTP185" s="344"/>
      <c r="VTQ185" s="638"/>
      <c r="VTR185" s="1"/>
      <c r="VTS185" s="344"/>
      <c r="VTT185" s="347"/>
      <c r="VTU185" s="348"/>
      <c r="VTV185" s="349"/>
      <c r="VTW185" s="350"/>
      <c r="VTX185" s="344"/>
      <c r="VTY185" s="344"/>
      <c r="VTZ185" s="638"/>
      <c r="VUA185" s="1"/>
      <c r="VUB185" s="344"/>
      <c r="VUC185" s="347"/>
      <c r="VUD185" s="348"/>
      <c r="VUE185" s="349"/>
      <c r="VUF185" s="350"/>
      <c r="VUG185" s="344"/>
      <c r="VUH185" s="344"/>
      <c r="VUI185" s="638"/>
      <c r="VUJ185" s="1"/>
      <c r="VUK185" s="344"/>
      <c r="VUL185" s="347"/>
      <c r="VUM185" s="348"/>
      <c r="VUN185" s="349"/>
      <c r="VUO185" s="350"/>
      <c r="VUP185" s="344"/>
      <c r="VUQ185" s="344"/>
      <c r="VUR185" s="638"/>
      <c r="VUS185" s="1"/>
      <c r="VUT185" s="344"/>
      <c r="VUU185" s="347"/>
      <c r="VUV185" s="348"/>
      <c r="VUW185" s="349"/>
      <c r="VUX185" s="350"/>
      <c r="VUY185" s="344"/>
      <c r="VUZ185" s="344"/>
      <c r="VVA185" s="638"/>
      <c r="VVB185" s="1"/>
      <c r="VVC185" s="344"/>
      <c r="VVD185" s="347"/>
      <c r="VVE185" s="348"/>
      <c r="VVF185" s="349"/>
      <c r="VVG185" s="350"/>
      <c r="VVH185" s="344"/>
      <c r="VVI185" s="344"/>
      <c r="VVJ185" s="638"/>
      <c r="VVK185" s="1"/>
      <c r="VVL185" s="344"/>
      <c r="VVM185" s="347"/>
      <c r="VVN185" s="348"/>
      <c r="VVO185" s="349"/>
      <c r="VVP185" s="350"/>
      <c r="VVQ185" s="344"/>
      <c r="VVR185" s="344"/>
      <c r="VVS185" s="638"/>
      <c r="VVT185" s="1"/>
      <c r="VVU185" s="344"/>
      <c r="VVV185" s="347"/>
      <c r="VVW185" s="348"/>
      <c r="VVX185" s="349"/>
      <c r="VVY185" s="350"/>
      <c r="VVZ185" s="344"/>
      <c r="VWA185" s="344"/>
      <c r="VWB185" s="638"/>
      <c r="VWC185" s="1"/>
      <c r="VWD185" s="344"/>
      <c r="VWE185" s="347"/>
      <c r="VWF185" s="348"/>
      <c r="VWG185" s="349"/>
      <c r="VWH185" s="350"/>
      <c r="VWI185" s="344"/>
      <c r="VWJ185" s="344"/>
      <c r="VWK185" s="638"/>
      <c r="VWL185" s="1"/>
      <c r="VWM185" s="344"/>
      <c r="VWN185" s="347"/>
      <c r="VWO185" s="348"/>
      <c r="VWP185" s="349"/>
      <c r="VWQ185" s="350"/>
      <c r="VWR185" s="344"/>
      <c r="VWS185" s="344"/>
      <c r="VWT185" s="638"/>
      <c r="VWU185" s="1"/>
      <c r="VWV185" s="344"/>
      <c r="VWW185" s="347"/>
      <c r="VWX185" s="348"/>
      <c r="VWY185" s="349"/>
      <c r="VWZ185" s="350"/>
      <c r="VXA185" s="344"/>
      <c r="VXB185" s="344"/>
      <c r="VXC185" s="638"/>
      <c r="VXD185" s="1"/>
      <c r="VXE185" s="344"/>
      <c r="VXF185" s="347"/>
      <c r="VXG185" s="348"/>
      <c r="VXH185" s="349"/>
      <c r="VXI185" s="350"/>
      <c r="VXJ185" s="344"/>
      <c r="VXK185" s="344"/>
      <c r="VXL185" s="638"/>
      <c r="VXM185" s="1"/>
      <c r="VXN185" s="344"/>
      <c r="VXO185" s="347"/>
      <c r="VXP185" s="348"/>
      <c r="VXQ185" s="349"/>
      <c r="VXR185" s="350"/>
      <c r="VXS185" s="344"/>
      <c r="VXT185" s="344"/>
      <c r="VXU185" s="638"/>
      <c r="VXV185" s="1"/>
      <c r="VXW185" s="344"/>
      <c r="VXX185" s="347"/>
      <c r="VXY185" s="348"/>
      <c r="VXZ185" s="349"/>
      <c r="VYA185" s="350"/>
      <c r="VYB185" s="344"/>
      <c r="VYC185" s="344"/>
      <c r="VYD185" s="638"/>
      <c r="VYE185" s="1"/>
      <c r="VYF185" s="344"/>
      <c r="VYG185" s="347"/>
      <c r="VYH185" s="348"/>
      <c r="VYI185" s="349"/>
      <c r="VYJ185" s="350"/>
      <c r="VYK185" s="344"/>
      <c r="VYL185" s="344"/>
      <c r="VYM185" s="638"/>
      <c r="VYN185" s="1"/>
      <c r="VYO185" s="344"/>
      <c r="VYP185" s="347"/>
      <c r="VYQ185" s="348"/>
      <c r="VYR185" s="349"/>
      <c r="VYS185" s="350"/>
      <c r="VYT185" s="344"/>
      <c r="VYU185" s="344"/>
      <c r="VYV185" s="638"/>
      <c r="VYW185" s="1"/>
      <c r="VYX185" s="344"/>
      <c r="VYY185" s="347"/>
      <c r="VYZ185" s="348"/>
      <c r="VZA185" s="349"/>
      <c r="VZB185" s="350"/>
      <c r="VZC185" s="344"/>
      <c r="VZD185" s="344"/>
      <c r="VZE185" s="638"/>
      <c r="VZF185" s="1"/>
      <c r="VZG185" s="344"/>
      <c r="VZH185" s="347"/>
      <c r="VZI185" s="348"/>
      <c r="VZJ185" s="349"/>
      <c r="VZK185" s="350"/>
      <c r="VZL185" s="344"/>
      <c r="VZM185" s="344"/>
      <c r="VZN185" s="638"/>
      <c r="VZO185" s="1"/>
      <c r="VZP185" s="344"/>
      <c r="VZQ185" s="347"/>
      <c r="VZR185" s="348"/>
      <c r="VZS185" s="349"/>
      <c r="VZT185" s="350"/>
      <c r="VZU185" s="344"/>
      <c r="VZV185" s="344"/>
      <c r="VZW185" s="638"/>
      <c r="VZX185" s="1"/>
      <c r="VZY185" s="344"/>
      <c r="VZZ185" s="347"/>
      <c r="WAA185" s="348"/>
      <c r="WAB185" s="349"/>
      <c r="WAC185" s="350"/>
      <c r="WAD185" s="344"/>
      <c r="WAE185" s="344"/>
      <c r="WAF185" s="638"/>
      <c r="WAG185" s="1"/>
      <c r="WAH185" s="344"/>
      <c r="WAI185" s="347"/>
      <c r="WAJ185" s="348"/>
      <c r="WAK185" s="349"/>
      <c r="WAL185" s="350"/>
      <c r="WAM185" s="344"/>
      <c r="WAN185" s="344"/>
      <c r="WAO185" s="638"/>
      <c r="WAP185" s="1"/>
      <c r="WAQ185" s="344"/>
      <c r="WAR185" s="347"/>
      <c r="WAS185" s="348"/>
      <c r="WAT185" s="349"/>
      <c r="WAU185" s="350"/>
      <c r="WAV185" s="344"/>
      <c r="WAW185" s="344"/>
      <c r="WAX185" s="638"/>
      <c r="WAY185" s="1"/>
      <c r="WAZ185" s="344"/>
      <c r="WBA185" s="347"/>
      <c r="WBB185" s="348"/>
      <c r="WBC185" s="349"/>
      <c r="WBD185" s="350"/>
      <c r="WBE185" s="344"/>
      <c r="WBF185" s="344"/>
      <c r="WBG185" s="638"/>
      <c r="WBH185" s="1"/>
      <c r="WBI185" s="344"/>
      <c r="WBJ185" s="347"/>
      <c r="WBK185" s="348"/>
      <c r="WBL185" s="349"/>
      <c r="WBM185" s="350"/>
      <c r="WBN185" s="344"/>
      <c r="WBO185" s="344"/>
      <c r="WBP185" s="638"/>
      <c r="WBQ185" s="1"/>
      <c r="WBR185" s="344"/>
      <c r="WBS185" s="347"/>
      <c r="WBT185" s="348"/>
      <c r="WBU185" s="349"/>
      <c r="WBV185" s="350"/>
      <c r="WBW185" s="344"/>
      <c r="WBX185" s="344"/>
      <c r="WBY185" s="638"/>
      <c r="WBZ185" s="1"/>
      <c r="WCA185" s="344"/>
      <c r="WCB185" s="347"/>
      <c r="WCC185" s="348"/>
      <c r="WCD185" s="349"/>
      <c r="WCE185" s="350"/>
      <c r="WCF185" s="344"/>
      <c r="WCG185" s="344"/>
      <c r="WCH185" s="638"/>
      <c r="WCI185" s="1"/>
      <c r="WCJ185" s="344"/>
      <c r="WCK185" s="347"/>
      <c r="WCL185" s="348"/>
      <c r="WCM185" s="349"/>
      <c r="WCN185" s="350"/>
      <c r="WCO185" s="344"/>
      <c r="WCP185" s="344"/>
      <c r="WCQ185" s="638"/>
      <c r="WCR185" s="1"/>
      <c r="WCS185" s="344"/>
      <c r="WCT185" s="347"/>
      <c r="WCU185" s="348"/>
      <c r="WCV185" s="349"/>
      <c r="WCW185" s="350"/>
      <c r="WCX185" s="344"/>
      <c r="WCY185" s="344"/>
      <c r="WCZ185" s="638"/>
      <c r="WDA185" s="1"/>
      <c r="WDB185" s="344"/>
      <c r="WDC185" s="347"/>
      <c r="WDD185" s="348"/>
      <c r="WDE185" s="349"/>
      <c r="WDF185" s="350"/>
      <c r="WDG185" s="344"/>
      <c r="WDH185" s="344"/>
      <c r="WDI185" s="638"/>
      <c r="WDJ185" s="1"/>
      <c r="WDK185" s="344"/>
      <c r="WDL185" s="347"/>
      <c r="WDM185" s="348"/>
      <c r="WDN185" s="349"/>
      <c r="WDO185" s="350"/>
      <c r="WDP185" s="344"/>
      <c r="WDQ185" s="344"/>
      <c r="WDR185" s="638"/>
      <c r="WDS185" s="1"/>
      <c r="WDT185" s="344"/>
      <c r="WDU185" s="347"/>
      <c r="WDV185" s="348"/>
      <c r="WDW185" s="349"/>
      <c r="WDX185" s="350"/>
      <c r="WDY185" s="344"/>
      <c r="WDZ185" s="344"/>
      <c r="WEA185" s="638"/>
      <c r="WEB185" s="1"/>
      <c r="WEC185" s="344"/>
      <c r="WED185" s="347"/>
      <c r="WEE185" s="348"/>
      <c r="WEF185" s="349"/>
      <c r="WEG185" s="350"/>
      <c r="WEH185" s="344"/>
      <c r="WEI185" s="344"/>
      <c r="WEJ185" s="638"/>
      <c r="WEK185" s="1"/>
      <c r="WEL185" s="344"/>
      <c r="WEM185" s="347"/>
      <c r="WEN185" s="348"/>
      <c r="WEO185" s="349"/>
      <c r="WEP185" s="350"/>
      <c r="WEQ185" s="344"/>
      <c r="WER185" s="344"/>
      <c r="WES185" s="638"/>
      <c r="WET185" s="1"/>
      <c r="WEU185" s="344"/>
      <c r="WEV185" s="347"/>
      <c r="WEW185" s="348"/>
      <c r="WEX185" s="349"/>
      <c r="WEY185" s="350"/>
      <c r="WEZ185" s="344"/>
      <c r="WFA185" s="344"/>
      <c r="WFB185" s="638"/>
      <c r="WFC185" s="1"/>
      <c r="WFD185" s="344"/>
      <c r="WFE185" s="347"/>
      <c r="WFF185" s="348"/>
      <c r="WFG185" s="349"/>
      <c r="WFH185" s="350"/>
      <c r="WFI185" s="344"/>
      <c r="WFJ185" s="344"/>
      <c r="WFK185" s="638"/>
      <c r="WFL185" s="1"/>
      <c r="WFM185" s="344"/>
      <c r="WFN185" s="347"/>
      <c r="WFO185" s="348"/>
      <c r="WFP185" s="349"/>
      <c r="WFQ185" s="350"/>
      <c r="WFR185" s="344"/>
      <c r="WFS185" s="344"/>
      <c r="WFT185" s="638"/>
      <c r="WFU185" s="1"/>
      <c r="WFV185" s="344"/>
      <c r="WFW185" s="347"/>
      <c r="WFX185" s="348"/>
      <c r="WFY185" s="349"/>
      <c r="WFZ185" s="350"/>
      <c r="WGA185" s="344"/>
      <c r="WGB185" s="344"/>
      <c r="WGC185" s="638"/>
      <c r="WGD185" s="1"/>
      <c r="WGE185" s="344"/>
      <c r="WGF185" s="347"/>
      <c r="WGG185" s="348"/>
      <c r="WGH185" s="349"/>
      <c r="WGI185" s="350"/>
      <c r="WGJ185" s="344"/>
      <c r="WGK185" s="344"/>
      <c r="WGL185" s="638"/>
      <c r="WGM185" s="1"/>
      <c r="WGN185" s="344"/>
      <c r="WGO185" s="347"/>
      <c r="WGP185" s="348"/>
      <c r="WGQ185" s="349"/>
      <c r="WGR185" s="350"/>
      <c r="WGS185" s="344"/>
      <c r="WGT185" s="344"/>
      <c r="WGU185" s="638"/>
      <c r="WGV185" s="1"/>
      <c r="WGW185" s="344"/>
      <c r="WGX185" s="347"/>
      <c r="WGY185" s="348"/>
      <c r="WGZ185" s="349"/>
      <c r="WHA185" s="350"/>
      <c r="WHB185" s="344"/>
      <c r="WHC185" s="344"/>
      <c r="WHD185" s="638"/>
      <c r="WHE185" s="1"/>
      <c r="WHF185" s="344"/>
      <c r="WHG185" s="347"/>
      <c r="WHH185" s="348"/>
      <c r="WHI185" s="349"/>
      <c r="WHJ185" s="350"/>
      <c r="WHK185" s="344"/>
      <c r="WHL185" s="344"/>
      <c r="WHM185" s="638"/>
      <c r="WHN185" s="1"/>
      <c r="WHO185" s="344"/>
      <c r="WHP185" s="347"/>
      <c r="WHQ185" s="348"/>
      <c r="WHR185" s="349"/>
      <c r="WHS185" s="350"/>
      <c r="WHT185" s="344"/>
      <c r="WHU185" s="344"/>
      <c r="WHV185" s="638"/>
      <c r="WHW185" s="1"/>
      <c r="WHX185" s="344"/>
      <c r="WHY185" s="347"/>
      <c r="WHZ185" s="348"/>
      <c r="WIA185" s="349"/>
      <c r="WIB185" s="350"/>
      <c r="WIC185" s="344"/>
      <c r="WID185" s="344"/>
      <c r="WIE185" s="638"/>
      <c r="WIF185" s="1"/>
      <c r="WIG185" s="344"/>
      <c r="WIH185" s="347"/>
      <c r="WII185" s="348"/>
      <c r="WIJ185" s="349"/>
      <c r="WIK185" s="350"/>
      <c r="WIL185" s="344"/>
      <c r="WIM185" s="344"/>
      <c r="WIN185" s="638"/>
      <c r="WIO185" s="1"/>
      <c r="WIP185" s="344"/>
      <c r="WIQ185" s="347"/>
      <c r="WIR185" s="348"/>
      <c r="WIS185" s="349"/>
      <c r="WIT185" s="350"/>
      <c r="WIU185" s="344"/>
      <c r="WIV185" s="344"/>
      <c r="WIW185" s="638"/>
      <c r="WIX185" s="1"/>
      <c r="WIY185" s="344"/>
      <c r="WIZ185" s="347"/>
      <c r="WJA185" s="348"/>
      <c r="WJB185" s="349"/>
      <c r="WJC185" s="350"/>
      <c r="WJD185" s="344"/>
      <c r="WJE185" s="344"/>
      <c r="WJF185" s="638"/>
      <c r="WJG185" s="1"/>
      <c r="WJH185" s="344"/>
      <c r="WJI185" s="347"/>
      <c r="WJJ185" s="348"/>
      <c r="WJK185" s="349"/>
      <c r="WJL185" s="350"/>
      <c r="WJM185" s="344"/>
      <c r="WJN185" s="344"/>
      <c r="WJO185" s="638"/>
      <c r="WJP185" s="1"/>
      <c r="WJQ185" s="344"/>
      <c r="WJR185" s="347"/>
      <c r="WJS185" s="348"/>
      <c r="WJT185" s="349"/>
      <c r="WJU185" s="350"/>
      <c r="WJV185" s="344"/>
      <c r="WJW185" s="344"/>
      <c r="WJX185" s="638"/>
      <c r="WJY185" s="1"/>
      <c r="WJZ185" s="344"/>
      <c r="WKA185" s="347"/>
      <c r="WKB185" s="348"/>
      <c r="WKC185" s="349"/>
      <c r="WKD185" s="350"/>
      <c r="WKE185" s="344"/>
      <c r="WKF185" s="344"/>
      <c r="WKG185" s="638"/>
      <c r="WKH185" s="1"/>
      <c r="WKI185" s="344"/>
      <c r="WKJ185" s="347"/>
      <c r="WKK185" s="348"/>
      <c r="WKL185" s="349"/>
      <c r="WKM185" s="350"/>
      <c r="WKN185" s="344"/>
      <c r="WKO185" s="344"/>
      <c r="WKP185" s="638"/>
      <c r="WKQ185" s="1"/>
      <c r="WKR185" s="344"/>
      <c r="WKS185" s="347"/>
      <c r="WKT185" s="348"/>
      <c r="WKU185" s="349"/>
      <c r="WKV185" s="350"/>
      <c r="WKW185" s="344"/>
      <c r="WKX185" s="344"/>
      <c r="WKY185" s="638"/>
      <c r="WKZ185" s="1"/>
      <c r="WLA185" s="344"/>
      <c r="WLB185" s="347"/>
      <c r="WLC185" s="348"/>
      <c r="WLD185" s="349"/>
      <c r="WLE185" s="350"/>
      <c r="WLF185" s="344"/>
      <c r="WLG185" s="344"/>
      <c r="WLH185" s="638"/>
      <c r="WLI185" s="1"/>
      <c r="WLJ185" s="344"/>
      <c r="WLK185" s="347"/>
      <c r="WLL185" s="348"/>
      <c r="WLM185" s="349"/>
      <c r="WLN185" s="350"/>
      <c r="WLO185" s="344"/>
      <c r="WLP185" s="344"/>
      <c r="WLQ185" s="638"/>
      <c r="WLR185" s="1"/>
      <c r="WLS185" s="344"/>
      <c r="WLT185" s="347"/>
      <c r="WLU185" s="348"/>
      <c r="WLV185" s="349"/>
      <c r="WLW185" s="350"/>
      <c r="WLX185" s="344"/>
      <c r="WLY185" s="344"/>
      <c r="WLZ185" s="638"/>
      <c r="WMA185" s="1"/>
      <c r="WMB185" s="344"/>
      <c r="WMC185" s="347"/>
      <c r="WMD185" s="348"/>
      <c r="WME185" s="349"/>
      <c r="WMF185" s="350"/>
      <c r="WMG185" s="344"/>
      <c r="WMH185" s="344"/>
      <c r="WMI185" s="638"/>
      <c r="WMJ185" s="1"/>
      <c r="WMK185" s="344"/>
      <c r="WML185" s="347"/>
      <c r="WMM185" s="348"/>
      <c r="WMN185" s="349"/>
      <c r="WMO185" s="350"/>
      <c r="WMP185" s="344"/>
      <c r="WMQ185" s="344"/>
      <c r="WMR185" s="638"/>
      <c r="WMS185" s="1"/>
      <c r="WMT185" s="344"/>
      <c r="WMU185" s="347"/>
      <c r="WMV185" s="348"/>
      <c r="WMW185" s="349"/>
      <c r="WMX185" s="350"/>
      <c r="WMY185" s="344"/>
      <c r="WMZ185" s="344"/>
      <c r="WNA185" s="638"/>
      <c r="WNB185" s="1"/>
      <c r="WNC185" s="344"/>
      <c r="WND185" s="347"/>
      <c r="WNE185" s="348"/>
      <c r="WNF185" s="349"/>
      <c r="WNG185" s="350"/>
      <c r="WNH185" s="344"/>
      <c r="WNI185" s="344"/>
      <c r="WNJ185" s="638"/>
      <c r="WNK185" s="1"/>
      <c r="WNL185" s="344"/>
      <c r="WNM185" s="347"/>
      <c r="WNN185" s="348"/>
      <c r="WNO185" s="349"/>
      <c r="WNP185" s="350"/>
      <c r="WNQ185" s="344"/>
      <c r="WNR185" s="344"/>
      <c r="WNS185" s="638"/>
      <c r="WNT185" s="1"/>
      <c r="WNU185" s="344"/>
      <c r="WNV185" s="347"/>
      <c r="WNW185" s="348"/>
      <c r="WNX185" s="349"/>
      <c r="WNY185" s="350"/>
      <c r="WNZ185" s="344"/>
      <c r="WOA185" s="344"/>
      <c r="WOB185" s="638"/>
      <c r="WOC185" s="1"/>
      <c r="WOD185" s="344"/>
      <c r="WOE185" s="347"/>
      <c r="WOF185" s="348"/>
      <c r="WOG185" s="349"/>
      <c r="WOH185" s="350"/>
      <c r="WOI185" s="344"/>
      <c r="WOJ185" s="344"/>
      <c r="WOK185" s="638"/>
      <c r="WOL185" s="1"/>
      <c r="WOM185" s="344"/>
      <c r="WON185" s="347"/>
      <c r="WOO185" s="348"/>
      <c r="WOP185" s="349"/>
      <c r="WOQ185" s="350"/>
      <c r="WOR185" s="344"/>
      <c r="WOS185" s="344"/>
      <c r="WOT185" s="638"/>
      <c r="WOU185" s="1"/>
      <c r="WOV185" s="344"/>
      <c r="WOW185" s="347"/>
      <c r="WOX185" s="348"/>
      <c r="WOY185" s="349"/>
      <c r="WOZ185" s="350"/>
      <c r="WPA185" s="344"/>
      <c r="WPB185" s="344"/>
      <c r="WPC185" s="638"/>
      <c r="WPD185" s="1"/>
      <c r="WPE185" s="344"/>
      <c r="WPF185" s="347"/>
      <c r="WPG185" s="348"/>
      <c r="WPH185" s="349"/>
      <c r="WPI185" s="350"/>
      <c r="WPJ185" s="344"/>
      <c r="WPK185" s="344"/>
      <c r="WPL185" s="638"/>
      <c r="WPM185" s="1"/>
      <c r="WPN185" s="344"/>
      <c r="WPO185" s="347"/>
      <c r="WPP185" s="348"/>
      <c r="WPQ185" s="349"/>
      <c r="WPR185" s="350"/>
      <c r="WPS185" s="344"/>
      <c r="WPT185" s="344"/>
      <c r="WPU185" s="638"/>
      <c r="WPV185" s="1"/>
      <c r="WPW185" s="344"/>
      <c r="WPX185" s="347"/>
      <c r="WPY185" s="348"/>
      <c r="WPZ185" s="349"/>
      <c r="WQA185" s="350"/>
      <c r="WQB185" s="344"/>
      <c r="WQC185" s="344"/>
      <c r="WQD185" s="638"/>
      <c r="WQE185" s="1"/>
      <c r="WQF185" s="344"/>
      <c r="WQG185" s="347"/>
      <c r="WQH185" s="348"/>
      <c r="WQI185" s="349"/>
      <c r="WQJ185" s="350"/>
      <c r="WQK185" s="344"/>
      <c r="WQL185" s="344"/>
      <c r="WQM185" s="638"/>
      <c r="WQN185" s="1"/>
      <c r="WQO185" s="344"/>
      <c r="WQP185" s="347"/>
      <c r="WQQ185" s="348"/>
      <c r="WQR185" s="349"/>
      <c r="WQS185" s="350"/>
      <c r="WQT185" s="344"/>
      <c r="WQU185" s="344"/>
      <c r="WQV185" s="638"/>
      <c r="WQW185" s="1"/>
      <c r="WQX185" s="344"/>
      <c r="WQY185" s="347"/>
      <c r="WQZ185" s="348"/>
      <c r="WRA185" s="349"/>
      <c r="WRB185" s="350"/>
      <c r="WRC185" s="344"/>
      <c r="WRD185" s="344"/>
      <c r="WRE185" s="638"/>
      <c r="WRF185" s="1"/>
      <c r="WRG185" s="344"/>
      <c r="WRH185" s="347"/>
      <c r="WRI185" s="348"/>
      <c r="WRJ185" s="349"/>
      <c r="WRK185" s="350"/>
      <c r="WRL185" s="344"/>
      <c r="WRM185" s="344"/>
      <c r="WRN185" s="638"/>
      <c r="WRO185" s="1"/>
      <c r="WRP185" s="344"/>
      <c r="WRQ185" s="347"/>
      <c r="WRR185" s="348"/>
      <c r="WRS185" s="349"/>
      <c r="WRT185" s="350"/>
      <c r="WRU185" s="344"/>
      <c r="WRV185" s="344"/>
      <c r="WRW185" s="638"/>
      <c r="WRX185" s="1"/>
      <c r="WRY185" s="344"/>
      <c r="WRZ185" s="347"/>
      <c r="WSA185" s="348"/>
      <c r="WSB185" s="349"/>
      <c r="WSC185" s="350"/>
      <c r="WSD185" s="344"/>
      <c r="WSE185" s="344"/>
      <c r="WSF185" s="638"/>
      <c r="WSG185" s="1"/>
      <c r="WSH185" s="344"/>
      <c r="WSI185" s="347"/>
      <c r="WSJ185" s="348"/>
      <c r="WSK185" s="349"/>
      <c r="WSL185" s="350"/>
      <c r="WSM185" s="344"/>
      <c r="WSN185" s="344"/>
      <c r="WSO185" s="638"/>
      <c r="WSP185" s="1"/>
      <c r="WSQ185" s="344"/>
      <c r="WSR185" s="347"/>
      <c r="WSS185" s="348"/>
      <c r="WST185" s="349"/>
      <c r="WSU185" s="350"/>
      <c r="WSV185" s="344"/>
      <c r="WSW185" s="344"/>
      <c r="WSX185" s="638"/>
      <c r="WSY185" s="1"/>
      <c r="WSZ185" s="344"/>
      <c r="WTA185" s="347"/>
      <c r="WTB185" s="348"/>
      <c r="WTC185" s="349"/>
      <c r="WTD185" s="350"/>
      <c r="WTE185" s="344"/>
      <c r="WTF185" s="344"/>
      <c r="WTG185" s="638"/>
      <c r="WTH185" s="1"/>
      <c r="WTI185" s="344"/>
      <c r="WTJ185" s="347"/>
      <c r="WTK185" s="348"/>
      <c r="WTL185" s="349"/>
      <c r="WTM185" s="350"/>
      <c r="WTN185" s="344"/>
      <c r="WTO185" s="344"/>
      <c r="WTP185" s="638"/>
      <c r="WTQ185" s="1"/>
      <c r="WTR185" s="344"/>
      <c r="WTS185" s="347"/>
      <c r="WTT185" s="348"/>
      <c r="WTU185" s="349"/>
      <c r="WTV185" s="350"/>
      <c r="WTW185" s="344"/>
      <c r="WTX185" s="344"/>
      <c r="WTY185" s="638"/>
      <c r="WTZ185" s="1"/>
      <c r="WUA185" s="344"/>
      <c r="WUB185" s="347"/>
      <c r="WUC185" s="348"/>
      <c r="WUD185" s="349"/>
      <c r="WUE185" s="350"/>
      <c r="WUF185" s="344"/>
      <c r="WUG185" s="344"/>
      <c r="WUH185" s="638"/>
      <c r="WUI185" s="1"/>
      <c r="WUJ185" s="344"/>
      <c r="WUK185" s="347"/>
      <c r="WUL185" s="348"/>
      <c r="WUM185" s="349"/>
      <c r="WUN185" s="350"/>
      <c r="WUO185" s="344"/>
      <c r="WUP185" s="344"/>
      <c r="WUQ185" s="638"/>
      <c r="WUR185" s="1"/>
      <c r="WUS185" s="344"/>
      <c r="WUT185" s="347"/>
      <c r="WUU185" s="348"/>
      <c r="WUV185" s="349"/>
      <c r="WUW185" s="350"/>
      <c r="WUX185" s="344"/>
      <c r="WUY185" s="344"/>
      <c r="WUZ185" s="638"/>
      <c r="WVA185" s="1"/>
      <c r="WVB185" s="344"/>
      <c r="WVC185" s="347"/>
      <c r="WVD185" s="348"/>
      <c r="WVE185" s="349"/>
      <c r="WVF185" s="350"/>
      <c r="WVG185" s="344"/>
      <c r="WVH185" s="344"/>
      <c r="WVI185" s="638"/>
      <c r="WVJ185" s="1"/>
      <c r="WVK185" s="344"/>
      <c r="WVL185" s="347"/>
      <c r="WVM185" s="348"/>
      <c r="WVN185" s="349"/>
      <c r="WVO185" s="350"/>
      <c r="WVP185" s="344"/>
      <c r="WVQ185" s="344"/>
      <c r="WVR185" s="638"/>
      <c r="WVS185" s="1"/>
      <c r="WVT185" s="344"/>
      <c r="WVU185" s="347"/>
      <c r="WVV185" s="348"/>
      <c r="WVW185" s="349"/>
      <c r="WVX185" s="350"/>
      <c r="WVY185" s="344"/>
      <c r="WVZ185" s="344"/>
      <c r="WWA185" s="638"/>
      <c r="WWB185" s="1"/>
      <c r="WWC185" s="344"/>
      <c r="WWD185" s="347"/>
      <c r="WWE185" s="348"/>
      <c r="WWF185" s="349"/>
      <c r="WWG185" s="350"/>
      <c r="WWH185" s="344"/>
      <c r="WWI185" s="344"/>
      <c r="WWJ185" s="638"/>
      <c r="WWK185" s="1"/>
      <c r="WWL185" s="344"/>
      <c r="WWM185" s="347"/>
      <c r="WWN185" s="348"/>
      <c r="WWO185" s="349"/>
      <c r="WWP185" s="350"/>
      <c r="WWQ185" s="344"/>
      <c r="WWR185" s="344"/>
      <c r="WWS185" s="638"/>
      <c r="WWT185" s="1"/>
      <c r="WWU185" s="344"/>
      <c r="WWV185" s="347"/>
      <c r="WWW185" s="348"/>
      <c r="WWX185" s="349"/>
      <c r="WWY185" s="350"/>
      <c r="WWZ185" s="344"/>
      <c r="WXA185" s="344"/>
      <c r="WXB185" s="638"/>
      <c r="WXC185" s="1"/>
      <c r="WXD185" s="344"/>
      <c r="WXE185" s="347"/>
      <c r="WXF185" s="348"/>
      <c r="WXG185" s="349"/>
      <c r="WXH185" s="350"/>
      <c r="WXI185" s="344"/>
      <c r="WXJ185" s="344"/>
      <c r="WXK185" s="638"/>
      <c r="WXL185" s="1"/>
      <c r="WXM185" s="344"/>
      <c r="WXN185" s="347"/>
      <c r="WXO185" s="348"/>
      <c r="WXP185" s="349"/>
      <c r="WXQ185" s="350"/>
      <c r="WXR185" s="344"/>
      <c r="WXS185" s="344"/>
      <c r="WXT185" s="638"/>
      <c r="WXU185" s="1"/>
      <c r="WXV185" s="344"/>
      <c r="WXW185" s="347"/>
      <c r="WXX185" s="348"/>
      <c r="WXY185" s="349"/>
      <c r="WXZ185" s="350"/>
      <c r="WYA185" s="344"/>
      <c r="WYB185" s="344"/>
      <c r="WYC185" s="638"/>
      <c r="WYD185" s="1"/>
      <c r="WYE185" s="344"/>
      <c r="WYF185" s="347"/>
      <c r="WYG185" s="348"/>
      <c r="WYH185" s="349"/>
      <c r="WYI185" s="350"/>
      <c r="WYJ185" s="344"/>
      <c r="WYK185" s="344"/>
      <c r="WYL185" s="638"/>
      <c r="WYM185" s="1"/>
      <c r="WYN185" s="344"/>
      <c r="WYO185" s="347"/>
      <c r="WYP185" s="348"/>
      <c r="WYQ185" s="349"/>
      <c r="WYR185" s="350"/>
      <c r="WYS185" s="344"/>
      <c r="WYT185" s="344"/>
      <c r="WYU185" s="638"/>
      <c r="WYV185" s="1"/>
      <c r="WYW185" s="344"/>
      <c r="WYX185" s="347"/>
      <c r="WYY185" s="348"/>
      <c r="WYZ185" s="349"/>
      <c r="WZA185" s="350"/>
      <c r="WZB185" s="344"/>
      <c r="WZC185" s="344"/>
      <c r="WZD185" s="638"/>
      <c r="WZE185" s="1"/>
      <c r="WZF185" s="344"/>
      <c r="WZG185" s="347"/>
      <c r="WZH185" s="348"/>
      <c r="WZI185" s="349"/>
      <c r="WZJ185" s="350"/>
      <c r="WZK185" s="344"/>
      <c r="WZL185" s="344"/>
      <c r="WZM185" s="638"/>
      <c r="WZN185" s="1"/>
      <c r="WZO185" s="344"/>
      <c r="WZP185" s="347"/>
      <c r="WZQ185" s="348"/>
      <c r="WZR185" s="349"/>
      <c r="WZS185" s="350"/>
      <c r="WZT185" s="344"/>
      <c r="WZU185" s="344"/>
      <c r="WZV185" s="638"/>
      <c r="WZW185" s="1"/>
      <c r="WZX185" s="344"/>
      <c r="WZY185" s="347"/>
      <c r="WZZ185" s="348"/>
      <c r="XAA185" s="349"/>
      <c r="XAB185" s="350"/>
      <c r="XAC185" s="344"/>
      <c r="XAD185" s="344"/>
      <c r="XAE185" s="638"/>
      <c r="XAF185" s="1"/>
      <c r="XAG185" s="344"/>
      <c r="XAH185" s="347"/>
      <c r="XAI185" s="348"/>
      <c r="XAJ185" s="349"/>
      <c r="XAK185" s="350"/>
      <c r="XAL185" s="344"/>
      <c r="XAM185" s="344"/>
      <c r="XAN185" s="638"/>
      <c r="XAO185" s="1"/>
      <c r="XAP185" s="344"/>
      <c r="XAQ185" s="347"/>
      <c r="XAR185" s="348"/>
      <c r="XAS185" s="349"/>
      <c r="XAT185" s="350"/>
      <c r="XAU185" s="344"/>
      <c r="XAV185" s="344"/>
      <c r="XAW185" s="638"/>
      <c r="XAX185" s="1"/>
      <c r="XAY185" s="344"/>
      <c r="XAZ185" s="347"/>
      <c r="XBA185" s="348"/>
      <c r="XBB185" s="349"/>
      <c r="XBC185" s="350"/>
      <c r="XBD185" s="344"/>
      <c r="XBE185" s="344"/>
      <c r="XBF185" s="638"/>
      <c r="XBG185" s="1"/>
      <c r="XBH185" s="344"/>
      <c r="XBI185" s="347"/>
      <c r="XBJ185" s="348"/>
      <c r="XBK185" s="349"/>
      <c r="XBL185" s="350"/>
      <c r="XBM185" s="344"/>
      <c r="XBN185" s="344"/>
      <c r="XBO185" s="638"/>
      <c r="XBP185" s="1"/>
      <c r="XBQ185" s="344"/>
      <c r="XBR185" s="347"/>
      <c r="XBS185" s="348"/>
      <c r="XBT185" s="349"/>
      <c r="XBU185" s="350"/>
      <c r="XBV185" s="344"/>
      <c r="XBW185" s="344"/>
      <c r="XBX185" s="638"/>
      <c r="XBY185" s="1"/>
      <c r="XBZ185" s="344"/>
      <c r="XCA185" s="347"/>
      <c r="XCB185" s="348"/>
      <c r="XCC185" s="349"/>
      <c r="XCD185" s="350"/>
      <c r="XCE185" s="344"/>
      <c r="XCF185" s="344"/>
      <c r="XCG185" s="638"/>
      <c r="XCH185" s="1"/>
      <c r="XCI185" s="344"/>
      <c r="XCJ185" s="347"/>
      <c r="XCK185" s="348"/>
      <c r="XCL185" s="349"/>
      <c r="XCM185" s="350"/>
      <c r="XCN185" s="344"/>
      <c r="XCO185" s="344"/>
      <c r="XCP185" s="638"/>
      <c r="XCQ185" s="1"/>
      <c r="XCR185" s="344"/>
      <c r="XCS185" s="347"/>
      <c r="XCT185" s="348"/>
      <c r="XCU185" s="349"/>
      <c r="XCV185" s="350"/>
      <c r="XCW185" s="344"/>
      <c r="XCX185" s="344"/>
      <c r="XCY185" s="638"/>
      <c r="XCZ185" s="1"/>
      <c r="XDA185" s="344"/>
      <c r="XDB185" s="347"/>
      <c r="XDC185" s="348"/>
      <c r="XDD185" s="349"/>
      <c r="XDE185" s="350"/>
      <c r="XDF185" s="344"/>
      <c r="XDG185" s="344"/>
      <c r="XDH185" s="638"/>
      <c r="XDI185" s="1"/>
      <c r="XDJ185" s="344"/>
      <c r="XDK185" s="347"/>
      <c r="XDL185" s="348"/>
      <c r="XDM185" s="349"/>
      <c r="XDN185" s="350"/>
      <c r="XDO185" s="344"/>
      <c r="XDP185" s="344"/>
      <c r="XDQ185" s="638"/>
      <c r="XDR185" s="1"/>
      <c r="XDS185" s="344"/>
      <c r="XDT185" s="347"/>
      <c r="XDU185" s="348"/>
      <c r="XDV185" s="349"/>
      <c r="XDW185" s="350"/>
      <c r="XDX185" s="344"/>
      <c r="XDY185" s="344"/>
      <c r="XDZ185" s="638"/>
      <c r="XEA185" s="1"/>
      <c r="XEB185" s="344"/>
      <c r="XEC185" s="347"/>
      <c r="XED185" s="348"/>
      <c r="XEE185" s="349"/>
      <c r="XEF185" s="350"/>
      <c r="XEG185" s="344"/>
      <c r="XEH185" s="344"/>
      <c r="XEI185" s="638"/>
      <c r="XEJ185" s="1"/>
      <c r="XEK185" s="344"/>
      <c r="XEL185" s="347"/>
      <c r="XEM185" s="348"/>
      <c r="XEN185" s="349"/>
      <c r="XEO185" s="350"/>
      <c r="XEP185" s="344"/>
      <c r="XEQ185" s="344"/>
      <c r="XER185" s="638"/>
      <c r="XES185" s="1"/>
      <c r="XET185" s="344"/>
      <c r="XEU185" s="347"/>
      <c r="XEV185" s="348"/>
      <c r="XEW185" s="349"/>
      <c r="XEX185" s="350"/>
      <c r="XEY185" s="344"/>
      <c r="XEZ185" s="344"/>
      <c r="XFA185" s="638"/>
      <c r="XFB185" s="1"/>
      <c r="XFC185" s="344"/>
      <c r="XFD185" s="347"/>
    </row>
    <row r="186" spans="1:16384" customFormat="1" ht="18" customHeight="1">
      <c r="A186">
        <v>370</v>
      </c>
      <c r="B186" s="308" t="s">
        <v>131</v>
      </c>
      <c r="C186" s="308">
        <v>10</v>
      </c>
      <c r="D186" s="309">
        <v>2925</v>
      </c>
      <c r="E186" s="310">
        <v>45934</v>
      </c>
      <c r="F186" s="311">
        <f t="shared" ca="1" si="7"/>
        <v>75.527667939815728</v>
      </c>
      <c r="G186" s="312">
        <v>1.4</v>
      </c>
      <c r="H186" s="308" t="s">
        <v>72</v>
      </c>
      <c r="I186" s="308" t="s">
        <v>73</v>
      </c>
      <c r="J186" s="308" t="s">
        <v>137</v>
      </c>
    </row>
    <row r="187" spans="1:16384" customFormat="1" ht="18" hidden="1" customHeight="1" outlineLevel="1">
      <c r="B187" s="308"/>
      <c r="C187" s="308"/>
      <c r="D187" s="309"/>
      <c r="E187" s="310"/>
      <c r="F187" s="311" t="str">
        <f t="shared" ca="1" si="7"/>
        <v/>
      </c>
      <c r="G187" s="312"/>
      <c r="H187" s="308"/>
      <c r="I187" s="308"/>
      <c r="J187" s="308"/>
    </row>
    <row r="188" spans="1:16384" customFormat="1" ht="18" hidden="1" customHeight="1" outlineLevel="1">
      <c r="B188" s="308"/>
      <c r="C188" s="308"/>
      <c r="D188" s="309"/>
      <c r="E188" s="310"/>
      <c r="F188" s="311" t="str">
        <f t="shared" ca="1" si="7"/>
        <v/>
      </c>
      <c r="G188" s="312"/>
      <c r="H188" s="308"/>
      <c r="I188" s="308"/>
      <c r="J188" s="308"/>
    </row>
    <row r="189" spans="1:16384" customFormat="1" ht="18" hidden="1" customHeight="1" outlineLevel="1">
      <c r="B189" s="308"/>
      <c r="C189" s="308"/>
      <c r="D189" s="309"/>
      <c r="E189" s="310"/>
      <c r="F189" s="311" t="str">
        <f t="shared" ca="1" si="7"/>
        <v/>
      </c>
      <c r="G189" s="312"/>
      <c r="H189" s="308"/>
      <c r="I189" s="308"/>
      <c r="J189" s="308"/>
    </row>
    <row r="190" spans="1:16384" customFormat="1" ht="18" hidden="1" customHeight="1" outlineLevel="1">
      <c r="B190" s="308"/>
      <c r="C190" s="308"/>
      <c r="D190" s="309"/>
      <c r="E190" s="310"/>
      <c r="F190" s="311" t="str">
        <f t="shared" ca="1" si="7"/>
        <v/>
      </c>
      <c r="G190" s="312"/>
      <c r="H190" s="308"/>
      <c r="I190" s="308"/>
      <c r="J190" s="308"/>
    </row>
    <row r="191" spans="1:16384" customFormat="1" ht="18" hidden="1" customHeight="1" outlineLevel="1">
      <c r="B191" s="308"/>
      <c r="C191" s="321"/>
      <c r="D191" s="309"/>
      <c r="E191" s="310"/>
      <c r="F191" s="311" t="str">
        <f t="shared" ca="1" si="7"/>
        <v/>
      </c>
      <c r="G191" s="312"/>
      <c r="H191" s="308"/>
      <c r="I191" s="308"/>
      <c r="J191" s="308"/>
    </row>
    <row r="192" spans="1:16384" customFormat="1" ht="18" hidden="1" customHeight="1" outlineLevel="1">
      <c r="B192" s="308"/>
      <c r="C192" s="321"/>
      <c r="D192" s="309"/>
      <c r="E192" s="310"/>
      <c r="F192" s="311" t="str">
        <f t="shared" ca="1" si="7"/>
        <v/>
      </c>
      <c r="G192" s="312"/>
      <c r="H192" s="308"/>
      <c r="I192" s="308"/>
      <c r="J192" s="308"/>
    </row>
    <row r="193" spans="1:10" ht="18" hidden="1" customHeight="1" outlineLevel="1">
      <c r="B193" s="308"/>
      <c r="C193" s="321"/>
      <c r="D193" s="309"/>
      <c r="E193" s="310"/>
      <c r="F193" s="311" t="str">
        <f t="shared" ca="1" si="7"/>
        <v/>
      </c>
      <c r="G193" s="312"/>
      <c r="H193" s="308"/>
      <c r="I193" s="308"/>
      <c r="J193" s="308"/>
    </row>
    <row r="194" spans="1:10" ht="18" hidden="1" customHeight="1" outlineLevel="1">
      <c r="B194" s="308"/>
      <c r="C194" s="321"/>
      <c r="D194" s="309"/>
      <c r="E194" s="310"/>
      <c r="F194" s="311" t="str">
        <f t="shared" ca="1" si="7"/>
        <v/>
      </c>
      <c r="G194" s="312"/>
      <c r="H194" s="308"/>
      <c r="I194" s="308"/>
      <c r="J194" s="308"/>
    </row>
    <row r="195" spans="1:10" s="333" customFormat="1" ht="14" customHeight="1" collapsed="1">
      <c r="B195" s="326" t="s">
        <v>107</v>
      </c>
      <c r="C195" s="327"/>
      <c r="D195" s="328">
        <f>+SUM(D180:D194)</f>
        <v>26487</v>
      </c>
      <c r="E195" s="329">
        <f>+D195/B179</f>
        <v>0.12354011194029851</v>
      </c>
      <c r="F195" s="330" t="str">
        <f>+IF(E195=0,"100% LEASED","")</f>
        <v/>
      </c>
      <c r="G195" s="331"/>
      <c r="H195" s="331"/>
      <c r="I195" s="331"/>
      <c r="J195" s="332"/>
    </row>
    <row r="196" spans="1:10" ht="30" customHeight="1"/>
    <row r="197" spans="1:10" ht="16" customHeight="1">
      <c r="B197" s="301" t="s">
        <v>138</v>
      </c>
      <c r="C197" s="340"/>
      <c r="D197" s="340"/>
      <c r="E197" s="340"/>
      <c r="F197" s="340"/>
      <c r="G197" s="340"/>
      <c r="H197" s="340"/>
      <c r="I197" s="340"/>
      <c r="J197" s="341"/>
    </row>
    <row r="198" spans="1:10">
      <c r="B198" s="304" t="s">
        <v>139</v>
      </c>
      <c r="C198" s="342"/>
      <c r="D198" s="342"/>
      <c r="E198" s="342"/>
      <c r="F198" s="342"/>
      <c r="G198" s="342"/>
      <c r="H198" s="342"/>
      <c r="I198" s="342"/>
      <c r="J198" s="343"/>
    </row>
    <row r="199" spans="1:10">
      <c r="B199" s="304">
        <v>71016</v>
      </c>
      <c r="C199" s="342"/>
      <c r="D199" s="342"/>
      <c r="E199" s="342"/>
      <c r="F199" s="342"/>
      <c r="G199" s="342"/>
      <c r="H199" s="342"/>
      <c r="I199" s="342"/>
      <c r="J199" s="343"/>
    </row>
    <row r="200" spans="1:10">
      <c r="B200" s="304"/>
      <c r="C200" s="342"/>
      <c r="D200" s="342"/>
      <c r="E200" s="342"/>
      <c r="F200" s="342"/>
      <c r="G200" s="342"/>
      <c r="H200" s="342"/>
      <c r="I200" s="342"/>
      <c r="J200" s="343"/>
    </row>
    <row r="201" spans="1:10" ht="18" customHeight="1">
      <c r="A201">
        <v>668</v>
      </c>
      <c r="B201" s="308" t="s">
        <v>140</v>
      </c>
      <c r="C201" s="308">
        <v>25</v>
      </c>
      <c r="D201" s="309">
        <v>1199</v>
      </c>
      <c r="E201" s="310">
        <v>45962</v>
      </c>
      <c r="F201" s="311">
        <f t="shared" ref="F201:F217" ca="1" si="8">IF(B201="","",NOW()-E201)</f>
        <v>47.527667939815728</v>
      </c>
      <c r="G201" s="312">
        <v>1.55</v>
      </c>
      <c r="H201" s="308" t="s">
        <v>72</v>
      </c>
      <c r="I201" s="308" t="s">
        <v>72</v>
      </c>
      <c r="J201" s="308" t="s">
        <v>141</v>
      </c>
    </row>
    <row r="202" spans="1:10" ht="18" customHeight="1">
      <c r="A202">
        <v>668</v>
      </c>
      <c r="B202" s="308" t="s">
        <v>140</v>
      </c>
      <c r="C202" s="308">
        <v>26</v>
      </c>
      <c r="D202" s="309">
        <v>903</v>
      </c>
      <c r="E202" s="310">
        <v>45962</v>
      </c>
      <c r="F202" s="311">
        <f t="shared" ca="1" si="8"/>
        <v>47.527667939815728</v>
      </c>
      <c r="G202" s="312">
        <v>1.55</v>
      </c>
      <c r="H202" s="308" t="s">
        <v>72</v>
      </c>
      <c r="I202" s="308" t="s">
        <v>72</v>
      </c>
      <c r="J202" s="308" t="s">
        <v>142</v>
      </c>
    </row>
    <row r="203" spans="1:10" ht="18" customHeight="1" outlineLevel="1">
      <c r="B203" s="308"/>
      <c r="C203" s="308"/>
      <c r="D203" s="309"/>
      <c r="E203" s="310"/>
      <c r="F203" s="311" t="str">
        <f t="shared" ca="1" si="8"/>
        <v/>
      </c>
      <c r="G203" s="312"/>
      <c r="H203" s="308"/>
      <c r="I203" s="308"/>
      <c r="J203" s="308"/>
    </row>
    <row r="204" spans="1:10" ht="18" customHeight="1" outlineLevel="1">
      <c r="B204" s="308"/>
      <c r="C204" s="308"/>
      <c r="D204" s="309"/>
      <c r="E204" s="310"/>
      <c r="F204" s="311" t="str">
        <f t="shared" ca="1" si="8"/>
        <v/>
      </c>
      <c r="G204" s="312"/>
      <c r="H204" s="308"/>
      <c r="I204" s="308"/>
      <c r="J204" s="308"/>
    </row>
    <row r="205" spans="1:10" ht="18" customHeight="1" outlineLevel="1">
      <c r="B205" s="308"/>
      <c r="C205" s="308"/>
      <c r="D205" s="309"/>
      <c r="E205" s="310"/>
      <c r="F205" s="311" t="str">
        <f t="shared" ca="1" si="8"/>
        <v/>
      </c>
      <c r="G205" s="312"/>
      <c r="H205" s="308"/>
      <c r="I205" s="308"/>
      <c r="J205" s="308"/>
    </row>
    <row r="206" spans="1:10" ht="18" customHeight="1" outlineLevel="1">
      <c r="B206" s="308"/>
      <c r="C206" s="308"/>
      <c r="D206" s="309"/>
      <c r="E206" s="310"/>
      <c r="F206" s="311" t="str">
        <f t="shared" ca="1" si="8"/>
        <v/>
      </c>
      <c r="G206" s="312"/>
      <c r="H206" s="308"/>
      <c r="I206" s="308"/>
      <c r="J206" s="308"/>
    </row>
    <row r="207" spans="1:10" ht="18" customHeight="1" outlineLevel="1">
      <c r="B207" s="308"/>
      <c r="C207" s="308"/>
      <c r="D207" s="309"/>
      <c r="E207" s="310"/>
      <c r="F207" s="311" t="str">
        <f t="shared" ca="1" si="8"/>
        <v/>
      </c>
      <c r="G207" s="312"/>
      <c r="H207" s="308"/>
      <c r="I207" s="308"/>
      <c r="J207" s="308"/>
    </row>
    <row r="208" spans="1:10" ht="18" customHeight="1" outlineLevel="1">
      <c r="B208" s="308"/>
      <c r="C208" s="308"/>
      <c r="D208" s="309"/>
      <c r="E208" s="310"/>
      <c r="F208" s="311" t="str">
        <f t="shared" ca="1" si="8"/>
        <v/>
      </c>
      <c r="G208" s="312"/>
      <c r="H208" s="308"/>
      <c r="I208" s="308"/>
      <c r="J208" s="308"/>
    </row>
    <row r="209" spans="1:10" ht="18" customHeight="1" outlineLevel="1">
      <c r="B209" s="308"/>
      <c r="C209" s="308"/>
      <c r="D209" s="309"/>
      <c r="E209" s="310"/>
      <c r="F209" s="311" t="str">
        <f t="shared" ca="1" si="8"/>
        <v/>
      </c>
      <c r="G209" s="312"/>
      <c r="H209" s="308"/>
      <c r="I209" s="308"/>
      <c r="J209" s="308"/>
    </row>
    <row r="210" spans="1:10" ht="18" customHeight="1" outlineLevel="1">
      <c r="B210" s="308"/>
      <c r="C210" s="308"/>
      <c r="D210" s="309"/>
      <c r="E210" s="310"/>
      <c r="F210" s="311" t="str">
        <f t="shared" ca="1" si="8"/>
        <v/>
      </c>
      <c r="G210" s="312"/>
      <c r="H210" s="308"/>
      <c r="I210" s="308"/>
      <c r="J210" s="308"/>
    </row>
    <row r="211" spans="1:10" ht="18" customHeight="1" outlineLevel="1">
      <c r="B211" s="308"/>
      <c r="C211" s="308"/>
      <c r="D211" s="309"/>
      <c r="E211" s="310"/>
      <c r="F211" s="311" t="str">
        <f t="shared" ca="1" si="8"/>
        <v/>
      </c>
      <c r="G211" s="312"/>
      <c r="H211" s="308"/>
      <c r="I211" s="308"/>
      <c r="J211" s="308"/>
    </row>
    <row r="212" spans="1:10" ht="18" customHeight="1" outlineLevel="1">
      <c r="B212" s="308"/>
      <c r="C212" s="308"/>
      <c r="D212" s="309"/>
      <c r="E212" s="310"/>
      <c r="F212" s="311" t="str">
        <f t="shared" ca="1" si="8"/>
        <v/>
      </c>
      <c r="G212" s="312"/>
      <c r="H212" s="308"/>
      <c r="I212" s="308"/>
      <c r="J212" s="308"/>
    </row>
    <row r="213" spans="1:10" ht="18" customHeight="1" outlineLevel="1">
      <c r="B213" s="308"/>
      <c r="C213" s="308"/>
      <c r="D213" s="309"/>
      <c r="E213" s="310"/>
      <c r="F213" s="311" t="str">
        <f t="shared" ca="1" si="8"/>
        <v/>
      </c>
      <c r="G213" s="312"/>
      <c r="H213" s="308"/>
      <c r="I213" s="308"/>
      <c r="J213" s="308"/>
    </row>
    <row r="214" spans="1:10" ht="18" customHeight="1" outlineLevel="1">
      <c r="B214" s="308"/>
      <c r="C214" s="321"/>
      <c r="D214" s="309"/>
      <c r="E214" s="310"/>
      <c r="F214" s="311" t="str">
        <f t="shared" ca="1" si="8"/>
        <v/>
      </c>
      <c r="G214" s="312"/>
      <c r="H214" s="308"/>
      <c r="I214" s="308"/>
      <c r="J214" s="308"/>
    </row>
    <row r="215" spans="1:10" ht="18" customHeight="1" outlineLevel="1">
      <c r="B215" s="308"/>
      <c r="C215" s="321"/>
      <c r="D215" s="309"/>
      <c r="E215" s="310"/>
      <c r="F215" s="311" t="str">
        <f t="shared" ca="1" si="8"/>
        <v/>
      </c>
      <c r="G215" s="312"/>
      <c r="H215" s="308"/>
      <c r="I215" s="308"/>
      <c r="J215" s="308"/>
    </row>
    <row r="216" spans="1:10" ht="18" customHeight="1" outlineLevel="1">
      <c r="B216" s="308"/>
      <c r="C216" s="321"/>
      <c r="D216" s="309"/>
      <c r="E216" s="310"/>
      <c r="F216" s="311" t="str">
        <f t="shared" ca="1" si="8"/>
        <v/>
      </c>
      <c r="G216" s="312"/>
      <c r="H216" s="308"/>
      <c r="I216" s="308"/>
      <c r="J216" s="308"/>
    </row>
    <row r="217" spans="1:10" ht="18" customHeight="1" outlineLevel="1">
      <c r="B217" s="308"/>
      <c r="C217" s="321"/>
      <c r="D217" s="309"/>
      <c r="E217" s="310"/>
      <c r="F217" s="311" t="str">
        <f t="shared" ca="1" si="8"/>
        <v/>
      </c>
      <c r="G217" s="312"/>
      <c r="H217" s="308"/>
      <c r="I217" s="308"/>
      <c r="J217" s="308"/>
    </row>
    <row r="218" spans="1:10" s="333" customFormat="1" ht="14" customHeight="1">
      <c r="B218" s="326" t="s">
        <v>107</v>
      </c>
      <c r="C218" s="327"/>
      <c r="D218" s="328">
        <f>+SUM(D201:D217)</f>
        <v>2102</v>
      </c>
      <c r="E218" s="329">
        <f>+D218/B199</f>
        <v>2.9598963613833504E-2</v>
      </c>
      <c r="F218" s="330" t="str">
        <f>+IF(E218=0,"100% LEASED","")</f>
        <v/>
      </c>
      <c r="G218" s="331"/>
      <c r="H218" s="331"/>
      <c r="I218" s="331"/>
      <c r="J218" s="332"/>
    </row>
    <row r="219" spans="1:10" s="333" customFormat="1" ht="14" customHeight="1">
      <c r="B219" s="353"/>
      <c r="C219" s="354"/>
      <c r="D219" s="355"/>
      <c r="E219" s="356"/>
      <c r="F219" s="357"/>
      <c r="G219" s="358"/>
      <c r="H219" s="358"/>
      <c r="I219" s="358"/>
      <c r="J219" s="358"/>
    </row>
    <row r="220" spans="1:10" ht="30" customHeight="1">
      <c r="B220" s="298"/>
      <c r="C220" s="299"/>
      <c r="D220" s="300"/>
      <c r="E220" s="300"/>
      <c r="F220" s="300"/>
      <c r="G220" s="300"/>
      <c r="H220" s="300"/>
      <c r="I220" s="300"/>
      <c r="J220" s="359" t="s">
        <v>143</v>
      </c>
    </row>
    <row r="221" spans="1:10" ht="16" customHeight="1">
      <c r="B221" s="301" t="s">
        <v>144</v>
      </c>
      <c r="C221" s="340"/>
      <c r="D221" s="340"/>
      <c r="E221" s="340"/>
      <c r="F221" s="340"/>
      <c r="G221" s="340"/>
      <c r="H221" s="340"/>
      <c r="I221" s="340"/>
      <c r="J221" s="341"/>
    </row>
    <row r="222" spans="1:10">
      <c r="B222" s="304" t="s">
        <v>145</v>
      </c>
      <c r="C222" s="342"/>
      <c r="D222" s="342"/>
      <c r="E222" s="342"/>
      <c r="F222" s="342"/>
      <c r="G222" s="342"/>
      <c r="H222" s="342"/>
      <c r="I222" s="342"/>
      <c r="J222" s="343"/>
    </row>
    <row r="223" spans="1:10">
      <c r="B223" s="304">
        <v>63714</v>
      </c>
      <c r="C223" s="342"/>
      <c r="D223" s="342"/>
      <c r="E223" s="342"/>
      <c r="F223" s="342"/>
      <c r="G223" s="342"/>
      <c r="H223" s="342"/>
      <c r="I223" s="342"/>
      <c r="J223" s="343"/>
    </row>
    <row r="224" spans="1:10" ht="17.25" customHeight="1" outlineLevel="1">
      <c r="A224">
        <v>120</v>
      </c>
      <c r="B224" s="308" t="s">
        <v>146</v>
      </c>
      <c r="C224" s="308">
        <v>105</v>
      </c>
      <c r="D224" s="309">
        <v>1671</v>
      </c>
      <c r="E224" s="310">
        <v>45961</v>
      </c>
      <c r="F224" s="311">
        <f t="shared" ref="F224:F240" ca="1" si="9">IF(B224="","",NOW()-E224)</f>
        <v>48.527667939815728</v>
      </c>
      <c r="G224" s="312">
        <v>1.4</v>
      </c>
      <c r="H224" s="308" t="s">
        <v>72</v>
      </c>
      <c r="I224" s="308" t="s">
        <v>73</v>
      </c>
      <c r="J224" s="308" t="s">
        <v>147</v>
      </c>
    </row>
    <row r="225" spans="1:10" ht="18" customHeight="1" outlineLevel="1">
      <c r="A225">
        <v>120</v>
      </c>
      <c r="B225" s="308" t="s">
        <v>146</v>
      </c>
      <c r="C225" s="308">
        <v>101</v>
      </c>
      <c r="D225" s="309">
        <v>1985</v>
      </c>
      <c r="E225" s="310">
        <v>45991</v>
      </c>
      <c r="F225" s="311">
        <f t="shared" ca="1" si="9"/>
        <v>18.527667939815728</v>
      </c>
      <c r="G225" s="312">
        <v>1.4</v>
      </c>
      <c r="H225" s="308" t="s">
        <v>73</v>
      </c>
      <c r="I225" s="308" t="s">
        <v>73</v>
      </c>
      <c r="J225" s="308" t="s">
        <v>2474</v>
      </c>
    </row>
    <row r="226" spans="1:10" ht="18" customHeight="1" outlineLevel="1">
      <c r="B226" s="308"/>
      <c r="C226" s="308"/>
      <c r="D226" s="309"/>
      <c r="E226" s="310"/>
      <c r="F226" s="311" t="str">
        <f t="shared" ca="1" si="9"/>
        <v/>
      </c>
      <c r="G226" s="312"/>
      <c r="H226" s="308"/>
      <c r="I226" s="308"/>
      <c r="J226" s="308"/>
    </row>
    <row r="227" spans="1:10" ht="18" hidden="1" customHeight="1" outlineLevel="1">
      <c r="B227" s="308"/>
      <c r="C227" s="308"/>
      <c r="D227" s="309"/>
      <c r="E227" s="310"/>
      <c r="F227" s="311" t="str">
        <f t="shared" ca="1" si="9"/>
        <v/>
      </c>
      <c r="G227" s="312"/>
      <c r="H227" s="308"/>
      <c r="I227" s="308"/>
      <c r="J227" s="308"/>
    </row>
    <row r="228" spans="1:10" ht="18" hidden="1" customHeight="1" outlineLevel="1">
      <c r="B228" s="308"/>
      <c r="C228" s="308"/>
      <c r="D228" s="309"/>
      <c r="E228" s="310"/>
      <c r="F228" s="311" t="str">
        <f t="shared" ca="1" si="9"/>
        <v/>
      </c>
      <c r="G228" s="312"/>
      <c r="H228" s="308"/>
      <c r="I228" s="308"/>
      <c r="J228" s="308"/>
    </row>
    <row r="229" spans="1:10" ht="18" hidden="1" customHeight="1" outlineLevel="1">
      <c r="B229" s="308"/>
      <c r="C229" s="308"/>
      <c r="D229" s="309"/>
      <c r="E229" s="310"/>
      <c r="F229" s="311" t="str">
        <f t="shared" ca="1" si="9"/>
        <v/>
      </c>
      <c r="G229" s="312"/>
      <c r="H229" s="308"/>
      <c r="I229" s="308"/>
      <c r="J229" s="308"/>
    </row>
    <row r="230" spans="1:10" ht="18" hidden="1" customHeight="1" outlineLevel="1">
      <c r="B230" s="308"/>
      <c r="C230" s="308"/>
      <c r="D230" s="309"/>
      <c r="E230" s="310"/>
      <c r="F230" s="311" t="str">
        <f t="shared" ca="1" si="9"/>
        <v/>
      </c>
      <c r="G230" s="312"/>
      <c r="H230" s="308"/>
      <c r="I230" s="308"/>
      <c r="J230" s="308"/>
    </row>
    <row r="231" spans="1:10" ht="18" hidden="1" customHeight="1" outlineLevel="1">
      <c r="B231" s="308"/>
      <c r="C231" s="308"/>
      <c r="D231" s="309"/>
      <c r="E231" s="310"/>
      <c r="F231" s="311" t="str">
        <f t="shared" ca="1" si="9"/>
        <v/>
      </c>
      <c r="G231" s="312"/>
      <c r="H231" s="308"/>
      <c r="I231" s="308"/>
      <c r="J231" s="308"/>
    </row>
    <row r="232" spans="1:10" ht="18" hidden="1" customHeight="1" outlineLevel="1">
      <c r="B232" s="308"/>
      <c r="C232" s="308"/>
      <c r="D232" s="309"/>
      <c r="E232" s="310"/>
      <c r="F232" s="311" t="str">
        <f t="shared" ca="1" si="9"/>
        <v/>
      </c>
      <c r="G232" s="312"/>
      <c r="H232" s="308"/>
      <c r="I232" s="308"/>
      <c r="J232" s="308"/>
    </row>
    <row r="233" spans="1:10" ht="18" hidden="1" customHeight="1" outlineLevel="1">
      <c r="B233" s="308"/>
      <c r="C233" s="308"/>
      <c r="D233" s="309"/>
      <c r="E233" s="310"/>
      <c r="F233" s="311" t="str">
        <f t="shared" ca="1" si="9"/>
        <v/>
      </c>
      <c r="G233" s="312"/>
      <c r="H233" s="308"/>
      <c r="I233" s="308"/>
      <c r="J233" s="308"/>
    </row>
    <row r="234" spans="1:10" ht="18" hidden="1" customHeight="1" outlineLevel="1">
      <c r="B234" s="308"/>
      <c r="C234" s="308"/>
      <c r="D234" s="309"/>
      <c r="E234" s="310"/>
      <c r="F234" s="311" t="str">
        <f t="shared" ca="1" si="9"/>
        <v/>
      </c>
      <c r="G234" s="312"/>
      <c r="H234" s="308"/>
      <c r="I234" s="308"/>
      <c r="J234" s="308"/>
    </row>
    <row r="235" spans="1:10" ht="18" hidden="1" customHeight="1" outlineLevel="1">
      <c r="B235" s="308"/>
      <c r="C235" s="308"/>
      <c r="D235" s="309"/>
      <c r="E235" s="310"/>
      <c r="F235" s="311" t="str">
        <f t="shared" ca="1" si="9"/>
        <v/>
      </c>
      <c r="G235" s="312"/>
      <c r="H235" s="308"/>
      <c r="I235" s="308"/>
      <c r="J235" s="308"/>
    </row>
    <row r="236" spans="1:10" ht="18" hidden="1" customHeight="1" outlineLevel="1">
      <c r="B236" s="308"/>
      <c r="C236" s="308"/>
      <c r="D236" s="309"/>
      <c r="E236" s="310"/>
      <c r="F236" s="311" t="str">
        <f t="shared" ca="1" si="9"/>
        <v/>
      </c>
      <c r="G236" s="312"/>
      <c r="H236" s="308"/>
      <c r="I236" s="308"/>
      <c r="J236" s="308"/>
    </row>
    <row r="237" spans="1:10" ht="18" hidden="1" customHeight="1" outlineLevel="1">
      <c r="B237" s="308"/>
      <c r="C237" s="321"/>
      <c r="D237" s="309"/>
      <c r="E237" s="310"/>
      <c r="F237" s="311" t="str">
        <f t="shared" ca="1" si="9"/>
        <v/>
      </c>
      <c r="G237" s="312"/>
      <c r="H237" s="308"/>
      <c r="I237" s="308"/>
      <c r="J237" s="308"/>
    </row>
    <row r="238" spans="1:10" ht="18" hidden="1" customHeight="1" outlineLevel="1">
      <c r="B238" s="308"/>
      <c r="C238" s="321"/>
      <c r="D238" s="309"/>
      <c r="E238" s="310"/>
      <c r="F238" s="311" t="str">
        <f t="shared" ca="1" si="9"/>
        <v/>
      </c>
      <c r="G238" s="312"/>
      <c r="H238" s="308"/>
      <c r="I238" s="308"/>
      <c r="J238" s="308"/>
    </row>
    <row r="239" spans="1:10" ht="18" hidden="1" customHeight="1" outlineLevel="1">
      <c r="B239" s="308"/>
      <c r="C239" s="321"/>
      <c r="D239" s="309"/>
      <c r="E239" s="310"/>
      <c r="F239" s="311" t="str">
        <f t="shared" ca="1" si="9"/>
        <v/>
      </c>
      <c r="G239" s="312"/>
      <c r="H239" s="308"/>
      <c r="I239" s="308"/>
      <c r="J239" s="308"/>
    </row>
    <row r="240" spans="1:10" ht="18" hidden="1" customHeight="1" outlineLevel="1">
      <c r="B240" s="308"/>
      <c r="C240" s="321"/>
      <c r="D240" s="309"/>
      <c r="E240" s="310"/>
      <c r="F240" s="311" t="str">
        <f t="shared" ca="1" si="9"/>
        <v/>
      </c>
      <c r="G240" s="312"/>
      <c r="H240" s="308"/>
      <c r="I240" s="308"/>
      <c r="J240" s="308"/>
    </row>
    <row r="241" spans="1:10" ht="15" hidden="1" customHeight="1" outlineLevel="1">
      <c r="B241" s="308"/>
      <c r="C241" s="308"/>
      <c r="D241" s="309"/>
      <c r="E241" s="310"/>
      <c r="F241" s="311"/>
      <c r="G241" s="312"/>
      <c r="H241" s="308"/>
      <c r="I241" s="308"/>
      <c r="J241" s="360"/>
    </row>
    <row r="242" spans="1:10" s="333" customFormat="1" ht="14" customHeight="1">
      <c r="B242" s="326" t="s">
        <v>107</v>
      </c>
      <c r="C242" s="327"/>
      <c r="D242" s="328">
        <f>+SUM(D224:D241)</f>
        <v>3656</v>
      </c>
      <c r="E242" s="329">
        <f>+D242/B223</f>
        <v>5.7381423235081774E-2</v>
      </c>
      <c r="F242" s="330" t="str">
        <f>+IF(E242=0,"100% LEASED","")</f>
        <v/>
      </c>
      <c r="G242" s="331"/>
      <c r="H242" s="331"/>
      <c r="I242" s="331"/>
      <c r="J242" s="332"/>
    </row>
    <row r="243" spans="1:10" ht="30" customHeight="1">
      <c r="I243" s="360"/>
    </row>
    <row r="244" spans="1:10" ht="16" customHeight="1">
      <c r="B244" s="301" t="s">
        <v>148</v>
      </c>
      <c r="C244" s="340"/>
      <c r="D244" s="340"/>
      <c r="E244" s="340"/>
      <c r="F244" s="340"/>
      <c r="G244" s="340"/>
      <c r="H244" s="340"/>
      <c r="I244" s="340"/>
      <c r="J244" s="341"/>
    </row>
    <row r="245" spans="1:10">
      <c r="B245" s="304" t="s">
        <v>149</v>
      </c>
      <c r="C245" s="342"/>
      <c r="D245" s="342"/>
      <c r="E245" s="342"/>
      <c r="F245" s="342"/>
      <c r="G245" s="342"/>
      <c r="H245" s="342"/>
      <c r="I245" s="342"/>
      <c r="J245" s="343"/>
    </row>
    <row r="246" spans="1:10">
      <c r="B246" s="304">
        <v>34473</v>
      </c>
      <c r="C246" s="342"/>
      <c r="D246" s="342"/>
      <c r="E246" s="342"/>
      <c r="F246" s="342"/>
      <c r="G246" s="342"/>
      <c r="H246" s="342"/>
      <c r="I246" s="342"/>
      <c r="J246" s="343"/>
    </row>
    <row r="247" spans="1:10" ht="18" customHeight="1" outlineLevel="1">
      <c r="A247">
        <v>873</v>
      </c>
      <c r="B247" s="308" t="s">
        <v>150</v>
      </c>
      <c r="C247" s="308" t="s">
        <v>151</v>
      </c>
      <c r="D247" s="309">
        <v>4040</v>
      </c>
      <c r="E247" s="310">
        <v>46054</v>
      </c>
      <c r="F247" s="311"/>
      <c r="G247" s="312">
        <v>1.2</v>
      </c>
      <c r="H247" s="308" t="s">
        <v>72</v>
      </c>
      <c r="I247" s="308" t="s">
        <v>73</v>
      </c>
      <c r="J247" s="308" t="s">
        <v>152</v>
      </c>
    </row>
    <row r="248" spans="1:10" ht="18" customHeight="1" outlineLevel="1">
      <c r="A248">
        <v>873</v>
      </c>
      <c r="B248" s="308" t="s">
        <v>153</v>
      </c>
      <c r="C248" s="308">
        <v>1</v>
      </c>
      <c r="D248" s="309">
        <v>9752</v>
      </c>
      <c r="E248" s="310">
        <v>45991</v>
      </c>
      <c r="F248" s="311">
        <f t="shared" ref="F248:F266" ca="1" si="10">IF(B248="","",NOW()-E248)</f>
        <v>18.527667939815728</v>
      </c>
      <c r="G248" s="312">
        <v>1.2</v>
      </c>
      <c r="H248" s="308" t="s">
        <v>72</v>
      </c>
      <c r="I248" s="308" t="s">
        <v>73</v>
      </c>
      <c r="J248" s="308" t="s">
        <v>154</v>
      </c>
    </row>
    <row r="249" spans="1:10" ht="18" hidden="1" customHeight="1" outlineLevel="1">
      <c r="B249" s="308"/>
      <c r="C249" s="308"/>
      <c r="D249" s="309"/>
      <c r="E249" s="310"/>
      <c r="F249" s="311" t="str">
        <f t="shared" ca="1" si="10"/>
        <v/>
      </c>
      <c r="G249" s="312"/>
      <c r="H249" s="308"/>
      <c r="I249" s="308"/>
      <c r="J249" s="308"/>
    </row>
    <row r="250" spans="1:10" ht="18" hidden="1" customHeight="1" outlineLevel="1">
      <c r="B250" s="308"/>
      <c r="C250" s="308"/>
      <c r="D250" s="309"/>
      <c r="E250" s="310"/>
      <c r="F250" s="311" t="str">
        <f t="shared" ca="1" si="10"/>
        <v/>
      </c>
      <c r="G250" s="312"/>
      <c r="H250" s="308"/>
      <c r="I250" s="308"/>
      <c r="J250" s="308"/>
    </row>
    <row r="251" spans="1:10" ht="18" hidden="1" customHeight="1" outlineLevel="1">
      <c r="B251" s="308"/>
      <c r="C251" s="308"/>
      <c r="D251" s="309"/>
      <c r="E251" s="310"/>
      <c r="F251" s="311" t="str">
        <f t="shared" ca="1" si="10"/>
        <v/>
      </c>
      <c r="G251" s="312"/>
      <c r="H251" s="308"/>
      <c r="I251" s="308"/>
      <c r="J251" s="308"/>
    </row>
    <row r="252" spans="1:10" ht="18" hidden="1" customHeight="1" outlineLevel="1">
      <c r="B252" s="308"/>
      <c r="C252" s="308"/>
      <c r="D252" s="309"/>
      <c r="E252" s="310"/>
      <c r="F252" s="311" t="str">
        <f t="shared" ca="1" si="10"/>
        <v/>
      </c>
      <c r="G252" s="312"/>
      <c r="H252" s="308"/>
      <c r="I252" s="308"/>
      <c r="J252" s="308"/>
    </row>
    <row r="253" spans="1:10" ht="18" hidden="1" customHeight="1" outlineLevel="1">
      <c r="B253" s="308"/>
      <c r="C253" s="308"/>
      <c r="D253" s="309"/>
      <c r="E253" s="310"/>
      <c r="F253" s="311" t="str">
        <f t="shared" ca="1" si="10"/>
        <v/>
      </c>
      <c r="G253" s="312"/>
      <c r="H253" s="308"/>
      <c r="I253" s="308"/>
      <c r="J253" s="308"/>
    </row>
    <row r="254" spans="1:10" ht="18" hidden="1" customHeight="1" outlineLevel="1">
      <c r="B254" s="308"/>
      <c r="C254" s="308"/>
      <c r="D254" s="309"/>
      <c r="E254" s="310"/>
      <c r="F254" s="311" t="str">
        <f t="shared" ca="1" si="10"/>
        <v/>
      </c>
      <c r="G254" s="312"/>
      <c r="H254" s="308"/>
      <c r="I254" s="308"/>
      <c r="J254" s="308"/>
    </row>
    <row r="255" spans="1:10" ht="18" hidden="1" customHeight="1" outlineLevel="1">
      <c r="B255" s="308"/>
      <c r="C255" s="308"/>
      <c r="D255" s="309"/>
      <c r="E255" s="310"/>
      <c r="F255" s="311" t="str">
        <f t="shared" ca="1" si="10"/>
        <v/>
      </c>
      <c r="G255" s="312"/>
      <c r="H255" s="308"/>
      <c r="I255" s="308"/>
      <c r="J255" s="308"/>
    </row>
    <row r="256" spans="1:10" ht="18" hidden="1" customHeight="1" outlineLevel="1">
      <c r="B256" s="308"/>
      <c r="C256" s="308"/>
      <c r="D256" s="309"/>
      <c r="E256" s="310"/>
      <c r="F256" s="311" t="str">
        <f t="shared" ca="1" si="10"/>
        <v/>
      </c>
      <c r="G256" s="312"/>
      <c r="H256" s="308"/>
      <c r="I256" s="308"/>
      <c r="J256" s="308"/>
    </row>
    <row r="257" spans="1:10" ht="18" hidden="1" customHeight="1" outlineLevel="1">
      <c r="B257" s="308"/>
      <c r="C257" s="308"/>
      <c r="D257" s="309"/>
      <c r="E257" s="310"/>
      <c r="F257" s="311" t="str">
        <f t="shared" ca="1" si="10"/>
        <v/>
      </c>
      <c r="G257" s="312"/>
      <c r="H257" s="308"/>
      <c r="I257" s="308"/>
      <c r="J257" s="308"/>
    </row>
    <row r="258" spans="1:10" ht="18" hidden="1" customHeight="1" outlineLevel="1">
      <c r="B258" s="308"/>
      <c r="C258" s="308"/>
      <c r="D258" s="309"/>
      <c r="E258" s="310"/>
      <c r="F258" s="311" t="str">
        <f t="shared" ca="1" si="10"/>
        <v/>
      </c>
      <c r="G258" s="312"/>
      <c r="H258" s="308"/>
      <c r="I258" s="308"/>
      <c r="J258" s="308"/>
    </row>
    <row r="259" spans="1:10" ht="18" hidden="1" customHeight="1" outlineLevel="1">
      <c r="B259" s="308"/>
      <c r="C259" s="308"/>
      <c r="D259" s="309"/>
      <c r="E259" s="310"/>
      <c r="F259" s="311" t="str">
        <f t="shared" ca="1" si="10"/>
        <v/>
      </c>
      <c r="G259" s="312"/>
      <c r="H259" s="308"/>
      <c r="I259" s="308"/>
      <c r="J259" s="308"/>
    </row>
    <row r="260" spans="1:10" ht="18" hidden="1" customHeight="1" outlineLevel="1">
      <c r="B260" s="308"/>
      <c r="C260" s="308"/>
      <c r="D260" s="309"/>
      <c r="E260" s="310"/>
      <c r="F260" s="311" t="str">
        <f t="shared" ca="1" si="10"/>
        <v/>
      </c>
      <c r="G260" s="312"/>
      <c r="H260" s="308"/>
      <c r="I260" s="308"/>
      <c r="J260" s="308"/>
    </row>
    <row r="261" spans="1:10" ht="18" hidden="1" customHeight="1" outlineLevel="1">
      <c r="B261" s="308"/>
      <c r="C261" s="308"/>
      <c r="D261" s="309"/>
      <c r="E261" s="310"/>
      <c r="F261" s="311" t="str">
        <f t="shared" ca="1" si="10"/>
        <v/>
      </c>
      <c r="G261" s="312"/>
      <c r="H261" s="308"/>
      <c r="I261" s="308"/>
      <c r="J261" s="308"/>
    </row>
    <row r="262" spans="1:10" ht="18" hidden="1" customHeight="1" outlineLevel="1">
      <c r="B262" s="308"/>
      <c r="C262" s="308"/>
      <c r="D262" s="309"/>
      <c r="E262" s="310"/>
      <c r="F262" s="311" t="str">
        <f t="shared" ca="1" si="10"/>
        <v/>
      </c>
      <c r="G262" s="312"/>
      <c r="H262" s="308"/>
      <c r="I262" s="308"/>
      <c r="J262" s="308"/>
    </row>
    <row r="263" spans="1:10" ht="18" hidden="1" customHeight="1" outlineLevel="1">
      <c r="B263" s="308"/>
      <c r="C263" s="321"/>
      <c r="D263" s="309"/>
      <c r="E263" s="310"/>
      <c r="F263" s="311" t="str">
        <f t="shared" ca="1" si="10"/>
        <v/>
      </c>
      <c r="G263" s="312"/>
      <c r="H263" s="308"/>
      <c r="I263" s="308"/>
      <c r="J263" s="308"/>
    </row>
    <row r="264" spans="1:10" ht="18" hidden="1" customHeight="1" outlineLevel="1">
      <c r="B264" s="308"/>
      <c r="C264" s="321"/>
      <c r="D264" s="309"/>
      <c r="E264" s="310"/>
      <c r="F264" s="311" t="str">
        <f t="shared" ca="1" si="10"/>
        <v/>
      </c>
      <c r="G264" s="312"/>
      <c r="H264" s="308"/>
      <c r="I264" s="308"/>
      <c r="J264" s="308"/>
    </row>
    <row r="265" spans="1:10" ht="18" hidden="1" customHeight="1" outlineLevel="1">
      <c r="B265" s="308"/>
      <c r="C265" s="321"/>
      <c r="D265" s="309"/>
      <c r="E265" s="310"/>
      <c r="F265" s="311" t="str">
        <f t="shared" ca="1" si="10"/>
        <v/>
      </c>
      <c r="G265" s="312"/>
      <c r="H265" s="308"/>
      <c r="I265" s="308"/>
      <c r="J265" s="308"/>
    </row>
    <row r="266" spans="1:10" ht="18" hidden="1" customHeight="1" outlineLevel="1">
      <c r="B266" s="308"/>
      <c r="C266" s="321"/>
      <c r="D266" s="309"/>
      <c r="E266" s="310"/>
      <c r="F266" s="311" t="str">
        <f t="shared" ca="1" si="10"/>
        <v/>
      </c>
      <c r="G266" s="312"/>
      <c r="H266" s="308"/>
      <c r="I266" s="308"/>
      <c r="J266" s="308"/>
    </row>
    <row r="267" spans="1:10" s="333" customFormat="1" ht="14" customHeight="1">
      <c r="B267" s="326" t="s">
        <v>107</v>
      </c>
      <c r="C267" s="327"/>
      <c r="D267" s="328">
        <f>+SUM(D247:D266)</f>
        <v>13792</v>
      </c>
      <c r="E267" s="329">
        <f>+D267/B246</f>
        <v>0.40008122298610505</v>
      </c>
      <c r="F267" s="330" t="str">
        <f>+IF(E267=0,"100% LEASED","")</f>
        <v/>
      </c>
      <c r="G267" s="331"/>
      <c r="H267" s="331"/>
      <c r="I267" s="331"/>
      <c r="J267" s="332"/>
    </row>
    <row r="268" spans="1:10" ht="30" customHeight="1"/>
    <row r="269" spans="1:10" ht="16" customHeight="1">
      <c r="B269" s="301" t="s">
        <v>155</v>
      </c>
      <c r="C269" s="340"/>
      <c r="D269" s="340"/>
      <c r="E269" s="340"/>
      <c r="F269" s="340"/>
      <c r="G269" s="340"/>
      <c r="H269" s="340"/>
      <c r="I269" s="340"/>
      <c r="J269" s="341"/>
    </row>
    <row r="270" spans="1:10">
      <c r="B270" s="304" t="s">
        <v>156</v>
      </c>
      <c r="C270" s="342"/>
      <c r="D270" s="342"/>
      <c r="E270" s="342"/>
      <c r="F270" s="342"/>
      <c r="G270" s="342"/>
      <c r="H270" s="342"/>
      <c r="I270" s="342"/>
      <c r="J270" s="343"/>
    </row>
    <row r="271" spans="1:10">
      <c r="B271" s="304">
        <v>122693</v>
      </c>
      <c r="C271" s="342"/>
      <c r="D271" s="342"/>
      <c r="E271" s="342"/>
      <c r="F271" s="342"/>
      <c r="G271" s="342"/>
      <c r="H271" s="342"/>
      <c r="I271" s="342"/>
      <c r="J271" s="343"/>
    </row>
    <row r="272" spans="1:10" ht="21" customHeight="1">
      <c r="A272">
        <v>503</v>
      </c>
      <c r="B272" s="308" t="s">
        <v>157</v>
      </c>
      <c r="C272" s="361">
        <v>5</v>
      </c>
      <c r="D272" s="362">
        <v>2454</v>
      </c>
      <c r="E272" s="363">
        <v>45658</v>
      </c>
      <c r="F272" s="364">
        <f t="shared" ref="F272:F288" ca="1" si="11">IF(B272="","",NOW()-E272)</f>
        <v>351.52766793981573</v>
      </c>
      <c r="G272" s="365">
        <v>1.45</v>
      </c>
      <c r="H272" s="361" t="s">
        <v>72</v>
      </c>
      <c r="I272" s="361" t="s">
        <v>72</v>
      </c>
      <c r="J272" s="366" t="s">
        <v>158</v>
      </c>
    </row>
    <row r="273" spans="1:10" ht="18" customHeight="1">
      <c r="A273">
        <v>503</v>
      </c>
      <c r="B273" s="308" t="s">
        <v>159</v>
      </c>
      <c r="C273" s="308">
        <v>56</v>
      </c>
      <c r="D273" s="367">
        <v>7080</v>
      </c>
      <c r="E273" s="368">
        <v>45931</v>
      </c>
      <c r="F273" s="369">
        <f t="shared" ca="1" si="11"/>
        <v>78.527667939815728</v>
      </c>
      <c r="G273" s="370">
        <v>1.45</v>
      </c>
      <c r="H273" s="371" t="s">
        <v>72</v>
      </c>
      <c r="I273" s="371" t="s">
        <v>72</v>
      </c>
      <c r="J273" s="308" t="s">
        <v>160</v>
      </c>
    </row>
    <row r="274" spans="1:10" ht="18" customHeight="1" outlineLevel="1">
      <c r="A274">
        <v>503</v>
      </c>
      <c r="B274" s="308" t="s">
        <v>161</v>
      </c>
      <c r="C274" s="372" t="s">
        <v>162</v>
      </c>
      <c r="D274" s="367">
        <v>7620</v>
      </c>
      <c r="E274" s="368">
        <v>45900</v>
      </c>
      <c r="F274" s="369">
        <f t="shared" ca="1" si="11"/>
        <v>109.52766793981573</v>
      </c>
      <c r="G274" s="370">
        <v>1.45</v>
      </c>
      <c r="H274" s="371" t="s">
        <v>72</v>
      </c>
      <c r="I274" s="371" t="s">
        <v>73</v>
      </c>
      <c r="J274" s="308" t="s">
        <v>163</v>
      </c>
    </row>
    <row r="275" spans="1:10" ht="18" customHeight="1" outlineLevel="1">
      <c r="A275">
        <v>503</v>
      </c>
      <c r="B275" s="308" t="s">
        <v>161</v>
      </c>
      <c r="C275" s="308">
        <v>23</v>
      </c>
      <c r="D275" s="367">
        <v>2229</v>
      </c>
      <c r="E275" s="368">
        <v>45900</v>
      </c>
      <c r="F275" s="369">
        <f t="shared" ca="1" si="11"/>
        <v>109.52766793981573</v>
      </c>
      <c r="G275" s="370">
        <v>1.45</v>
      </c>
      <c r="H275" s="371" t="s">
        <v>72</v>
      </c>
      <c r="I275" s="371" t="s">
        <v>73</v>
      </c>
      <c r="J275" s="308" t="s">
        <v>164</v>
      </c>
    </row>
    <row r="276" spans="1:10" ht="18" customHeight="1" outlineLevel="1">
      <c r="A276">
        <v>503</v>
      </c>
      <c r="B276" s="308" t="s">
        <v>161</v>
      </c>
      <c r="C276" s="308">
        <v>58.59</v>
      </c>
      <c r="D276" s="367">
        <v>7812</v>
      </c>
      <c r="E276" s="368">
        <v>45900</v>
      </c>
      <c r="F276" s="369">
        <f t="shared" ca="1" si="11"/>
        <v>109.52766793981573</v>
      </c>
      <c r="G276" s="370">
        <v>1.45</v>
      </c>
      <c r="H276" s="371" t="s">
        <v>72</v>
      </c>
      <c r="I276" s="371" t="s">
        <v>73</v>
      </c>
      <c r="J276" s="308" t="s">
        <v>165</v>
      </c>
    </row>
    <row r="277" spans="1:10" ht="18" customHeight="1" outlineLevel="1">
      <c r="A277">
        <v>503</v>
      </c>
      <c r="B277" s="308" t="s">
        <v>161</v>
      </c>
      <c r="C277" s="308">
        <v>31</v>
      </c>
      <c r="D277" s="367">
        <v>2800</v>
      </c>
      <c r="E277" s="368">
        <v>45900</v>
      </c>
      <c r="F277" s="369">
        <f t="shared" ca="1" si="11"/>
        <v>109.52766793981573</v>
      </c>
      <c r="G277" s="370">
        <v>1.45</v>
      </c>
      <c r="H277" s="371" t="s">
        <v>72</v>
      </c>
      <c r="I277" s="371" t="s">
        <v>73</v>
      </c>
      <c r="J277" s="308" t="s">
        <v>166</v>
      </c>
    </row>
    <row r="278" spans="1:10" ht="18" hidden="1" customHeight="1" outlineLevel="1">
      <c r="B278" s="308"/>
      <c r="C278" s="308"/>
      <c r="D278" s="367"/>
      <c r="E278" s="368"/>
      <c r="F278" s="369" t="str">
        <f t="shared" ca="1" si="11"/>
        <v/>
      </c>
      <c r="G278" s="370"/>
      <c r="H278" s="371"/>
      <c r="I278" s="371"/>
      <c r="J278" s="308"/>
    </row>
    <row r="279" spans="1:10" ht="18" hidden="1" customHeight="1" outlineLevel="1">
      <c r="B279" s="308"/>
      <c r="C279" s="308"/>
      <c r="D279" s="367"/>
      <c r="E279" s="368"/>
      <c r="F279" s="369" t="str">
        <f t="shared" ca="1" si="11"/>
        <v/>
      </c>
      <c r="G279" s="370"/>
      <c r="H279" s="371"/>
      <c r="I279" s="371"/>
      <c r="J279" s="308"/>
    </row>
    <row r="280" spans="1:10" ht="18" hidden="1" customHeight="1" outlineLevel="1">
      <c r="B280" s="308"/>
      <c r="C280" s="308"/>
      <c r="D280" s="367"/>
      <c r="E280" s="368"/>
      <c r="F280" s="369" t="str">
        <f t="shared" ca="1" si="11"/>
        <v/>
      </c>
      <c r="G280" s="370"/>
      <c r="H280" s="371"/>
      <c r="I280" s="371"/>
      <c r="J280" s="308"/>
    </row>
    <row r="281" spans="1:10" ht="18" hidden="1" customHeight="1" outlineLevel="1">
      <c r="B281" s="308"/>
      <c r="C281" s="308"/>
      <c r="D281" s="367"/>
      <c r="E281" s="368"/>
      <c r="F281" s="369" t="str">
        <f t="shared" ca="1" si="11"/>
        <v/>
      </c>
      <c r="G281" s="370"/>
      <c r="H281" s="371"/>
      <c r="I281" s="371"/>
      <c r="J281" s="308"/>
    </row>
    <row r="282" spans="1:10" ht="18" hidden="1" customHeight="1" outlineLevel="1">
      <c r="B282" s="308"/>
      <c r="C282" s="308"/>
      <c r="D282" s="367"/>
      <c r="E282" s="368"/>
      <c r="F282" s="369" t="str">
        <f t="shared" ca="1" si="11"/>
        <v/>
      </c>
      <c r="G282" s="370"/>
      <c r="H282" s="371"/>
      <c r="I282" s="371"/>
      <c r="J282" s="308"/>
    </row>
    <row r="283" spans="1:10" ht="18" hidden="1" customHeight="1" outlineLevel="1">
      <c r="B283" s="308"/>
      <c r="C283" s="308"/>
      <c r="D283" s="367"/>
      <c r="E283" s="368"/>
      <c r="F283" s="369" t="str">
        <f t="shared" ca="1" si="11"/>
        <v/>
      </c>
      <c r="G283" s="370"/>
      <c r="H283" s="371"/>
      <c r="I283" s="371"/>
      <c r="J283" s="308"/>
    </row>
    <row r="284" spans="1:10" ht="18" hidden="1" customHeight="1" outlineLevel="1">
      <c r="B284" s="308"/>
      <c r="C284" s="308"/>
      <c r="D284" s="367"/>
      <c r="E284" s="368"/>
      <c r="F284" s="369" t="str">
        <f t="shared" ca="1" si="11"/>
        <v/>
      </c>
      <c r="G284" s="370"/>
      <c r="H284" s="371"/>
      <c r="I284" s="371"/>
      <c r="J284" s="308"/>
    </row>
    <row r="285" spans="1:10" ht="18" hidden="1" customHeight="1" outlineLevel="1">
      <c r="B285" s="308"/>
      <c r="C285" s="321"/>
      <c r="D285" s="367"/>
      <c r="E285" s="368"/>
      <c r="F285" s="369" t="str">
        <f t="shared" ca="1" si="11"/>
        <v/>
      </c>
      <c r="G285" s="370"/>
      <c r="H285" s="371"/>
      <c r="I285" s="371"/>
      <c r="J285" s="308"/>
    </row>
    <row r="286" spans="1:10" ht="18" hidden="1" customHeight="1" outlineLevel="1">
      <c r="B286" s="308"/>
      <c r="C286" s="321"/>
      <c r="D286" s="367"/>
      <c r="E286" s="368"/>
      <c r="F286" s="369" t="str">
        <f t="shared" ca="1" si="11"/>
        <v/>
      </c>
      <c r="G286" s="370"/>
      <c r="H286" s="371"/>
      <c r="I286" s="371"/>
      <c r="J286" s="308"/>
    </row>
    <row r="287" spans="1:10" ht="18" hidden="1" customHeight="1" outlineLevel="1">
      <c r="B287" s="308"/>
      <c r="C287" s="321"/>
      <c r="D287" s="367"/>
      <c r="E287" s="368"/>
      <c r="F287" s="369" t="str">
        <f t="shared" ca="1" si="11"/>
        <v/>
      </c>
      <c r="G287" s="370"/>
      <c r="H287" s="371"/>
      <c r="I287" s="371"/>
      <c r="J287" s="308"/>
    </row>
    <row r="288" spans="1:10" ht="18" hidden="1" customHeight="1" outlineLevel="1">
      <c r="B288" s="308"/>
      <c r="C288" s="321"/>
      <c r="D288" s="367"/>
      <c r="E288" s="368"/>
      <c r="F288" s="369" t="str">
        <f t="shared" ca="1" si="11"/>
        <v/>
      </c>
      <c r="G288" s="370"/>
      <c r="H288" s="371"/>
      <c r="I288" s="371"/>
      <c r="J288" s="308"/>
    </row>
    <row r="289" spans="2:10" ht="18" hidden="1" customHeight="1" outlineLevel="1">
      <c r="B289" s="308"/>
      <c r="C289" s="373"/>
      <c r="D289" s="374"/>
      <c r="E289" s="375"/>
      <c r="F289" s="375"/>
      <c r="G289" s="376"/>
      <c r="H289" s="375"/>
      <c r="I289" s="375"/>
      <c r="J289" s="360"/>
    </row>
    <row r="290" spans="2:10" s="333" customFormat="1" ht="14" customHeight="1">
      <c r="B290" s="326" t="s">
        <v>107</v>
      </c>
      <c r="C290" s="327"/>
      <c r="D290" s="328">
        <f>+SUM(D272:D289)</f>
        <v>29995</v>
      </c>
      <c r="E290" s="329">
        <f>+D290/B271</f>
        <v>0.2444719747662866</v>
      </c>
      <c r="F290" s="330" t="str">
        <f>+IF(E290=0,"100% LEASED","")</f>
        <v/>
      </c>
      <c r="G290" s="331"/>
      <c r="H290" s="331"/>
      <c r="I290" s="331"/>
      <c r="J290" s="332"/>
    </row>
    <row r="291" spans="2:10" ht="30" customHeight="1"/>
    <row r="292" spans="2:10" ht="16" customHeight="1">
      <c r="B292" s="301" t="s">
        <v>167</v>
      </c>
      <c r="C292" s="340"/>
      <c r="D292" s="340"/>
      <c r="E292" s="340"/>
      <c r="F292" s="340"/>
      <c r="G292" s="340"/>
      <c r="H292" s="340"/>
      <c r="I292" s="340"/>
      <c r="J292" s="341"/>
    </row>
    <row r="293" spans="2:10">
      <c r="B293" s="304" t="s">
        <v>168</v>
      </c>
      <c r="C293" s="342"/>
      <c r="D293" s="342"/>
      <c r="E293" s="342"/>
      <c r="F293" s="342"/>
      <c r="G293" s="342"/>
      <c r="H293" s="342"/>
      <c r="I293" s="342"/>
      <c r="J293" s="343"/>
    </row>
    <row r="294" spans="2:10">
      <c r="B294" s="304">
        <v>40860</v>
      </c>
      <c r="C294" s="342"/>
      <c r="D294" s="342"/>
      <c r="E294" s="342"/>
      <c r="F294" s="342"/>
      <c r="G294" s="342"/>
      <c r="H294" s="342"/>
      <c r="I294" s="342"/>
      <c r="J294" s="343"/>
    </row>
    <row r="295" spans="2:10" ht="18" hidden="1" customHeight="1">
      <c r="B295" s="308"/>
      <c r="C295" s="308"/>
      <c r="D295" s="309"/>
      <c r="E295" s="310"/>
      <c r="F295" s="311"/>
      <c r="G295" s="312"/>
      <c r="H295" s="308"/>
      <c r="I295" s="308"/>
      <c r="J295" s="308"/>
    </row>
    <row r="296" spans="2:10" ht="18" hidden="1" customHeight="1" outlineLevel="1">
      <c r="B296" s="308"/>
      <c r="C296" s="308"/>
      <c r="D296" s="309"/>
      <c r="E296" s="310"/>
      <c r="F296" s="311"/>
      <c r="G296" s="312"/>
      <c r="H296" s="308"/>
      <c r="I296" s="308"/>
      <c r="J296" s="308"/>
    </row>
    <row r="297" spans="2:10" ht="15" hidden="1" customHeight="1" outlineLevel="1">
      <c r="B297" s="308"/>
      <c r="C297" s="308"/>
      <c r="D297" s="309"/>
      <c r="E297" s="310"/>
      <c r="F297" s="311"/>
      <c r="G297" s="312"/>
      <c r="H297" s="308"/>
      <c r="I297" s="308"/>
      <c r="J297" s="308"/>
    </row>
    <row r="298" spans="2:10" ht="15" hidden="1" customHeight="1" outlineLevel="1">
      <c r="B298" s="308"/>
      <c r="C298" s="308"/>
      <c r="D298" s="309"/>
      <c r="E298" s="310"/>
      <c r="F298" s="311"/>
      <c r="G298" s="312"/>
      <c r="H298" s="308"/>
      <c r="I298" s="308"/>
      <c r="J298" s="308"/>
    </row>
    <row r="299" spans="2:10" ht="15" hidden="1" customHeight="1" outlineLevel="1">
      <c r="B299" s="308"/>
      <c r="C299" s="308"/>
      <c r="D299" s="309"/>
      <c r="E299" s="310"/>
      <c r="F299" s="311"/>
      <c r="G299" s="312"/>
      <c r="H299" s="308"/>
      <c r="I299" s="308"/>
      <c r="J299" s="308"/>
    </row>
    <row r="300" spans="2:10" ht="15" hidden="1" customHeight="1" outlineLevel="1">
      <c r="B300" s="308"/>
      <c r="C300" s="308"/>
      <c r="D300" s="309"/>
      <c r="E300" s="310"/>
      <c r="F300" s="311"/>
      <c r="G300" s="312"/>
      <c r="H300" s="308"/>
      <c r="I300" s="308"/>
      <c r="J300" s="308"/>
    </row>
    <row r="301" spans="2:10" ht="15" hidden="1" customHeight="1" outlineLevel="1">
      <c r="B301" s="308"/>
      <c r="C301" s="308"/>
      <c r="D301" s="309"/>
      <c r="E301" s="310"/>
      <c r="F301" s="311"/>
      <c r="G301" s="312"/>
      <c r="H301" s="308"/>
      <c r="I301" s="308"/>
      <c r="J301" s="308"/>
    </row>
    <row r="302" spans="2:10" ht="15" hidden="1" customHeight="1" outlineLevel="1">
      <c r="B302" s="308"/>
      <c r="C302" s="308"/>
      <c r="D302" s="309"/>
      <c r="E302" s="310"/>
      <c r="F302" s="311"/>
      <c r="G302" s="312"/>
      <c r="H302" s="308"/>
      <c r="I302" s="308"/>
      <c r="J302" s="308"/>
    </row>
    <row r="303" spans="2:10" ht="15" hidden="1" customHeight="1" outlineLevel="1">
      <c r="B303" s="308"/>
      <c r="C303" s="308"/>
      <c r="D303" s="309"/>
      <c r="E303" s="310"/>
      <c r="F303" s="311"/>
      <c r="G303" s="312"/>
      <c r="H303" s="308"/>
      <c r="I303" s="308"/>
      <c r="J303" s="308"/>
    </row>
    <row r="304" spans="2:10" ht="15" hidden="1" customHeight="1" outlineLevel="1">
      <c r="B304" s="308"/>
      <c r="C304" s="308"/>
      <c r="D304" s="309"/>
      <c r="E304" s="310"/>
      <c r="F304" s="311" t="str">
        <f t="shared" ref="F304:F314" ca="1" si="12">IF(B304="","",NOW()-E304)</f>
        <v/>
      </c>
      <c r="G304" s="312"/>
      <c r="H304" s="308"/>
      <c r="I304" s="308"/>
      <c r="J304" s="308"/>
    </row>
    <row r="305" spans="2:10" ht="15" hidden="1" customHeight="1" outlineLevel="1">
      <c r="B305" s="308"/>
      <c r="C305" s="308"/>
      <c r="D305" s="309"/>
      <c r="E305" s="310"/>
      <c r="F305" s="311" t="str">
        <f t="shared" ca="1" si="12"/>
        <v/>
      </c>
      <c r="G305" s="312"/>
      <c r="H305" s="308"/>
      <c r="I305" s="308"/>
      <c r="J305" s="308"/>
    </row>
    <row r="306" spans="2:10" ht="15" hidden="1" customHeight="1" outlineLevel="1">
      <c r="B306" s="308"/>
      <c r="C306" s="308"/>
      <c r="D306" s="309"/>
      <c r="E306" s="310"/>
      <c r="F306" s="311" t="str">
        <f t="shared" ca="1" si="12"/>
        <v/>
      </c>
      <c r="G306" s="312"/>
      <c r="H306" s="308"/>
      <c r="I306" s="308"/>
      <c r="J306" s="308"/>
    </row>
    <row r="307" spans="2:10" ht="15" hidden="1" customHeight="1" outlineLevel="1">
      <c r="B307" s="308"/>
      <c r="C307" s="308"/>
      <c r="D307" s="309"/>
      <c r="E307" s="310"/>
      <c r="F307" s="311" t="str">
        <f t="shared" ca="1" si="12"/>
        <v/>
      </c>
      <c r="G307" s="312"/>
      <c r="H307" s="308"/>
      <c r="I307" s="308"/>
      <c r="J307" s="308"/>
    </row>
    <row r="308" spans="2:10" ht="15" hidden="1" customHeight="1" outlineLevel="1">
      <c r="B308" s="308"/>
      <c r="C308" s="308"/>
      <c r="D308" s="309"/>
      <c r="E308" s="310"/>
      <c r="F308" s="311" t="str">
        <f t="shared" ca="1" si="12"/>
        <v/>
      </c>
      <c r="G308" s="312"/>
      <c r="H308" s="308"/>
      <c r="I308" s="308"/>
      <c r="J308" s="308"/>
    </row>
    <row r="309" spans="2:10" ht="15" hidden="1" customHeight="1" outlineLevel="1">
      <c r="B309" s="308"/>
      <c r="C309" s="308"/>
      <c r="D309" s="309"/>
      <c r="E309" s="310"/>
      <c r="F309" s="311" t="str">
        <f t="shared" ca="1" si="12"/>
        <v/>
      </c>
      <c r="G309" s="312"/>
      <c r="H309" s="308"/>
      <c r="I309" s="308"/>
      <c r="J309" s="308"/>
    </row>
    <row r="310" spans="2:10" ht="15" hidden="1" customHeight="1" outlineLevel="1">
      <c r="B310" s="308"/>
      <c r="C310" s="308"/>
      <c r="D310" s="309"/>
      <c r="E310" s="310"/>
      <c r="F310" s="311" t="str">
        <f t="shared" ca="1" si="12"/>
        <v/>
      </c>
      <c r="G310" s="312"/>
      <c r="H310" s="308"/>
      <c r="I310" s="308"/>
      <c r="J310" s="308"/>
    </row>
    <row r="311" spans="2:10" ht="15" hidden="1" customHeight="1" outlineLevel="1">
      <c r="B311" s="308"/>
      <c r="C311" s="321"/>
      <c r="D311" s="309"/>
      <c r="E311" s="310"/>
      <c r="F311" s="311" t="str">
        <f t="shared" ca="1" si="12"/>
        <v/>
      </c>
      <c r="G311" s="312"/>
      <c r="H311" s="308"/>
      <c r="I311" s="308"/>
      <c r="J311" s="308"/>
    </row>
    <row r="312" spans="2:10" ht="15" hidden="1" customHeight="1" outlineLevel="1">
      <c r="B312" s="308"/>
      <c r="C312" s="321"/>
      <c r="D312" s="309"/>
      <c r="E312" s="310"/>
      <c r="F312" s="311" t="str">
        <f t="shared" ca="1" si="12"/>
        <v/>
      </c>
      <c r="G312" s="312"/>
      <c r="H312" s="308"/>
      <c r="I312" s="308"/>
      <c r="J312" s="308"/>
    </row>
    <row r="313" spans="2:10" ht="15" hidden="1" customHeight="1" outlineLevel="1">
      <c r="B313" s="308"/>
      <c r="C313" s="321"/>
      <c r="D313" s="309"/>
      <c r="E313" s="310"/>
      <c r="F313" s="311" t="str">
        <f t="shared" ca="1" si="12"/>
        <v/>
      </c>
      <c r="G313" s="312"/>
      <c r="H313" s="308"/>
      <c r="I313" s="308"/>
      <c r="J313" s="308"/>
    </row>
    <row r="314" spans="2:10" ht="15" hidden="1" customHeight="1" outlineLevel="1">
      <c r="B314" s="308"/>
      <c r="C314" s="321"/>
      <c r="D314" s="309"/>
      <c r="E314" s="310"/>
      <c r="F314" s="311" t="str">
        <f t="shared" ca="1" si="12"/>
        <v/>
      </c>
      <c r="G314" s="312"/>
      <c r="H314" s="308"/>
      <c r="I314" s="308"/>
      <c r="J314" s="308"/>
    </row>
    <row r="315" spans="2:10" s="333" customFormat="1" ht="14" customHeight="1" collapsed="1">
      <c r="B315" s="326" t="s">
        <v>107</v>
      </c>
      <c r="C315" s="327"/>
      <c r="D315" s="328">
        <f>+SUM(D295:D314)</f>
        <v>0</v>
      </c>
      <c r="E315" s="329">
        <f>+D315/B294</f>
        <v>0</v>
      </c>
      <c r="F315" s="330" t="str">
        <f>+IF(E315=0,"100% LEASED","")</f>
        <v>100% LEASED</v>
      </c>
      <c r="G315" s="331"/>
      <c r="H315" s="331"/>
      <c r="I315" s="331"/>
      <c r="J315" s="332"/>
    </row>
    <row r="316" spans="2:10" ht="30" customHeight="1"/>
    <row r="317" spans="2:10" ht="16" customHeight="1">
      <c r="B317" s="301" t="s">
        <v>169</v>
      </c>
      <c r="C317" s="340"/>
      <c r="D317" s="340"/>
      <c r="E317" s="340"/>
      <c r="F317" s="340"/>
      <c r="G317" s="340"/>
      <c r="H317" s="340"/>
      <c r="I317" s="340"/>
      <c r="J317" s="341"/>
    </row>
    <row r="318" spans="2:10">
      <c r="B318" s="304" t="s">
        <v>170</v>
      </c>
      <c r="C318" s="342"/>
      <c r="D318" s="342"/>
      <c r="E318" s="342"/>
      <c r="F318" s="342"/>
      <c r="G318" s="342"/>
      <c r="H318" s="342"/>
      <c r="I318" s="342"/>
      <c r="J318" s="343"/>
    </row>
    <row r="319" spans="2:10">
      <c r="B319" s="304">
        <v>56520</v>
      </c>
      <c r="C319" s="342"/>
      <c r="D319" s="342"/>
      <c r="E319" s="342"/>
      <c r="F319" s="342"/>
      <c r="G319" s="342"/>
      <c r="H319" s="342"/>
      <c r="I319" s="342"/>
      <c r="J319" s="343"/>
    </row>
    <row r="320" spans="2:10" ht="18" hidden="1" customHeight="1" outlineLevel="1">
      <c r="B320" s="308"/>
      <c r="C320" s="308"/>
      <c r="D320" s="309"/>
      <c r="E320" s="310"/>
      <c r="F320" s="311" t="str">
        <f t="shared" ref="F320:F339" ca="1" si="13">IF(B320="","",NOW()-E320)</f>
        <v/>
      </c>
      <c r="G320" s="312"/>
      <c r="H320" s="308"/>
      <c r="I320" s="308"/>
      <c r="J320" s="308"/>
    </row>
    <row r="321" spans="2:10" ht="18" hidden="1" customHeight="1" outlineLevel="1">
      <c r="B321" s="308"/>
      <c r="C321" s="308"/>
      <c r="D321" s="309"/>
      <c r="E321" s="310"/>
      <c r="F321" s="311" t="str">
        <f t="shared" ca="1" si="13"/>
        <v/>
      </c>
      <c r="G321" s="312"/>
      <c r="H321" s="308"/>
      <c r="I321" s="308"/>
      <c r="J321" s="308"/>
    </row>
    <row r="322" spans="2:10" ht="18" hidden="1" customHeight="1" outlineLevel="1">
      <c r="B322" s="308"/>
      <c r="C322" s="308"/>
      <c r="D322" s="309"/>
      <c r="E322" s="310"/>
      <c r="F322" s="311" t="str">
        <f t="shared" ca="1" si="13"/>
        <v/>
      </c>
      <c r="G322" s="312"/>
      <c r="H322" s="308"/>
      <c r="I322" s="308"/>
      <c r="J322" s="308"/>
    </row>
    <row r="323" spans="2:10" ht="18" hidden="1" customHeight="1" outlineLevel="1">
      <c r="B323" s="308"/>
      <c r="C323" s="308"/>
      <c r="D323" s="309"/>
      <c r="E323" s="310"/>
      <c r="F323" s="311" t="str">
        <f t="shared" ca="1" si="13"/>
        <v/>
      </c>
      <c r="G323" s="312"/>
      <c r="H323" s="308"/>
      <c r="I323" s="308"/>
      <c r="J323" s="308"/>
    </row>
    <row r="324" spans="2:10" ht="18" hidden="1" customHeight="1" outlineLevel="1">
      <c r="B324" s="308"/>
      <c r="C324" s="308"/>
      <c r="D324" s="309"/>
      <c r="E324" s="310"/>
      <c r="F324" s="311" t="str">
        <f t="shared" ca="1" si="13"/>
        <v/>
      </c>
      <c r="G324" s="312"/>
      <c r="H324" s="308"/>
      <c r="I324" s="308"/>
      <c r="J324" s="308"/>
    </row>
    <row r="325" spans="2:10" ht="18" hidden="1" customHeight="1" outlineLevel="1">
      <c r="B325" s="308"/>
      <c r="C325" s="308"/>
      <c r="D325" s="309"/>
      <c r="E325" s="310"/>
      <c r="F325" s="311" t="str">
        <f t="shared" ca="1" si="13"/>
        <v/>
      </c>
      <c r="G325" s="312"/>
      <c r="H325" s="308"/>
      <c r="I325" s="308"/>
      <c r="J325" s="308"/>
    </row>
    <row r="326" spans="2:10" ht="18" hidden="1" customHeight="1" outlineLevel="1">
      <c r="B326" s="308"/>
      <c r="C326" s="308"/>
      <c r="D326" s="309"/>
      <c r="E326" s="310"/>
      <c r="F326" s="311" t="str">
        <f t="shared" ca="1" si="13"/>
        <v/>
      </c>
      <c r="G326" s="312"/>
      <c r="H326" s="308"/>
      <c r="I326" s="308"/>
      <c r="J326" s="308"/>
    </row>
    <row r="327" spans="2:10" ht="18" hidden="1" customHeight="1" outlineLevel="1">
      <c r="B327" s="308"/>
      <c r="C327" s="308"/>
      <c r="D327" s="309"/>
      <c r="E327" s="310"/>
      <c r="F327" s="311" t="str">
        <f t="shared" ca="1" si="13"/>
        <v/>
      </c>
      <c r="G327" s="312"/>
      <c r="H327" s="308"/>
      <c r="I327" s="308"/>
      <c r="J327" s="308"/>
    </row>
    <row r="328" spans="2:10" ht="18" hidden="1" customHeight="1" outlineLevel="1">
      <c r="B328" s="308"/>
      <c r="C328" s="308"/>
      <c r="D328" s="309"/>
      <c r="E328" s="310"/>
      <c r="F328" s="311" t="str">
        <f t="shared" ca="1" si="13"/>
        <v/>
      </c>
      <c r="G328" s="312"/>
      <c r="H328" s="308"/>
      <c r="I328" s="308"/>
      <c r="J328" s="308"/>
    </row>
    <row r="329" spans="2:10" ht="18" hidden="1" customHeight="1" outlineLevel="1">
      <c r="B329" s="308"/>
      <c r="C329" s="308"/>
      <c r="D329" s="309"/>
      <c r="E329" s="310"/>
      <c r="F329" s="311" t="str">
        <f t="shared" ca="1" si="13"/>
        <v/>
      </c>
      <c r="G329" s="312"/>
      <c r="H329" s="308"/>
      <c r="I329" s="308"/>
      <c r="J329" s="308"/>
    </row>
    <row r="330" spans="2:10" ht="18" hidden="1" customHeight="1" outlineLevel="1">
      <c r="B330" s="308"/>
      <c r="C330" s="308"/>
      <c r="D330" s="309"/>
      <c r="E330" s="310"/>
      <c r="F330" s="311" t="str">
        <f t="shared" ca="1" si="13"/>
        <v/>
      </c>
      <c r="G330" s="312"/>
      <c r="H330" s="308"/>
      <c r="I330" s="308"/>
      <c r="J330" s="308"/>
    </row>
    <row r="331" spans="2:10" ht="18" hidden="1" customHeight="1" outlineLevel="1">
      <c r="B331" s="308"/>
      <c r="C331" s="308"/>
      <c r="D331" s="309"/>
      <c r="E331" s="310"/>
      <c r="F331" s="311" t="str">
        <f t="shared" ca="1" si="13"/>
        <v/>
      </c>
      <c r="G331" s="312"/>
      <c r="H331" s="308"/>
      <c r="I331" s="308"/>
      <c r="J331" s="308"/>
    </row>
    <row r="332" spans="2:10" ht="18" hidden="1" customHeight="1" outlineLevel="1">
      <c r="B332" s="308"/>
      <c r="C332" s="308"/>
      <c r="D332" s="309"/>
      <c r="E332" s="310"/>
      <c r="F332" s="311" t="str">
        <f t="shared" ca="1" si="13"/>
        <v/>
      </c>
      <c r="G332" s="312"/>
      <c r="H332" s="308"/>
      <c r="I332" s="308"/>
      <c r="J332" s="308"/>
    </row>
    <row r="333" spans="2:10" ht="18" hidden="1" customHeight="1" outlineLevel="1">
      <c r="B333" s="308"/>
      <c r="C333" s="308"/>
      <c r="D333" s="309"/>
      <c r="E333" s="310"/>
      <c r="F333" s="311" t="str">
        <f t="shared" ca="1" si="13"/>
        <v/>
      </c>
      <c r="G333" s="312"/>
      <c r="H333" s="308"/>
      <c r="I333" s="308"/>
      <c r="J333" s="308"/>
    </row>
    <row r="334" spans="2:10" ht="18" hidden="1" customHeight="1" outlineLevel="1">
      <c r="B334" s="308"/>
      <c r="C334" s="308"/>
      <c r="D334" s="309"/>
      <c r="E334" s="310"/>
      <c r="F334" s="311" t="str">
        <f t="shared" ca="1" si="13"/>
        <v/>
      </c>
      <c r="G334" s="312"/>
      <c r="H334" s="308"/>
      <c r="I334" s="308"/>
      <c r="J334" s="308"/>
    </row>
    <row r="335" spans="2:10" ht="18" hidden="1" customHeight="1" outlineLevel="1">
      <c r="B335" s="308"/>
      <c r="C335" s="308"/>
      <c r="D335" s="309"/>
      <c r="E335" s="310"/>
      <c r="F335" s="311" t="str">
        <f t="shared" ca="1" si="13"/>
        <v/>
      </c>
      <c r="G335" s="312"/>
      <c r="H335" s="308"/>
      <c r="I335" s="308"/>
      <c r="J335" s="308"/>
    </row>
    <row r="336" spans="2:10" ht="18" hidden="1" customHeight="1" outlineLevel="1">
      <c r="B336" s="308"/>
      <c r="C336" s="321"/>
      <c r="D336" s="309"/>
      <c r="E336" s="310"/>
      <c r="F336" s="311" t="str">
        <f t="shared" ca="1" si="13"/>
        <v/>
      </c>
      <c r="G336" s="312"/>
      <c r="H336" s="308"/>
      <c r="I336" s="308"/>
      <c r="J336" s="308"/>
    </row>
    <row r="337" spans="1:20" ht="18" hidden="1" customHeight="1" outlineLevel="1">
      <c r="B337" s="308"/>
      <c r="C337" s="321"/>
      <c r="D337" s="309"/>
      <c r="E337" s="310"/>
      <c r="F337" s="311" t="str">
        <f t="shared" ca="1" si="13"/>
        <v/>
      </c>
      <c r="G337" s="312"/>
      <c r="H337" s="308"/>
      <c r="I337" s="308"/>
      <c r="J337" s="308"/>
    </row>
    <row r="338" spans="1:20" ht="18" hidden="1" customHeight="1" outlineLevel="1">
      <c r="B338" s="308"/>
      <c r="C338" s="321"/>
      <c r="D338" s="309"/>
      <c r="E338" s="310"/>
      <c r="F338" s="311" t="str">
        <f t="shared" ca="1" si="13"/>
        <v/>
      </c>
      <c r="G338" s="312"/>
      <c r="H338" s="308"/>
      <c r="I338" s="308"/>
      <c r="J338" s="308"/>
    </row>
    <row r="339" spans="1:20" ht="18" hidden="1" customHeight="1" outlineLevel="1">
      <c r="B339" s="308"/>
      <c r="C339" s="321"/>
      <c r="D339" s="309"/>
      <c r="E339" s="310"/>
      <c r="F339" s="311" t="str">
        <f t="shared" ca="1" si="13"/>
        <v/>
      </c>
      <c r="G339" s="312"/>
      <c r="H339" s="308"/>
      <c r="I339" s="308"/>
      <c r="J339" s="308"/>
    </row>
    <row r="340" spans="1:20" s="333" customFormat="1" ht="14" customHeight="1" collapsed="1">
      <c r="B340" s="326" t="s">
        <v>107</v>
      </c>
      <c r="C340" s="327"/>
      <c r="D340" s="328">
        <f>+SUM(D320:D339)</f>
        <v>0</v>
      </c>
      <c r="E340" s="329">
        <f>+D340/B319</f>
        <v>0</v>
      </c>
      <c r="F340" s="330" t="str">
        <f>+IF(E340=0,"100% LEASED","")</f>
        <v>100% LEASED</v>
      </c>
      <c r="G340" s="331"/>
      <c r="H340" s="331"/>
      <c r="I340" s="331"/>
      <c r="J340" s="332"/>
    </row>
    <row r="341" spans="1:20" ht="30" customHeight="1"/>
    <row r="342" spans="1:20" s="377" customFormat="1" ht="16" customHeight="1">
      <c r="B342" s="301" t="s">
        <v>171</v>
      </c>
      <c r="C342" s="340"/>
      <c r="D342" s="340"/>
      <c r="E342" s="340"/>
      <c r="F342" s="340"/>
      <c r="G342" s="340"/>
      <c r="H342" s="340"/>
      <c r="I342" s="340"/>
      <c r="J342" s="341"/>
      <c r="L342" s="378"/>
      <c r="M342" s="378"/>
      <c r="Q342" s="378"/>
      <c r="R342" s="378"/>
      <c r="S342" s="378"/>
      <c r="T342" s="378"/>
    </row>
    <row r="343" spans="1:20">
      <c r="B343" s="304" t="s">
        <v>172</v>
      </c>
      <c r="C343" s="342"/>
      <c r="D343" s="342"/>
      <c r="E343" s="342"/>
      <c r="F343" s="342"/>
      <c r="G343" s="342"/>
      <c r="H343" s="342"/>
      <c r="I343" s="342"/>
      <c r="J343" s="343"/>
    </row>
    <row r="344" spans="1:20">
      <c r="B344" s="304">
        <v>100134</v>
      </c>
      <c r="C344" s="342"/>
      <c r="D344" s="342"/>
      <c r="E344" s="342"/>
      <c r="F344" s="342"/>
      <c r="G344" s="342"/>
      <c r="H344" s="342"/>
      <c r="I344" s="342"/>
      <c r="J344" s="343"/>
    </row>
    <row r="345" spans="1:20" ht="16" customHeight="1">
      <c r="A345">
        <v>537</v>
      </c>
      <c r="B345" s="308" t="s">
        <v>173</v>
      </c>
      <c r="C345" s="379">
        <v>4</v>
      </c>
      <c r="D345" s="380">
        <v>1536</v>
      </c>
      <c r="E345" s="381">
        <v>45778</v>
      </c>
      <c r="F345" s="382">
        <f t="shared" ref="F345:F362" ca="1" si="14">IF(B345="","",NOW()-E345)</f>
        <v>231.52766793981573</v>
      </c>
      <c r="G345" s="383">
        <v>1.25</v>
      </c>
      <c r="H345" s="379" t="s">
        <v>72</v>
      </c>
      <c r="I345" s="379" t="s">
        <v>72</v>
      </c>
      <c r="J345" s="366" t="s">
        <v>174</v>
      </c>
    </row>
    <row r="346" spans="1:20" ht="18" customHeight="1">
      <c r="A346">
        <v>537</v>
      </c>
      <c r="B346" s="308" t="s">
        <v>175</v>
      </c>
      <c r="C346" s="379">
        <v>5</v>
      </c>
      <c r="D346" s="380">
        <v>5950</v>
      </c>
      <c r="E346" s="381">
        <v>45778</v>
      </c>
      <c r="F346" s="382">
        <f t="shared" ca="1" si="14"/>
        <v>231.52766793981573</v>
      </c>
      <c r="G346" s="383">
        <v>1.25</v>
      </c>
      <c r="H346" s="379" t="s">
        <v>72</v>
      </c>
      <c r="I346" s="379" t="s">
        <v>73</v>
      </c>
      <c r="J346" s="366" t="s">
        <v>176</v>
      </c>
    </row>
    <row r="347" spans="1:20" ht="18" customHeight="1" outlineLevel="1">
      <c r="A347">
        <v>537</v>
      </c>
      <c r="B347" s="308" t="s">
        <v>177</v>
      </c>
      <c r="C347" s="308">
        <v>3</v>
      </c>
      <c r="D347" s="309">
        <v>3692</v>
      </c>
      <c r="E347" s="310">
        <v>45961</v>
      </c>
      <c r="F347" s="311">
        <f t="shared" ca="1" si="14"/>
        <v>48.527667939815728</v>
      </c>
      <c r="G347" s="312"/>
      <c r="H347" s="308" t="s">
        <v>72</v>
      </c>
      <c r="I347" s="308" t="s">
        <v>73</v>
      </c>
      <c r="J347" s="308" t="s">
        <v>166</v>
      </c>
    </row>
    <row r="348" spans="1:20" ht="18" customHeight="1" outlineLevel="1">
      <c r="A348">
        <v>537</v>
      </c>
      <c r="B348" s="308" t="s">
        <v>178</v>
      </c>
      <c r="C348" s="308">
        <v>4</v>
      </c>
      <c r="D348" s="309">
        <v>3060</v>
      </c>
      <c r="E348" s="310">
        <v>45991</v>
      </c>
      <c r="F348" s="311">
        <f t="shared" ca="1" si="14"/>
        <v>18.527667939815728</v>
      </c>
      <c r="G348" s="312"/>
      <c r="H348" s="308" t="s">
        <v>72</v>
      </c>
      <c r="I348" s="308" t="s">
        <v>73</v>
      </c>
      <c r="J348" s="308" t="s">
        <v>166</v>
      </c>
    </row>
    <row r="349" spans="1:20" ht="18" hidden="1" customHeight="1" outlineLevel="1">
      <c r="B349" s="308"/>
      <c r="C349" s="308"/>
      <c r="D349" s="309"/>
      <c r="E349" s="310"/>
      <c r="F349" s="311" t="str">
        <f t="shared" ca="1" si="14"/>
        <v/>
      </c>
      <c r="G349" s="312"/>
      <c r="H349" s="308"/>
      <c r="I349" s="308"/>
      <c r="J349" s="308"/>
    </row>
    <row r="350" spans="1:20" ht="18" hidden="1" customHeight="1" outlineLevel="1">
      <c r="B350" s="308"/>
      <c r="C350" s="308"/>
      <c r="D350" s="309"/>
      <c r="E350" s="310"/>
      <c r="F350" s="311" t="str">
        <f t="shared" ca="1" si="14"/>
        <v/>
      </c>
      <c r="G350" s="312"/>
      <c r="H350" s="308"/>
      <c r="I350" s="308"/>
      <c r="J350" s="308"/>
    </row>
    <row r="351" spans="1:20" ht="18" hidden="1" customHeight="1" outlineLevel="1">
      <c r="B351" s="308"/>
      <c r="C351" s="308"/>
      <c r="D351" s="309"/>
      <c r="E351" s="310"/>
      <c r="F351" s="311" t="str">
        <f t="shared" ca="1" si="14"/>
        <v/>
      </c>
      <c r="G351" s="312"/>
      <c r="H351" s="308"/>
      <c r="I351" s="308"/>
      <c r="J351" s="308"/>
    </row>
    <row r="352" spans="1:20" ht="18" hidden="1" customHeight="1" outlineLevel="1">
      <c r="B352" s="308"/>
      <c r="C352" s="308"/>
      <c r="D352" s="309"/>
      <c r="E352" s="310"/>
      <c r="F352" s="311" t="str">
        <f t="shared" ca="1" si="14"/>
        <v/>
      </c>
      <c r="G352" s="312"/>
      <c r="H352" s="308"/>
      <c r="I352" s="308"/>
      <c r="J352" s="308"/>
    </row>
    <row r="353" spans="1:10" ht="18" hidden="1" customHeight="1" outlineLevel="1">
      <c r="B353" s="308"/>
      <c r="C353" s="308"/>
      <c r="D353" s="309"/>
      <c r="E353" s="310"/>
      <c r="F353" s="311" t="str">
        <f t="shared" ca="1" si="14"/>
        <v/>
      </c>
      <c r="G353" s="312"/>
      <c r="H353" s="308"/>
      <c r="I353" s="308"/>
      <c r="J353" s="308"/>
    </row>
    <row r="354" spans="1:10" ht="18" hidden="1" customHeight="1" outlineLevel="1">
      <c r="B354" s="308"/>
      <c r="C354" s="308"/>
      <c r="D354" s="309"/>
      <c r="E354" s="310"/>
      <c r="F354" s="311" t="str">
        <f t="shared" ca="1" si="14"/>
        <v/>
      </c>
      <c r="G354" s="312"/>
      <c r="H354" s="308"/>
      <c r="I354" s="308"/>
      <c r="J354" s="308"/>
    </row>
    <row r="355" spans="1:10" ht="18" hidden="1" customHeight="1" outlineLevel="1">
      <c r="B355" s="308"/>
      <c r="C355" s="308"/>
      <c r="D355" s="309"/>
      <c r="E355" s="310"/>
      <c r="F355" s="311" t="str">
        <f t="shared" ca="1" si="14"/>
        <v/>
      </c>
      <c r="G355" s="312"/>
      <c r="H355" s="308"/>
      <c r="I355" s="308"/>
      <c r="J355" s="308"/>
    </row>
    <row r="356" spans="1:10" ht="18" hidden="1" customHeight="1" outlineLevel="1">
      <c r="B356" s="308"/>
      <c r="C356" s="308"/>
      <c r="D356" s="309"/>
      <c r="E356" s="310"/>
      <c r="F356" s="311" t="str">
        <f t="shared" ca="1" si="14"/>
        <v/>
      </c>
      <c r="G356" s="312"/>
      <c r="H356" s="308"/>
      <c r="I356" s="308"/>
      <c r="J356" s="308"/>
    </row>
    <row r="357" spans="1:10" ht="18" hidden="1" customHeight="1" outlineLevel="1">
      <c r="B357" s="308"/>
      <c r="C357" s="308"/>
      <c r="D357" s="309"/>
      <c r="E357" s="310"/>
      <c r="F357" s="311" t="str">
        <f t="shared" ca="1" si="14"/>
        <v/>
      </c>
      <c r="G357" s="312"/>
      <c r="H357" s="308"/>
      <c r="I357" s="308"/>
      <c r="J357" s="308"/>
    </row>
    <row r="358" spans="1:10" ht="18" hidden="1" customHeight="1" outlineLevel="1">
      <c r="B358" s="308"/>
      <c r="C358" s="308"/>
      <c r="D358" s="309"/>
      <c r="E358" s="310"/>
      <c r="F358" s="311" t="str">
        <f t="shared" ca="1" si="14"/>
        <v/>
      </c>
      <c r="G358" s="312"/>
      <c r="H358" s="308"/>
      <c r="I358" s="308"/>
      <c r="J358" s="308"/>
    </row>
    <row r="359" spans="1:10" ht="18" hidden="1" customHeight="1" outlineLevel="1">
      <c r="B359" s="308"/>
      <c r="C359" s="321"/>
      <c r="D359" s="309"/>
      <c r="E359" s="310"/>
      <c r="F359" s="311" t="str">
        <f t="shared" ca="1" si="14"/>
        <v/>
      </c>
      <c r="G359" s="312"/>
      <c r="H359" s="308"/>
      <c r="I359" s="308"/>
      <c r="J359" s="308"/>
    </row>
    <row r="360" spans="1:10" ht="18" hidden="1" customHeight="1" outlineLevel="1">
      <c r="B360" s="308"/>
      <c r="C360" s="321"/>
      <c r="D360" s="309"/>
      <c r="E360" s="310"/>
      <c r="F360" s="311" t="str">
        <f t="shared" ca="1" si="14"/>
        <v/>
      </c>
      <c r="G360" s="312"/>
      <c r="H360" s="308"/>
      <c r="I360" s="308"/>
      <c r="J360" s="308"/>
    </row>
    <row r="361" spans="1:10" ht="18" hidden="1" customHeight="1" outlineLevel="1">
      <c r="B361" s="308"/>
      <c r="C361" s="321"/>
      <c r="D361" s="309"/>
      <c r="E361" s="310"/>
      <c r="F361" s="311" t="str">
        <f t="shared" ca="1" si="14"/>
        <v/>
      </c>
      <c r="G361" s="312"/>
      <c r="H361" s="308"/>
      <c r="I361" s="308"/>
      <c r="J361" s="308"/>
    </row>
    <row r="362" spans="1:10" ht="18" hidden="1" customHeight="1" outlineLevel="1">
      <c r="B362" s="308"/>
      <c r="C362" s="321"/>
      <c r="D362" s="309"/>
      <c r="E362" s="310"/>
      <c r="F362" s="311" t="str">
        <f t="shared" ca="1" si="14"/>
        <v/>
      </c>
      <c r="G362" s="312"/>
      <c r="H362" s="308"/>
      <c r="I362" s="308"/>
      <c r="J362" s="308"/>
    </row>
    <row r="363" spans="1:10" s="333" customFormat="1" ht="14" customHeight="1">
      <c r="B363" s="326" t="s">
        <v>107</v>
      </c>
      <c r="C363" s="327"/>
      <c r="D363" s="328">
        <f>+SUM(D345:D362)</f>
        <v>14238</v>
      </c>
      <c r="E363" s="329">
        <f>+D363/B344</f>
        <v>0.14218946611540537</v>
      </c>
      <c r="F363" s="330" t="str">
        <f>+IF(E363=0,"100% LEASED","")</f>
        <v/>
      </c>
      <c r="G363" s="331"/>
      <c r="H363" s="331"/>
      <c r="I363" s="331"/>
      <c r="J363" s="332"/>
    </row>
    <row r="364" spans="1:10" ht="30" customHeight="1"/>
    <row r="365" spans="1:10" ht="16" customHeight="1">
      <c r="B365" s="301" t="s">
        <v>179</v>
      </c>
      <c r="C365" s="340"/>
      <c r="D365" s="340"/>
      <c r="E365" s="340"/>
      <c r="F365" s="340"/>
      <c r="G365" s="340"/>
      <c r="H365" s="340"/>
      <c r="I365" s="340"/>
      <c r="J365" s="341"/>
    </row>
    <row r="366" spans="1:10">
      <c r="B366" s="304" t="s">
        <v>180</v>
      </c>
      <c r="C366" s="342"/>
      <c r="D366" s="342"/>
      <c r="E366" s="342"/>
      <c r="F366" s="342"/>
      <c r="G366" s="342"/>
      <c r="H366" s="342"/>
      <c r="I366" s="342"/>
      <c r="J366" s="343"/>
    </row>
    <row r="367" spans="1:10">
      <c r="B367" s="304">
        <v>59408</v>
      </c>
      <c r="C367" s="342"/>
      <c r="D367" s="342"/>
      <c r="E367" s="342"/>
      <c r="F367" s="342"/>
      <c r="G367" s="342"/>
      <c r="H367" s="342"/>
      <c r="I367" s="342"/>
      <c r="J367" s="343"/>
    </row>
    <row r="368" spans="1:10" ht="18" customHeight="1">
      <c r="A368">
        <v>538</v>
      </c>
      <c r="B368" s="308" t="s">
        <v>181</v>
      </c>
      <c r="C368" s="371">
        <v>13</v>
      </c>
      <c r="D368" s="309">
        <v>1984</v>
      </c>
      <c r="E368" s="310">
        <v>45870</v>
      </c>
      <c r="F368" s="369">
        <f ca="1">IF(B368="","",NOW()-E368)</f>
        <v>139.52766793981573</v>
      </c>
      <c r="G368" s="370">
        <v>1.45</v>
      </c>
      <c r="H368" s="371" t="s">
        <v>72</v>
      </c>
      <c r="I368" s="371" t="s">
        <v>73</v>
      </c>
      <c r="J368" s="308" t="s">
        <v>182</v>
      </c>
    </row>
    <row r="369" spans="1:10" ht="18" customHeight="1">
      <c r="A369">
        <v>538</v>
      </c>
      <c r="B369" s="308" t="s">
        <v>183</v>
      </c>
      <c r="C369" s="308">
        <v>5</v>
      </c>
      <c r="D369" s="309">
        <v>2028</v>
      </c>
      <c r="E369" s="310">
        <v>45870</v>
      </c>
      <c r="F369" s="311">
        <f ca="1">IF(B369="","",NOW()-E369)</f>
        <v>139.52766793981573</v>
      </c>
      <c r="G369" s="312">
        <v>1.45</v>
      </c>
      <c r="H369" s="308" t="s">
        <v>72</v>
      </c>
      <c r="I369" s="308" t="s">
        <v>72</v>
      </c>
      <c r="J369" s="308" t="s">
        <v>184</v>
      </c>
    </row>
    <row r="370" spans="1:10" ht="18" customHeight="1">
      <c r="A370">
        <v>538</v>
      </c>
      <c r="B370" s="308" t="s">
        <v>183</v>
      </c>
      <c r="C370" s="308">
        <v>6</v>
      </c>
      <c r="D370" s="309">
        <v>2028</v>
      </c>
      <c r="E370" s="310">
        <v>45901</v>
      </c>
      <c r="F370" s="311">
        <f ca="1">IF(B370="","",NOW()-E370)</f>
        <v>108.52766793981573</v>
      </c>
      <c r="G370" s="312">
        <v>1.45</v>
      </c>
      <c r="H370" s="308" t="s">
        <v>72</v>
      </c>
      <c r="I370" s="308" t="s">
        <v>72</v>
      </c>
      <c r="J370" s="308" t="s">
        <v>184</v>
      </c>
    </row>
    <row r="371" spans="1:10" ht="18" customHeight="1">
      <c r="A371">
        <v>538</v>
      </c>
      <c r="B371" s="308" t="s">
        <v>181</v>
      </c>
      <c r="C371" s="308">
        <v>15</v>
      </c>
      <c r="D371" s="309">
        <v>1608</v>
      </c>
      <c r="E371" s="310">
        <v>45901</v>
      </c>
      <c r="F371" s="311"/>
      <c r="G371" s="312">
        <v>1.45</v>
      </c>
      <c r="H371" s="308" t="s">
        <v>72</v>
      </c>
      <c r="I371" s="308" t="s">
        <v>73</v>
      </c>
      <c r="J371" s="308" t="s">
        <v>185</v>
      </c>
    </row>
    <row r="372" spans="1:10" ht="18" hidden="1" customHeight="1" outlineLevel="1">
      <c r="A372">
        <v>538</v>
      </c>
      <c r="B372" s="308"/>
      <c r="C372" s="308"/>
      <c r="D372" s="309"/>
      <c r="E372" s="310"/>
      <c r="F372" s="311"/>
      <c r="G372" s="312"/>
      <c r="H372" s="308"/>
      <c r="I372" s="308"/>
      <c r="J372" s="308"/>
    </row>
    <row r="373" spans="1:10" ht="18" hidden="1" customHeight="1" outlineLevel="1">
      <c r="A373">
        <v>538</v>
      </c>
      <c r="B373" s="308"/>
      <c r="C373" s="308"/>
      <c r="D373" s="309"/>
      <c r="E373" s="310"/>
      <c r="F373" s="311" t="str">
        <f t="shared" ref="F373:F388" ca="1" si="15">IF(B373="","",NOW()-E373)</f>
        <v/>
      </c>
      <c r="G373" s="312"/>
      <c r="H373" s="308"/>
      <c r="I373" s="308"/>
      <c r="J373" s="308"/>
    </row>
    <row r="374" spans="1:10" ht="18" hidden="1" customHeight="1" outlineLevel="1">
      <c r="A374">
        <v>538</v>
      </c>
      <c r="B374" s="308"/>
      <c r="C374" s="308"/>
      <c r="D374" s="309"/>
      <c r="E374" s="310"/>
      <c r="F374" s="311" t="str">
        <f t="shared" ca="1" si="15"/>
        <v/>
      </c>
      <c r="G374" s="312"/>
      <c r="H374" s="308"/>
      <c r="I374" s="308"/>
      <c r="J374" s="308"/>
    </row>
    <row r="375" spans="1:10" ht="18" hidden="1" customHeight="1" outlineLevel="1">
      <c r="A375">
        <v>538</v>
      </c>
      <c r="B375" s="308"/>
      <c r="C375" s="308"/>
      <c r="D375" s="309"/>
      <c r="E375" s="310"/>
      <c r="F375" s="311" t="str">
        <f t="shared" ca="1" si="15"/>
        <v/>
      </c>
      <c r="G375" s="312"/>
      <c r="H375" s="308"/>
      <c r="I375" s="308"/>
      <c r="J375" s="308"/>
    </row>
    <row r="376" spans="1:10" ht="18" hidden="1" customHeight="1" outlineLevel="1">
      <c r="A376">
        <v>538</v>
      </c>
      <c r="B376" s="308"/>
      <c r="C376" s="308"/>
      <c r="D376" s="309"/>
      <c r="E376" s="310"/>
      <c r="F376" s="311" t="str">
        <f t="shared" ca="1" si="15"/>
        <v/>
      </c>
      <c r="G376" s="312"/>
      <c r="H376" s="308"/>
      <c r="I376" s="308"/>
      <c r="J376" s="308"/>
    </row>
    <row r="377" spans="1:10" ht="18" hidden="1" customHeight="1" outlineLevel="1">
      <c r="A377">
        <v>538</v>
      </c>
      <c r="B377" s="308"/>
      <c r="C377" s="308"/>
      <c r="D377" s="309"/>
      <c r="E377" s="310"/>
      <c r="F377" s="311" t="str">
        <f t="shared" ca="1" si="15"/>
        <v/>
      </c>
      <c r="G377" s="312"/>
      <c r="H377" s="308"/>
      <c r="I377" s="308"/>
      <c r="J377" s="308"/>
    </row>
    <row r="378" spans="1:10" ht="18" hidden="1" customHeight="1" outlineLevel="1">
      <c r="A378">
        <v>538</v>
      </c>
      <c r="B378" s="308"/>
      <c r="C378" s="308"/>
      <c r="D378" s="309"/>
      <c r="E378" s="310"/>
      <c r="F378" s="311" t="str">
        <f t="shared" ca="1" si="15"/>
        <v/>
      </c>
      <c r="G378" s="312"/>
      <c r="H378" s="308"/>
      <c r="I378" s="308"/>
      <c r="J378" s="308"/>
    </row>
    <row r="379" spans="1:10" ht="18" hidden="1" customHeight="1" outlineLevel="1">
      <c r="A379">
        <v>538</v>
      </c>
      <c r="B379" s="308"/>
      <c r="C379" s="308"/>
      <c r="D379" s="309"/>
      <c r="E379" s="310"/>
      <c r="F379" s="311" t="str">
        <f t="shared" ca="1" si="15"/>
        <v/>
      </c>
      <c r="G379" s="312"/>
      <c r="H379" s="308"/>
      <c r="I379" s="308"/>
      <c r="J379" s="308"/>
    </row>
    <row r="380" spans="1:10" ht="18" hidden="1" customHeight="1" outlineLevel="1">
      <c r="A380">
        <v>538</v>
      </c>
      <c r="B380" s="308"/>
      <c r="C380" s="308"/>
      <c r="D380" s="309"/>
      <c r="E380" s="310"/>
      <c r="F380" s="311" t="str">
        <f t="shared" ca="1" si="15"/>
        <v/>
      </c>
      <c r="G380" s="312"/>
      <c r="H380" s="308"/>
      <c r="I380" s="308"/>
      <c r="J380" s="308"/>
    </row>
    <row r="381" spans="1:10" ht="18" hidden="1" customHeight="1" outlineLevel="1">
      <c r="A381">
        <v>538</v>
      </c>
      <c r="B381" s="308"/>
      <c r="C381" s="308"/>
      <c r="D381" s="309"/>
      <c r="E381" s="310"/>
      <c r="F381" s="311" t="str">
        <f t="shared" ca="1" si="15"/>
        <v/>
      </c>
      <c r="G381" s="312"/>
      <c r="H381" s="308"/>
      <c r="I381" s="308"/>
      <c r="J381" s="308"/>
    </row>
    <row r="382" spans="1:10" ht="18" hidden="1" customHeight="1" outlineLevel="1">
      <c r="A382">
        <v>538</v>
      </c>
      <c r="B382" s="308"/>
      <c r="C382" s="308"/>
      <c r="D382" s="309"/>
      <c r="E382" s="310"/>
      <c r="F382" s="311" t="str">
        <f t="shared" ca="1" si="15"/>
        <v/>
      </c>
      <c r="G382" s="312"/>
      <c r="H382" s="308"/>
      <c r="I382" s="308"/>
      <c r="J382" s="308"/>
    </row>
    <row r="383" spans="1:10" ht="18" hidden="1" customHeight="1" outlineLevel="1">
      <c r="A383">
        <v>538</v>
      </c>
      <c r="B383" s="308"/>
      <c r="C383" s="308"/>
      <c r="D383" s="309"/>
      <c r="E383" s="310"/>
      <c r="F383" s="311" t="str">
        <f t="shared" ca="1" si="15"/>
        <v/>
      </c>
      <c r="G383" s="312"/>
      <c r="H383" s="308"/>
      <c r="I383" s="308"/>
      <c r="J383" s="308"/>
    </row>
    <row r="384" spans="1:10" ht="18" hidden="1" customHeight="1" outlineLevel="1">
      <c r="A384">
        <v>538</v>
      </c>
      <c r="B384" s="308"/>
      <c r="C384" s="308"/>
      <c r="D384" s="309"/>
      <c r="E384" s="310"/>
      <c r="F384" s="311" t="str">
        <f t="shared" ca="1" si="15"/>
        <v/>
      </c>
      <c r="G384" s="312"/>
      <c r="H384" s="308"/>
      <c r="I384" s="308"/>
      <c r="J384" s="308"/>
    </row>
    <row r="385" spans="1:11" ht="18" hidden="1" customHeight="1" outlineLevel="1">
      <c r="A385">
        <v>538</v>
      </c>
      <c r="B385" s="308"/>
      <c r="C385" s="321"/>
      <c r="D385" s="309"/>
      <c r="E385" s="310"/>
      <c r="F385" s="311" t="str">
        <f t="shared" ca="1" si="15"/>
        <v/>
      </c>
      <c r="G385" s="312"/>
      <c r="H385" s="308"/>
      <c r="I385" s="308"/>
      <c r="J385" s="308"/>
    </row>
    <row r="386" spans="1:11" ht="18" hidden="1" customHeight="1" outlineLevel="1">
      <c r="A386">
        <v>538</v>
      </c>
      <c r="B386" s="308"/>
      <c r="C386" s="321"/>
      <c r="D386" s="309"/>
      <c r="E386" s="310"/>
      <c r="F386" s="311" t="str">
        <f t="shared" ca="1" si="15"/>
        <v/>
      </c>
      <c r="G386" s="312"/>
      <c r="H386" s="308"/>
      <c r="I386" s="308"/>
      <c r="J386" s="308"/>
    </row>
    <row r="387" spans="1:11" ht="18" hidden="1" customHeight="1" outlineLevel="1">
      <c r="A387">
        <v>538</v>
      </c>
      <c r="B387" s="308"/>
      <c r="C387" s="321"/>
      <c r="D387" s="309"/>
      <c r="E387" s="310"/>
      <c r="F387" s="311" t="str">
        <f t="shared" ca="1" si="15"/>
        <v/>
      </c>
      <c r="G387" s="312"/>
      <c r="H387" s="308"/>
      <c r="I387" s="308"/>
      <c r="J387" s="308"/>
    </row>
    <row r="388" spans="1:11" hidden="1" outlineLevel="1">
      <c r="A388">
        <v>538</v>
      </c>
      <c r="B388" s="308"/>
      <c r="C388" s="321"/>
      <c r="D388" s="309"/>
      <c r="E388" s="310"/>
      <c r="F388" s="311" t="str">
        <f t="shared" ca="1" si="15"/>
        <v/>
      </c>
      <c r="G388" s="312"/>
      <c r="H388" s="308"/>
      <c r="I388" s="308"/>
      <c r="J388" s="308"/>
    </row>
    <row r="389" spans="1:11" hidden="1" outlineLevel="1">
      <c r="A389">
        <v>538</v>
      </c>
      <c r="B389" s="384"/>
      <c r="C389" s="385"/>
      <c r="D389" s="386"/>
      <c r="E389" s="387"/>
      <c r="F389" s="388"/>
      <c r="G389" s="389"/>
      <c r="H389" s="390"/>
      <c r="I389" s="390"/>
      <c r="J389" s="391"/>
    </row>
    <row r="390" spans="1:11" s="333" customFormat="1" ht="14" customHeight="1" collapsed="1">
      <c r="B390" s="326" t="s">
        <v>107</v>
      </c>
      <c r="C390" s="327"/>
      <c r="D390" s="328">
        <f>+SUM(D368:D388)</f>
        <v>7648</v>
      </c>
      <c r="E390" s="329">
        <f>+D390/B367</f>
        <v>0.12873687045515755</v>
      </c>
      <c r="F390" s="330" t="str">
        <f>+IF(E390=0,"100% LEASED","")</f>
        <v/>
      </c>
      <c r="G390" s="331"/>
      <c r="H390" s="331"/>
      <c r="I390" s="331"/>
      <c r="J390" s="332"/>
    </row>
    <row r="391" spans="1:11" ht="30" customHeight="1"/>
    <row r="392" spans="1:11" ht="16" customHeight="1">
      <c r="B392" s="301" t="s">
        <v>186</v>
      </c>
      <c r="C392" s="340"/>
      <c r="D392" s="340"/>
      <c r="E392" s="340"/>
      <c r="F392" s="340"/>
      <c r="G392" s="340"/>
      <c r="H392" s="340"/>
      <c r="I392" s="340"/>
      <c r="J392" s="341"/>
    </row>
    <row r="393" spans="1:11">
      <c r="B393" s="304" t="s">
        <v>187</v>
      </c>
      <c r="C393" s="342"/>
      <c r="D393" s="342"/>
      <c r="E393" s="342"/>
      <c r="F393" s="342"/>
      <c r="G393" s="342"/>
      <c r="H393" s="342"/>
      <c r="I393" s="342"/>
      <c r="J393" s="392" t="s">
        <v>188</v>
      </c>
    </row>
    <row r="394" spans="1:11">
      <c r="B394" s="304">
        <v>64619</v>
      </c>
      <c r="C394" s="342"/>
      <c r="D394" s="342"/>
      <c r="E394" s="342"/>
      <c r="F394" s="342"/>
      <c r="G394" s="342"/>
      <c r="H394" s="342"/>
      <c r="I394" s="342"/>
      <c r="J394" s="343"/>
    </row>
    <row r="395" spans="1:11" ht="18" customHeight="1">
      <c r="A395">
        <v>585</v>
      </c>
      <c r="B395" s="308" t="s">
        <v>189</v>
      </c>
      <c r="C395" s="379">
        <v>6</v>
      </c>
      <c r="D395" s="380">
        <v>2525</v>
      </c>
      <c r="E395" s="381">
        <v>45627</v>
      </c>
      <c r="F395" s="382">
        <f t="shared" ref="F395:F411" ca="1" si="16">IF(B395="","",NOW()-E395)</f>
        <v>382.52766793981573</v>
      </c>
      <c r="G395" s="383">
        <v>1.25</v>
      </c>
      <c r="H395" s="379" t="s">
        <v>72</v>
      </c>
      <c r="I395" s="379" t="s">
        <v>72</v>
      </c>
      <c r="J395" s="393" t="s">
        <v>190</v>
      </c>
    </row>
    <row r="396" spans="1:11" ht="18" customHeight="1">
      <c r="A396">
        <v>585</v>
      </c>
      <c r="B396" s="308" t="s">
        <v>191</v>
      </c>
      <c r="C396" s="379">
        <v>3</v>
      </c>
      <c r="D396" s="380">
        <v>2525</v>
      </c>
      <c r="E396" s="381">
        <v>45627</v>
      </c>
      <c r="F396" s="382">
        <f t="shared" ca="1" si="16"/>
        <v>382.52766793981573</v>
      </c>
      <c r="G396" s="383">
        <v>1.25</v>
      </c>
      <c r="H396" s="379" t="s">
        <v>72</v>
      </c>
      <c r="I396" s="379" t="s">
        <v>72</v>
      </c>
      <c r="J396" s="393" t="s">
        <v>192</v>
      </c>
    </row>
    <row r="397" spans="1:11">
      <c r="A397">
        <v>585</v>
      </c>
      <c r="B397" s="321" t="s">
        <v>191</v>
      </c>
      <c r="C397" s="361">
        <v>1</v>
      </c>
      <c r="D397" s="362">
        <v>2438</v>
      </c>
      <c r="E397" s="363">
        <v>45717</v>
      </c>
      <c r="F397" s="394">
        <f t="shared" ca="1" si="16"/>
        <v>292.52766793981573</v>
      </c>
      <c r="G397" s="365">
        <v>1.25</v>
      </c>
      <c r="H397" s="361" t="s">
        <v>72</v>
      </c>
      <c r="I397" s="361" t="s">
        <v>72</v>
      </c>
      <c r="J397" s="395" t="s">
        <v>184</v>
      </c>
      <c r="K397" s="396"/>
    </row>
    <row r="398" spans="1:11">
      <c r="A398">
        <v>585</v>
      </c>
      <c r="B398" s="308" t="s">
        <v>189</v>
      </c>
      <c r="C398" s="379">
        <v>2</v>
      </c>
      <c r="D398" s="380">
        <v>2525</v>
      </c>
      <c r="E398" s="381">
        <v>45717</v>
      </c>
      <c r="F398" s="369">
        <f t="shared" ca="1" si="16"/>
        <v>292.52766793981573</v>
      </c>
      <c r="G398" s="383">
        <v>1.25</v>
      </c>
      <c r="H398" s="379" t="s">
        <v>72</v>
      </c>
      <c r="I398" s="379" t="s">
        <v>72</v>
      </c>
      <c r="J398" s="395" t="s">
        <v>184</v>
      </c>
    </row>
    <row r="399" spans="1:11" ht="18" customHeight="1">
      <c r="A399">
        <v>585</v>
      </c>
      <c r="B399" s="308" t="s">
        <v>191</v>
      </c>
      <c r="C399" s="371">
        <v>10</v>
      </c>
      <c r="D399" s="367">
        <v>2525</v>
      </c>
      <c r="E399" s="368">
        <v>45901</v>
      </c>
      <c r="F399" s="369">
        <f t="shared" ca="1" si="16"/>
        <v>108.52766793981573</v>
      </c>
      <c r="G399" s="370">
        <v>1.25</v>
      </c>
      <c r="H399" s="371" t="s">
        <v>72</v>
      </c>
      <c r="I399" s="371" t="s">
        <v>73</v>
      </c>
      <c r="J399" s="308" t="s">
        <v>193</v>
      </c>
    </row>
    <row r="400" spans="1:11" ht="18" hidden="1" customHeight="1" outlineLevel="1">
      <c r="B400" s="308"/>
      <c r="C400" s="308"/>
      <c r="D400" s="309"/>
      <c r="E400" s="310"/>
      <c r="F400" s="311" t="str">
        <f t="shared" ca="1" si="16"/>
        <v/>
      </c>
      <c r="G400" s="312"/>
      <c r="H400" s="308"/>
      <c r="I400" s="308"/>
      <c r="J400" s="308"/>
    </row>
    <row r="401" spans="2:10" ht="18" hidden="1" customHeight="1" outlineLevel="1">
      <c r="B401" s="308"/>
      <c r="C401" s="308"/>
      <c r="D401" s="309"/>
      <c r="E401" s="310"/>
      <c r="F401" s="311" t="str">
        <f t="shared" ca="1" si="16"/>
        <v/>
      </c>
      <c r="G401" s="312"/>
      <c r="H401" s="308"/>
      <c r="I401" s="308"/>
      <c r="J401" s="308"/>
    </row>
    <row r="402" spans="2:10" ht="18" hidden="1" customHeight="1" outlineLevel="1">
      <c r="B402" s="308"/>
      <c r="C402" s="308"/>
      <c r="D402" s="309"/>
      <c r="E402" s="310"/>
      <c r="F402" s="311" t="str">
        <f t="shared" ca="1" si="16"/>
        <v/>
      </c>
      <c r="G402" s="312"/>
      <c r="H402" s="308"/>
      <c r="I402" s="308"/>
      <c r="J402" s="308"/>
    </row>
    <row r="403" spans="2:10" ht="18" hidden="1" customHeight="1" outlineLevel="1">
      <c r="B403" s="308"/>
      <c r="C403" s="308"/>
      <c r="D403" s="309"/>
      <c r="E403" s="310"/>
      <c r="F403" s="311" t="str">
        <f t="shared" ca="1" si="16"/>
        <v/>
      </c>
      <c r="G403" s="312"/>
      <c r="H403" s="308"/>
      <c r="I403" s="308"/>
      <c r="J403" s="308"/>
    </row>
    <row r="404" spans="2:10" ht="18" hidden="1" customHeight="1" outlineLevel="1">
      <c r="B404" s="308"/>
      <c r="C404" s="308"/>
      <c r="D404" s="309"/>
      <c r="E404" s="310"/>
      <c r="F404" s="311" t="str">
        <f t="shared" ca="1" si="16"/>
        <v/>
      </c>
      <c r="G404" s="312"/>
      <c r="H404" s="308"/>
      <c r="I404" s="308"/>
      <c r="J404" s="308"/>
    </row>
    <row r="405" spans="2:10" ht="18" hidden="1" customHeight="1" outlineLevel="1">
      <c r="B405" s="308"/>
      <c r="C405" s="308"/>
      <c r="D405" s="309"/>
      <c r="E405" s="310"/>
      <c r="F405" s="311" t="str">
        <f t="shared" ca="1" si="16"/>
        <v/>
      </c>
      <c r="G405" s="312"/>
      <c r="H405" s="308"/>
      <c r="I405" s="308"/>
      <c r="J405" s="308"/>
    </row>
    <row r="406" spans="2:10" ht="18" hidden="1" customHeight="1" outlineLevel="1">
      <c r="B406" s="308"/>
      <c r="C406" s="308"/>
      <c r="D406" s="309"/>
      <c r="E406" s="310"/>
      <c r="F406" s="311" t="str">
        <f t="shared" ca="1" si="16"/>
        <v/>
      </c>
      <c r="G406" s="312"/>
      <c r="H406" s="308"/>
      <c r="I406" s="308"/>
      <c r="J406" s="308"/>
    </row>
    <row r="407" spans="2:10" ht="18" hidden="1" customHeight="1" outlineLevel="1">
      <c r="B407" s="308"/>
      <c r="C407" s="308"/>
      <c r="D407" s="309"/>
      <c r="E407" s="310"/>
      <c r="F407" s="311" t="str">
        <f t="shared" ca="1" si="16"/>
        <v/>
      </c>
      <c r="G407" s="312"/>
      <c r="H407" s="308"/>
      <c r="I407" s="308"/>
      <c r="J407" s="308"/>
    </row>
    <row r="408" spans="2:10" ht="18" hidden="1" customHeight="1" outlineLevel="1">
      <c r="B408" s="308"/>
      <c r="C408" s="321"/>
      <c r="D408" s="309"/>
      <c r="E408" s="310"/>
      <c r="F408" s="311" t="str">
        <f t="shared" ca="1" si="16"/>
        <v/>
      </c>
      <c r="G408" s="312"/>
      <c r="H408" s="308"/>
      <c r="I408" s="308"/>
      <c r="J408" s="308"/>
    </row>
    <row r="409" spans="2:10" ht="18" hidden="1" customHeight="1" outlineLevel="1">
      <c r="B409" s="308"/>
      <c r="C409" s="321"/>
      <c r="D409" s="309"/>
      <c r="E409" s="310"/>
      <c r="F409" s="311" t="str">
        <f t="shared" ca="1" si="16"/>
        <v/>
      </c>
      <c r="G409" s="312"/>
      <c r="H409" s="308"/>
      <c r="I409" s="308"/>
      <c r="J409" s="308"/>
    </row>
    <row r="410" spans="2:10" ht="18" hidden="1" customHeight="1" outlineLevel="1">
      <c r="B410" s="308"/>
      <c r="C410" s="321"/>
      <c r="D410" s="309"/>
      <c r="E410" s="310"/>
      <c r="F410" s="311" t="str">
        <f t="shared" ca="1" si="16"/>
        <v/>
      </c>
      <c r="G410" s="312"/>
      <c r="H410" s="308"/>
      <c r="I410" s="308"/>
      <c r="J410" s="308"/>
    </row>
    <row r="411" spans="2:10" ht="18" hidden="1" customHeight="1" outlineLevel="1">
      <c r="B411" s="308"/>
      <c r="C411" s="321"/>
      <c r="D411" s="309"/>
      <c r="E411" s="310"/>
      <c r="F411" s="311" t="str">
        <f t="shared" ca="1" si="16"/>
        <v/>
      </c>
      <c r="G411" s="312"/>
      <c r="H411" s="308"/>
      <c r="I411" s="308"/>
      <c r="J411" s="308"/>
    </row>
    <row r="412" spans="2:10" s="333" customFormat="1" ht="14" customHeight="1" collapsed="1">
      <c r="B412" s="326" t="s">
        <v>107</v>
      </c>
      <c r="C412" s="327"/>
      <c r="D412" s="328">
        <f>+SUM(D395:D411)</f>
        <v>12538</v>
      </c>
      <c r="E412" s="329">
        <f>+D412/B394</f>
        <v>0.1940296197712747</v>
      </c>
      <c r="F412" s="330" t="str">
        <f>+IF(E412=0,"100% LEASED","")</f>
        <v/>
      </c>
      <c r="G412" s="331"/>
      <c r="H412" s="331"/>
      <c r="I412" s="331"/>
      <c r="J412" s="332"/>
    </row>
    <row r="413" spans="2:10" ht="30" customHeight="1"/>
    <row r="414" spans="2:10" ht="16" customHeight="1">
      <c r="B414" s="301" t="s">
        <v>194</v>
      </c>
      <c r="C414" s="340"/>
      <c r="D414" s="340"/>
      <c r="E414" s="340"/>
      <c r="F414" s="340"/>
      <c r="G414" s="340"/>
      <c r="H414" s="340"/>
      <c r="I414" s="340"/>
      <c r="J414" s="341"/>
    </row>
    <row r="415" spans="2:10">
      <c r="B415" s="304" t="s">
        <v>195</v>
      </c>
      <c r="C415" s="342"/>
      <c r="D415" s="342"/>
      <c r="E415" s="342"/>
      <c r="F415" s="342"/>
      <c r="G415" s="342"/>
      <c r="H415" s="342"/>
      <c r="I415" s="342"/>
      <c r="J415" s="343"/>
    </row>
    <row r="416" spans="2:10">
      <c r="B416" s="304">
        <v>59194</v>
      </c>
      <c r="C416" s="342"/>
      <c r="D416" s="342"/>
      <c r="E416" s="342"/>
      <c r="F416" s="342"/>
      <c r="G416" s="342"/>
      <c r="H416" s="342"/>
      <c r="I416" s="342"/>
      <c r="J416" s="343"/>
    </row>
    <row r="417" spans="2:10" ht="18" hidden="1" customHeight="1" outlineLevel="1">
      <c r="B417" s="308"/>
      <c r="C417" s="308"/>
      <c r="D417" s="309"/>
      <c r="E417" s="310"/>
      <c r="F417" s="311" t="str">
        <f t="shared" ref="F417:F433" ca="1" si="17">IF(B417="","",NOW()-E417)</f>
        <v/>
      </c>
      <c r="G417" s="312"/>
      <c r="H417" s="308"/>
      <c r="I417" s="308"/>
      <c r="J417" s="308"/>
    </row>
    <row r="418" spans="2:10" ht="18" hidden="1" customHeight="1" outlineLevel="1">
      <c r="B418" s="308"/>
      <c r="C418" s="308"/>
      <c r="D418" s="309"/>
      <c r="E418" s="310"/>
      <c r="F418" s="311" t="str">
        <f t="shared" ca="1" si="17"/>
        <v/>
      </c>
      <c r="G418" s="312"/>
      <c r="H418" s="308"/>
      <c r="I418" s="308"/>
      <c r="J418" s="308"/>
    </row>
    <row r="419" spans="2:10" ht="18" hidden="1" customHeight="1" outlineLevel="1">
      <c r="B419" s="308"/>
      <c r="C419" s="308"/>
      <c r="D419" s="309"/>
      <c r="E419" s="310"/>
      <c r="F419" s="311" t="str">
        <f t="shared" ca="1" si="17"/>
        <v/>
      </c>
      <c r="G419" s="312"/>
      <c r="H419" s="308"/>
      <c r="I419" s="308"/>
      <c r="J419" s="308"/>
    </row>
    <row r="420" spans="2:10" ht="18" hidden="1" customHeight="1" outlineLevel="1">
      <c r="B420" s="308"/>
      <c r="C420" s="308"/>
      <c r="D420" s="309"/>
      <c r="E420" s="310"/>
      <c r="F420" s="311" t="str">
        <f t="shared" ca="1" si="17"/>
        <v/>
      </c>
      <c r="G420" s="312"/>
      <c r="H420" s="308"/>
      <c r="I420" s="308"/>
      <c r="J420" s="308"/>
    </row>
    <row r="421" spans="2:10" ht="18" hidden="1" customHeight="1" outlineLevel="1">
      <c r="B421" s="308"/>
      <c r="C421" s="308"/>
      <c r="D421" s="309"/>
      <c r="E421" s="310"/>
      <c r="F421" s="311" t="str">
        <f t="shared" ca="1" si="17"/>
        <v/>
      </c>
      <c r="G421" s="312"/>
      <c r="H421" s="308"/>
      <c r="I421" s="308"/>
      <c r="J421" s="308"/>
    </row>
    <row r="422" spans="2:10" ht="18" hidden="1" customHeight="1" outlineLevel="1">
      <c r="B422" s="308"/>
      <c r="C422" s="308"/>
      <c r="D422" s="309"/>
      <c r="E422" s="310"/>
      <c r="F422" s="311" t="str">
        <f t="shared" ca="1" si="17"/>
        <v/>
      </c>
      <c r="G422" s="312"/>
      <c r="H422" s="308"/>
      <c r="I422" s="308"/>
      <c r="J422" s="308"/>
    </row>
    <row r="423" spans="2:10" ht="18" hidden="1" customHeight="1" outlineLevel="1">
      <c r="B423" s="308"/>
      <c r="C423" s="308"/>
      <c r="D423" s="309"/>
      <c r="E423" s="310"/>
      <c r="F423" s="311" t="str">
        <f t="shared" ca="1" si="17"/>
        <v/>
      </c>
      <c r="G423" s="312"/>
      <c r="H423" s="308"/>
      <c r="I423" s="308"/>
      <c r="J423" s="308"/>
    </row>
    <row r="424" spans="2:10" ht="18" hidden="1" customHeight="1" outlineLevel="1">
      <c r="B424" s="308"/>
      <c r="C424" s="308"/>
      <c r="D424" s="309"/>
      <c r="E424" s="310"/>
      <c r="F424" s="311" t="str">
        <f t="shared" ca="1" si="17"/>
        <v/>
      </c>
      <c r="G424" s="312"/>
      <c r="H424" s="308"/>
      <c r="I424" s="308"/>
      <c r="J424" s="308"/>
    </row>
    <row r="425" spans="2:10" ht="18" hidden="1" customHeight="1" outlineLevel="1">
      <c r="B425" s="308"/>
      <c r="C425" s="308"/>
      <c r="D425" s="309"/>
      <c r="E425" s="310"/>
      <c r="F425" s="311" t="str">
        <f t="shared" ca="1" si="17"/>
        <v/>
      </c>
      <c r="G425" s="312"/>
      <c r="H425" s="308"/>
      <c r="I425" s="308"/>
      <c r="J425" s="308"/>
    </row>
    <row r="426" spans="2:10" ht="18" hidden="1" customHeight="1" outlineLevel="1">
      <c r="B426" s="308"/>
      <c r="C426" s="308"/>
      <c r="D426" s="309"/>
      <c r="E426" s="310"/>
      <c r="F426" s="311" t="str">
        <f t="shared" ca="1" si="17"/>
        <v/>
      </c>
      <c r="G426" s="312"/>
      <c r="H426" s="308"/>
      <c r="I426" s="308"/>
      <c r="J426" s="308"/>
    </row>
    <row r="427" spans="2:10" ht="18" hidden="1" customHeight="1" outlineLevel="1">
      <c r="B427" s="308"/>
      <c r="C427" s="308"/>
      <c r="D427" s="309"/>
      <c r="E427" s="310"/>
      <c r="F427" s="311" t="str">
        <f t="shared" ca="1" si="17"/>
        <v/>
      </c>
      <c r="G427" s="312"/>
      <c r="H427" s="308"/>
      <c r="I427" s="308"/>
      <c r="J427" s="308"/>
    </row>
    <row r="428" spans="2:10" ht="18" hidden="1" customHeight="1" outlineLevel="1">
      <c r="B428" s="308"/>
      <c r="C428" s="308"/>
      <c r="D428" s="309"/>
      <c r="E428" s="310"/>
      <c r="F428" s="311" t="str">
        <f t="shared" ca="1" si="17"/>
        <v/>
      </c>
      <c r="G428" s="312"/>
      <c r="H428" s="308"/>
      <c r="I428" s="308"/>
      <c r="J428" s="308"/>
    </row>
    <row r="429" spans="2:10" ht="18" hidden="1" customHeight="1" outlineLevel="1">
      <c r="B429" s="308"/>
      <c r="C429" s="308"/>
      <c r="D429" s="309"/>
      <c r="E429" s="310"/>
      <c r="F429" s="311" t="str">
        <f t="shared" ca="1" si="17"/>
        <v/>
      </c>
      <c r="G429" s="312"/>
      <c r="H429" s="308"/>
      <c r="I429" s="308"/>
      <c r="J429" s="308"/>
    </row>
    <row r="430" spans="2:10" ht="18" hidden="1" customHeight="1" outlineLevel="1">
      <c r="B430" s="308"/>
      <c r="C430" s="321"/>
      <c r="D430" s="309"/>
      <c r="E430" s="310"/>
      <c r="F430" s="311" t="str">
        <f t="shared" ca="1" si="17"/>
        <v/>
      </c>
      <c r="G430" s="312"/>
      <c r="H430" s="308"/>
      <c r="I430" s="308"/>
      <c r="J430" s="308"/>
    </row>
    <row r="431" spans="2:10" ht="18" hidden="1" customHeight="1" outlineLevel="1">
      <c r="B431" s="308"/>
      <c r="C431" s="321"/>
      <c r="D431" s="309"/>
      <c r="E431" s="310"/>
      <c r="F431" s="311" t="str">
        <f t="shared" ca="1" si="17"/>
        <v/>
      </c>
      <c r="G431" s="312"/>
      <c r="H431" s="308"/>
      <c r="I431" s="308"/>
      <c r="J431" s="308"/>
    </row>
    <row r="432" spans="2:10" ht="18" hidden="1" customHeight="1" outlineLevel="1">
      <c r="B432" s="308"/>
      <c r="C432" s="321"/>
      <c r="D432" s="309"/>
      <c r="E432" s="310"/>
      <c r="F432" s="311" t="str">
        <f t="shared" ca="1" si="17"/>
        <v/>
      </c>
      <c r="G432" s="312"/>
      <c r="H432" s="308"/>
      <c r="I432" s="308"/>
      <c r="J432" s="308"/>
    </row>
    <row r="433" spans="2:10" hidden="1" outlineLevel="1">
      <c r="B433" s="308"/>
      <c r="C433" s="321"/>
      <c r="D433" s="309"/>
      <c r="E433" s="310"/>
      <c r="F433" s="311" t="str">
        <f t="shared" ca="1" si="17"/>
        <v/>
      </c>
      <c r="G433" s="312"/>
      <c r="H433" s="308"/>
      <c r="I433" s="308"/>
      <c r="J433" s="308"/>
    </row>
    <row r="434" spans="2:10" s="333" customFormat="1" ht="14" customHeight="1" collapsed="1">
      <c r="B434" s="326" t="s">
        <v>107</v>
      </c>
      <c r="C434" s="327"/>
      <c r="D434" s="328">
        <f>+SUM(D417:D433)</f>
        <v>0</v>
      </c>
      <c r="E434" s="329">
        <f>+D434/B416</f>
        <v>0</v>
      </c>
      <c r="F434" s="330" t="str">
        <f>+IF(E434=0,"100% LEASED","")</f>
        <v>100% LEASED</v>
      </c>
      <c r="G434" s="331"/>
      <c r="H434" s="331"/>
      <c r="I434" s="331"/>
      <c r="J434" s="332"/>
    </row>
    <row r="435" spans="2:10" ht="30" customHeight="1"/>
    <row r="436" spans="2:10" ht="16" customHeight="1">
      <c r="B436" s="301" t="s">
        <v>196</v>
      </c>
      <c r="C436" s="340"/>
      <c r="D436" s="340"/>
      <c r="E436" s="340"/>
      <c r="F436" s="340"/>
      <c r="G436" s="340"/>
      <c r="H436" s="340"/>
      <c r="I436" s="340"/>
      <c r="J436" s="341"/>
    </row>
    <row r="437" spans="2:10">
      <c r="B437" s="304" t="s">
        <v>197</v>
      </c>
      <c r="C437" s="342"/>
      <c r="D437" s="342"/>
      <c r="E437" s="342"/>
      <c r="F437" s="342"/>
      <c r="G437" s="342"/>
      <c r="H437" s="342"/>
      <c r="I437" s="342"/>
      <c r="J437" s="343"/>
    </row>
    <row r="438" spans="2:10">
      <c r="B438" s="304">
        <v>58816</v>
      </c>
      <c r="C438" s="342"/>
      <c r="D438" s="342"/>
      <c r="E438" s="342"/>
      <c r="F438" s="342"/>
      <c r="G438" s="342"/>
      <c r="H438" s="342"/>
      <c r="I438" s="342"/>
      <c r="J438" s="343"/>
    </row>
    <row r="439" spans="2:10" ht="18" hidden="1" customHeight="1" outlineLevel="1">
      <c r="B439" s="308"/>
      <c r="C439" s="308"/>
      <c r="D439" s="309"/>
      <c r="E439" s="310"/>
      <c r="F439" s="311" t="str">
        <f t="shared" ref="F439:F458" ca="1" si="18">IF(B439="","",NOW()-E439)</f>
        <v/>
      </c>
      <c r="G439" s="312"/>
      <c r="H439" s="308"/>
      <c r="I439" s="308"/>
      <c r="J439" s="308"/>
    </row>
    <row r="440" spans="2:10" ht="18" hidden="1" customHeight="1" outlineLevel="1">
      <c r="B440" s="308"/>
      <c r="C440" s="308"/>
      <c r="D440" s="309"/>
      <c r="E440" s="310"/>
      <c r="F440" s="311" t="str">
        <f t="shared" ca="1" si="18"/>
        <v/>
      </c>
      <c r="G440" s="312"/>
      <c r="H440" s="308"/>
      <c r="I440" s="308"/>
      <c r="J440" s="308"/>
    </row>
    <row r="441" spans="2:10" ht="18" hidden="1" customHeight="1" outlineLevel="1">
      <c r="B441" s="308"/>
      <c r="C441" s="308"/>
      <c r="D441" s="309"/>
      <c r="E441" s="310"/>
      <c r="F441" s="311" t="str">
        <f t="shared" ca="1" si="18"/>
        <v/>
      </c>
      <c r="G441" s="312"/>
      <c r="H441" s="308"/>
      <c r="I441" s="308"/>
      <c r="J441" s="308"/>
    </row>
    <row r="442" spans="2:10" ht="18" hidden="1" customHeight="1" outlineLevel="1">
      <c r="B442" s="308"/>
      <c r="C442" s="308"/>
      <c r="D442" s="309"/>
      <c r="E442" s="310"/>
      <c r="F442" s="311" t="str">
        <f t="shared" ca="1" si="18"/>
        <v/>
      </c>
      <c r="G442" s="312"/>
      <c r="H442" s="308"/>
      <c r="I442" s="308"/>
      <c r="J442" s="308"/>
    </row>
    <row r="443" spans="2:10" ht="18" hidden="1" customHeight="1" outlineLevel="1">
      <c r="B443" s="308"/>
      <c r="C443" s="308"/>
      <c r="D443" s="309"/>
      <c r="E443" s="310"/>
      <c r="F443" s="311" t="str">
        <f t="shared" ca="1" si="18"/>
        <v/>
      </c>
      <c r="G443" s="312"/>
      <c r="H443" s="308"/>
      <c r="I443" s="308"/>
      <c r="J443" s="308"/>
    </row>
    <row r="444" spans="2:10" ht="18" hidden="1" customHeight="1" outlineLevel="1">
      <c r="B444" s="308"/>
      <c r="C444" s="308"/>
      <c r="D444" s="309"/>
      <c r="E444" s="310"/>
      <c r="F444" s="311" t="str">
        <f t="shared" ca="1" si="18"/>
        <v/>
      </c>
      <c r="G444" s="312"/>
      <c r="H444" s="308"/>
      <c r="I444" s="308"/>
      <c r="J444" s="308"/>
    </row>
    <row r="445" spans="2:10" ht="18" hidden="1" customHeight="1" outlineLevel="1">
      <c r="B445" s="308"/>
      <c r="C445" s="308"/>
      <c r="D445" s="309"/>
      <c r="E445" s="310"/>
      <c r="F445" s="311" t="str">
        <f t="shared" ca="1" si="18"/>
        <v/>
      </c>
      <c r="G445" s="312"/>
      <c r="H445" s="308"/>
      <c r="I445" s="308"/>
      <c r="J445" s="308"/>
    </row>
    <row r="446" spans="2:10" ht="18" hidden="1" customHeight="1" outlineLevel="1">
      <c r="B446" s="308"/>
      <c r="C446" s="308"/>
      <c r="D446" s="309"/>
      <c r="E446" s="310"/>
      <c r="F446" s="311" t="str">
        <f t="shared" ca="1" si="18"/>
        <v/>
      </c>
      <c r="G446" s="312"/>
      <c r="H446" s="308"/>
      <c r="I446" s="308"/>
      <c r="J446" s="308"/>
    </row>
    <row r="447" spans="2:10" ht="18" hidden="1" customHeight="1" outlineLevel="1">
      <c r="B447" s="308"/>
      <c r="C447" s="308"/>
      <c r="D447" s="309"/>
      <c r="E447" s="310"/>
      <c r="F447" s="311" t="str">
        <f t="shared" ca="1" si="18"/>
        <v/>
      </c>
      <c r="G447" s="312"/>
      <c r="H447" s="308"/>
      <c r="I447" s="308"/>
      <c r="J447" s="308"/>
    </row>
    <row r="448" spans="2:10" ht="18" hidden="1" customHeight="1" outlineLevel="1">
      <c r="B448" s="308"/>
      <c r="C448" s="308"/>
      <c r="D448" s="309"/>
      <c r="E448" s="310"/>
      <c r="F448" s="311" t="str">
        <f t="shared" ca="1" si="18"/>
        <v/>
      </c>
      <c r="G448" s="312"/>
      <c r="H448" s="308"/>
      <c r="I448" s="308"/>
      <c r="J448" s="308"/>
    </row>
    <row r="449" spans="2:10" ht="18" hidden="1" customHeight="1" outlineLevel="1">
      <c r="B449" s="308"/>
      <c r="C449" s="308"/>
      <c r="D449" s="309"/>
      <c r="E449" s="310"/>
      <c r="F449" s="311" t="str">
        <f t="shared" ca="1" si="18"/>
        <v/>
      </c>
      <c r="G449" s="312"/>
      <c r="H449" s="308"/>
      <c r="I449" s="308"/>
      <c r="J449" s="308"/>
    </row>
    <row r="450" spans="2:10" ht="18" hidden="1" customHeight="1" outlineLevel="1">
      <c r="B450" s="308"/>
      <c r="C450" s="308"/>
      <c r="D450" s="309"/>
      <c r="E450" s="310"/>
      <c r="F450" s="311" t="str">
        <f t="shared" ca="1" si="18"/>
        <v/>
      </c>
      <c r="G450" s="312"/>
      <c r="H450" s="308"/>
      <c r="I450" s="308"/>
      <c r="J450" s="308"/>
    </row>
    <row r="451" spans="2:10" ht="18" hidden="1" customHeight="1" outlineLevel="1">
      <c r="B451" s="308"/>
      <c r="C451" s="308"/>
      <c r="D451" s="309"/>
      <c r="E451" s="310"/>
      <c r="F451" s="311" t="str">
        <f t="shared" ca="1" si="18"/>
        <v/>
      </c>
      <c r="G451" s="312"/>
      <c r="H451" s="308"/>
      <c r="I451" s="308"/>
      <c r="J451" s="308"/>
    </row>
    <row r="452" spans="2:10" ht="18" hidden="1" customHeight="1" outlineLevel="1">
      <c r="B452" s="308"/>
      <c r="C452" s="308"/>
      <c r="D452" s="309"/>
      <c r="E452" s="310"/>
      <c r="F452" s="311" t="str">
        <f t="shared" ca="1" si="18"/>
        <v/>
      </c>
      <c r="G452" s="312"/>
      <c r="H452" s="308"/>
      <c r="I452" s="308"/>
      <c r="J452" s="308"/>
    </row>
    <row r="453" spans="2:10" ht="18" hidden="1" customHeight="1" outlineLevel="1">
      <c r="B453" s="308"/>
      <c r="C453" s="308"/>
      <c r="D453" s="309"/>
      <c r="E453" s="310"/>
      <c r="F453" s="311" t="str">
        <f t="shared" ca="1" si="18"/>
        <v/>
      </c>
      <c r="G453" s="312"/>
      <c r="H453" s="308"/>
      <c r="I453" s="308"/>
      <c r="J453" s="308"/>
    </row>
    <row r="454" spans="2:10" ht="18" hidden="1" customHeight="1" outlineLevel="1">
      <c r="B454" s="308"/>
      <c r="C454" s="308"/>
      <c r="D454" s="309"/>
      <c r="E454" s="310"/>
      <c r="F454" s="311" t="str">
        <f t="shared" ca="1" si="18"/>
        <v/>
      </c>
      <c r="G454" s="312"/>
      <c r="H454" s="308"/>
      <c r="I454" s="308"/>
      <c r="J454" s="308"/>
    </row>
    <row r="455" spans="2:10" ht="18" hidden="1" customHeight="1" outlineLevel="1">
      <c r="B455" s="308"/>
      <c r="C455" s="321"/>
      <c r="D455" s="309"/>
      <c r="E455" s="310"/>
      <c r="F455" s="311" t="str">
        <f t="shared" ca="1" si="18"/>
        <v/>
      </c>
      <c r="G455" s="312"/>
      <c r="H455" s="308"/>
      <c r="I455" s="308"/>
      <c r="J455" s="308"/>
    </row>
    <row r="456" spans="2:10" ht="18" hidden="1" customHeight="1" outlineLevel="1">
      <c r="B456" s="308"/>
      <c r="C456" s="321"/>
      <c r="D456" s="309"/>
      <c r="E456" s="310"/>
      <c r="F456" s="311" t="str">
        <f t="shared" ca="1" si="18"/>
        <v/>
      </c>
      <c r="G456" s="312"/>
      <c r="H456" s="308"/>
      <c r="I456" s="308"/>
      <c r="J456" s="308"/>
    </row>
    <row r="457" spans="2:10" ht="18" hidden="1" customHeight="1" outlineLevel="1">
      <c r="B457" s="308"/>
      <c r="C457" s="321"/>
      <c r="D457" s="309"/>
      <c r="E457" s="310"/>
      <c r="F457" s="311" t="str">
        <f t="shared" ca="1" si="18"/>
        <v/>
      </c>
      <c r="G457" s="312"/>
      <c r="H457" s="308"/>
      <c r="I457" s="308"/>
      <c r="J457" s="308"/>
    </row>
    <row r="458" spans="2:10" ht="18" hidden="1" customHeight="1" outlineLevel="1">
      <c r="B458" s="308"/>
      <c r="C458" s="321"/>
      <c r="D458" s="309"/>
      <c r="E458" s="310"/>
      <c r="F458" s="311" t="str">
        <f t="shared" ca="1" si="18"/>
        <v/>
      </c>
      <c r="G458" s="312"/>
      <c r="H458" s="308"/>
      <c r="I458" s="308"/>
      <c r="J458" s="308"/>
    </row>
    <row r="459" spans="2:10" s="333" customFormat="1" ht="14" customHeight="1" collapsed="1">
      <c r="B459" s="326" t="s">
        <v>107</v>
      </c>
      <c r="C459" s="327"/>
      <c r="D459" s="328">
        <f>+SUM(D439:D458)</f>
        <v>0</v>
      </c>
      <c r="E459" s="329">
        <f>+D459/B438</f>
        <v>0</v>
      </c>
      <c r="F459" s="330" t="str">
        <f>+IF(E459=0,"100% LEASED","")</f>
        <v>100% LEASED</v>
      </c>
      <c r="G459" s="331"/>
      <c r="H459" s="331"/>
      <c r="I459" s="331"/>
      <c r="J459" s="332"/>
    </row>
    <row r="460" spans="2:10" ht="30" customHeight="1"/>
    <row r="461" spans="2:10" ht="30" customHeight="1">
      <c r="B461" s="298" t="s">
        <v>198</v>
      </c>
      <c r="C461" s="299"/>
      <c r="D461" s="300"/>
      <c r="E461" s="300"/>
      <c r="F461" s="300"/>
      <c r="G461" s="300"/>
      <c r="H461" s="300"/>
      <c r="I461" s="300"/>
      <c r="J461" s="299"/>
    </row>
    <row r="462" spans="2:10" ht="16" customHeight="1">
      <c r="B462" s="301" t="s">
        <v>199</v>
      </c>
      <c r="C462" s="340"/>
      <c r="D462" s="340"/>
      <c r="E462" s="340"/>
      <c r="F462" s="340"/>
      <c r="G462" s="340"/>
      <c r="H462" s="340"/>
      <c r="I462" s="340"/>
      <c r="J462" s="341"/>
    </row>
    <row r="463" spans="2:10">
      <c r="B463" s="304" t="s">
        <v>187</v>
      </c>
      <c r="C463" s="342"/>
      <c r="D463" s="342"/>
      <c r="E463" s="342"/>
      <c r="F463" s="342"/>
      <c r="G463" s="342"/>
      <c r="H463" s="342"/>
      <c r="I463" s="342"/>
      <c r="J463" s="343"/>
    </row>
    <row r="464" spans="2:10" ht="14.25" customHeight="1">
      <c r="B464" s="304">
        <v>84412</v>
      </c>
      <c r="C464" s="342"/>
      <c r="D464" s="342"/>
      <c r="E464" s="342"/>
      <c r="F464" s="342"/>
      <c r="G464" s="342"/>
      <c r="H464" s="342"/>
      <c r="I464" s="342"/>
      <c r="J464" s="343"/>
    </row>
    <row r="465" spans="1:10" ht="18" customHeight="1">
      <c r="A465">
        <v>730</v>
      </c>
      <c r="B465" s="308" t="s">
        <v>200</v>
      </c>
      <c r="C465" s="308" t="s">
        <v>201</v>
      </c>
      <c r="D465" s="309">
        <v>3110</v>
      </c>
      <c r="E465" s="310">
        <v>45550</v>
      </c>
      <c r="F465" s="397">
        <f t="shared" ref="F465:F485" ca="1" si="19">IF(B465="","",NOW()-E465)</f>
        <v>459.52766793981573</v>
      </c>
      <c r="G465" s="312">
        <v>1.3</v>
      </c>
      <c r="H465" s="308" t="s">
        <v>72</v>
      </c>
      <c r="I465" s="308" t="s">
        <v>72</v>
      </c>
      <c r="J465" s="308" t="s">
        <v>202</v>
      </c>
    </row>
    <row r="466" spans="1:10">
      <c r="A466">
        <v>730</v>
      </c>
      <c r="B466" s="308" t="s">
        <v>203</v>
      </c>
      <c r="C466" s="308" t="s">
        <v>204</v>
      </c>
      <c r="D466" s="309">
        <v>2080</v>
      </c>
      <c r="E466" s="310">
        <v>45931</v>
      </c>
      <c r="F466" s="397">
        <f t="shared" ca="1" si="19"/>
        <v>78.527667939815728</v>
      </c>
      <c r="G466" s="312">
        <v>1.3</v>
      </c>
      <c r="H466" s="308" t="s">
        <v>72</v>
      </c>
      <c r="I466" s="308" t="s">
        <v>72</v>
      </c>
      <c r="J466" s="308" t="s">
        <v>205</v>
      </c>
    </row>
    <row r="467" spans="1:10" ht="18" customHeight="1">
      <c r="A467">
        <v>730</v>
      </c>
      <c r="B467" s="308" t="s">
        <v>206</v>
      </c>
      <c r="C467" s="308">
        <v>4884</v>
      </c>
      <c r="D467" s="309">
        <v>5400</v>
      </c>
      <c r="E467" s="310">
        <v>45839</v>
      </c>
      <c r="F467" s="311">
        <f t="shared" ca="1" si="19"/>
        <v>170.52766793981573</v>
      </c>
      <c r="G467" s="312">
        <v>1.3</v>
      </c>
      <c r="H467" s="308" t="s">
        <v>72</v>
      </c>
      <c r="I467" s="308" t="s">
        <v>72</v>
      </c>
      <c r="J467" s="308" t="s">
        <v>207</v>
      </c>
    </row>
    <row r="468" spans="1:10" ht="18" hidden="1" customHeight="1" outlineLevel="1">
      <c r="B468" s="308"/>
      <c r="C468" s="308"/>
      <c r="D468" s="309"/>
      <c r="E468" s="310"/>
      <c r="F468" s="311" t="str">
        <f t="shared" ca="1" si="19"/>
        <v/>
      </c>
      <c r="G468" s="312"/>
      <c r="H468" s="308"/>
      <c r="I468" s="308"/>
      <c r="J468" s="308"/>
    </row>
    <row r="469" spans="1:10" ht="18" hidden="1" customHeight="1" outlineLevel="1">
      <c r="B469" s="308"/>
      <c r="C469" s="308"/>
      <c r="D469" s="309"/>
      <c r="E469" s="310"/>
      <c r="F469" s="311" t="str">
        <f t="shared" ca="1" si="19"/>
        <v/>
      </c>
      <c r="G469" s="312"/>
      <c r="H469" s="308"/>
      <c r="I469" s="308"/>
      <c r="J469" s="308"/>
    </row>
    <row r="470" spans="1:10" ht="18" hidden="1" customHeight="1" outlineLevel="1">
      <c r="B470" s="308"/>
      <c r="C470" s="308"/>
      <c r="D470" s="309"/>
      <c r="E470" s="310"/>
      <c r="F470" s="311" t="str">
        <f t="shared" ca="1" si="19"/>
        <v/>
      </c>
      <c r="G470" s="312"/>
      <c r="H470" s="308"/>
      <c r="I470" s="308"/>
      <c r="J470" s="308"/>
    </row>
    <row r="471" spans="1:10" ht="18" hidden="1" customHeight="1" outlineLevel="1">
      <c r="B471" s="308"/>
      <c r="C471" s="308"/>
      <c r="D471" s="309"/>
      <c r="E471" s="310"/>
      <c r="F471" s="311" t="str">
        <f t="shared" ca="1" si="19"/>
        <v/>
      </c>
      <c r="G471" s="312"/>
      <c r="H471" s="308"/>
      <c r="I471" s="308"/>
      <c r="J471" s="308"/>
    </row>
    <row r="472" spans="1:10" ht="18" hidden="1" customHeight="1" outlineLevel="1">
      <c r="B472" s="308"/>
      <c r="C472" s="308"/>
      <c r="D472" s="309"/>
      <c r="E472" s="310"/>
      <c r="F472" s="311" t="str">
        <f t="shared" ca="1" si="19"/>
        <v/>
      </c>
      <c r="G472" s="312"/>
      <c r="H472" s="308"/>
      <c r="I472" s="308"/>
      <c r="J472" s="308"/>
    </row>
    <row r="473" spans="1:10" ht="18" hidden="1" customHeight="1" outlineLevel="1">
      <c r="B473" s="308"/>
      <c r="C473" s="308"/>
      <c r="D473" s="309"/>
      <c r="E473" s="310"/>
      <c r="F473" s="311" t="str">
        <f t="shared" ca="1" si="19"/>
        <v/>
      </c>
      <c r="G473" s="312"/>
      <c r="H473" s="308"/>
      <c r="I473" s="308"/>
      <c r="J473" s="308"/>
    </row>
    <row r="474" spans="1:10" ht="18" hidden="1" customHeight="1" outlineLevel="1">
      <c r="B474" s="308"/>
      <c r="C474" s="308"/>
      <c r="D474" s="309"/>
      <c r="E474" s="310"/>
      <c r="F474" s="311" t="str">
        <f t="shared" ca="1" si="19"/>
        <v/>
      </c>
      <c r="G474" s="312"/>
      <c r="H474" s="308"/>
      <c r="I474" s="308"/>
      <c r="J474" s="308"/>
    </row>
    <row r="475" spans="1:10" ht="18" hidden="1" customHeight="1" outlineLevel="1">
      <c r="B475" s="308"/>
      <c r="C475" s="308"/>
      <c r="D475" s="309"/>
      <c r="E475" s="310"/>
      <c r="F475" s="311" t="str">
        <f t="shared" ca="1" si="19"/>
        <v/>
      </c>
      <c r="G475" s="312"/>
      <c r="H475" s="308"/>
      <c r="I475" s="308"/>
      <c r="J475" s="308"/>
    </row>
    <row r="476" spans="1:10" ht="18" hidden="1" customHeight="1" outlineLevel="1">
      <c r="B476" s="308"/>
      <c r="C476" s="308"/>
      <c r="D476" s="309"/>
      <c r="E476" s="310"/>
      <c r="F476" s="311" t="str">
        <f t="shared" ca="1" si="19"/>
        <v/>
      </c>
      <c r="G476" s="312"/>
      <c r="H476" s="308"/>
      <c r="I476" s="308"/>
      <c r="J476" s="308"/>
    </row>
    <row r="477" spans="1:10" ht="18" hidden="1" customHeight="1" outlineLevel="1">
      <c r="B477" s="308"/>
      <c r="C477" s="308"/>
      <c r="D477" s="309"/>
      <c r="E477" s="310"/>
      <c r="F477" s="311" t="str">
        <f t="shared" ca="1" si="19"/>
        <v/>
      </c>
      <c r="G477" s="312"/>
      <c r="H477" s="308"/>
      <c r="I477" s="308"/>
      <c r="J477" s="308"/>
    </row>
    <row r="478" spans="1:10" ht="18" hidden="1" customHeight="1" outlineLevel="1">
      <c r="B478" s="308"/>
      <c r="C478" s="308"/>
      <c r="D478" s="309"/>
      <c r="E478" s="310"/>
      <c r="F478" s="311" t="str">
        <f t="shared" ca="1" si="19"/>
        <v/>
      </c>
      <c r="G478" s="312"/>
      <c r="H478" s="308"/>
      <c r="I478" s="308"/>
      <c r="J478" s="308"/>
    </row>
    <row r="479" spans="1:10" ht="18" hidden="1" customHeight="1" outlineLevel="1">
      <c r="B479" s="308"/>
      <c r="C479" s="308"/>
      <c r="D479" s="309"/>
      <c r="E479" s="310"/>
      <c r="F479" s="311" t="str">
        <f t="shared" ca="1" si="19"/>
        <v/>
      </c>
      <c r="G479" s="312"/>
      <c r="H479" s="308"/>
      <c r="I479" s="308"/>
      <c r="J479" s="308"/>
    </row>
    <row r="480" spans="1:10" ht="18" hidden="1" customHeight="1" outlineLevel="1">
      <c r="B480" s="308"/>
      <c r="C480" s="308"/>
      <c r="D480" s="309"/>
      <c r="E480" s="310"/>
      <c r="F480" s="311" t="str">
        <f t="shared" ca="1" si="19"/>
        <v/>
      </c>
      <c r="G480" s="312"/>
      <c r="H480" s="308"/>
      <c r="I480" s="308"/>
      <c r="J480" s="308"/>
    </row>
    <row r="481" spans="1:12" ht="18" hidden="1" customHeight="1" outlineLevel="1">
      <c r="B481" s="308"/>
      <c r="C481" s="308"/>
      <c r="D481" s="309"/>
      <c r="E481" s="310"/>
      <c r="F481" s="311" t="str">
        <f t="shared" ca="1" si="19"/>
        <v/>
      </c>
      <c r="G481" s="312"/>
      <c r="H481" s="308"/>
      <c r="I481" s="308"/>
      <c r="J481" s="308"/>
    </row>
    <row r="482" spans="1:12" ht="18" hidden="1" customHeight="1" outlineLevel="1">
      <c r="B482" s="308"/>
      <c r="C482" s="321"/>
      <c r="D482" s="309"/>
      <c r="E482" s="310"/>
      <c r="F482" s="311" t="str">
        <f t="shared" ca="1" si="19"/>
        <v/>
      </c>
      <c r="G482" s="312"/>
      <c r="H482" s="308"/>
      <c r="I482" s="308"/>
      <c r="J482" s="308"/>
    </row>
    <row r="483" spans="1:12" ht="18" hidden="1" customHeight="1" outlineLevel="1">
      <c r="B483" s="308"/>
      <c r="C483" s="321"/>
      <c r="D483" s="309"/>
      <c r="E483" s="310"/>
      <c r="F483" s="311" t="str">
        <f t="shared" ca="1" si="19"/>
        <v/>
      </c>
      <c r="G483" s="312"/>
      <c r="H483" s="308"/>
      <c r="I483" s="308"/>
      <c r="J483" s="308"/>
    </row>
    <row r="484" spans="1:12" ht="18" hidden="1" customHeight="1" outlineLevel="1">
      <c r="B484" s="308"/>
      <c r="C484" s="321"/>
      <c r="D484" s="309"/>
      <c r="E484" s="310"/>
      <c r="F484" s="311" t="str">
        <f t="shared" ca="1" si="19"/>
        <v/>
      </c>
      <c r="G484" s="312"/>
      <c r="H484" s="308"/>
      <c r="I484" s="308"/>
      <c r="J484" s="308"/>
    </row>
    <row r="485" spans="1:12" ht="18" hidden="1" customHeight="1" outlineLevel="1">
      <c r="B485" s="308"/>
      <c r="C485" s="321"/>
      <c r="D485" s="309"/>
      <c r="E485" s="310"/>
      <c r="F485" s="311" t="str">
        <f t="shared" ca="1" si="19"/>
        <v/>
      </c>
      <c r="G485" s="312"/>
      <c r="H485" s="308"/>
      <c r="I485" s="308"/>
      <c r="J485" s="308"/>
    </row>
    <row r="486" spans="1:12" s="333" customFormat="1" ht="14" customHeight="1" collapsed="1">
      <c r="B486" s="326" t="s">
        <v>107</v>
      </c>
      <c r="C486" s="327"/>
      <c r="D486" s="328">
        <f>+SUM(D465:D485)</f>
        <v>10590</v>
      </c>
      <c r="E486" s="329">
        <f>+D486/B464</f>
        <v>0.12545609628962706</v>
      </c>
      <c r="F486" s="330" t="str">
        <f>+IF(E486=0,"100% LEASED","")</f>
        <v/>
      </c>
      <c r="G486" s="330"/>
      <c r="H486" s="330"/>
      <c r="I486" s="330"/>
      <c r="J486" s="339"/>
    </row>
    <row r="487" spans="1:12" ht="30" customHeight="1">
      <c r="E487" s="398"/>
    </row>
    <row r="488" spans="1:12" ht="16" customHeight="1">
      <c r="B488" s="301" t="s">
        <v>208</v>
      </c>
      <c r="C488" s="340"/>
      <c r="D488" s="340"/>
      <c r="E488" s="340"/>
      <c r="F488" s="340"/>
      <c r="G488" s="340"/>
      <c r="H488" s="340"/>
      <c r="I488" s="340"/>
      <c r="J488" s="341"/>
    </row>
    <row r="489" spans="1:12">
      <c r="B489" s="304" t="s">
        <v>209</v>
      </c>
      <c r="C489" s="342"/>
      <c r="D489" s="342"/>
      <c r="E489" s="342"/>
      <c r="F489" s="342"/>
      <c r="G489" s="342"/>
      <c r="H489" s="342"/>
      <c r="I489" s="342"/>
      <c r="J489" s="343"/>
    </row>
    <row r="490" spans="1:12">
      <c r="B490" s="304">
        <v>51040</v>
      </c>
      <c r="C490" s="342"/>
      <c r="D490" s="342"/>
      <c r="E490" s="342"/>
      <c r="F490" s="342"/>
      <c r="G490" s="342"/>
      <c r="H490" s="342"/>
      <c r="I490" s="342"/>
      <c r="J490" s="343"/>
    </row>
    <row r="491" spans="1:12" ht="18" customHeight="1">
      <c r="A491">
        <v>629</v>
      </c>
      <c r="B491" s="308" t="s">
        <v>210</v>
      </c>
      <c r="C491" s="308">
        <v>6</v>
      </c>
      <c r="D491" s="309">
        <v>1736</v>
      </c>
      <c r="E491" s="310">
        <v>45748</v>
      </c>
      <c r="F491" s="311">
        <f t="shared" ref="F491:F511" ca="1" si="20">IF(B491="","",NOW()-E491)</f>
        <v>261.52766793981573</v>
      </c>
      <c r="G491" s="312">
        <v>1.2</v>
      </c>
      <c r="H491" s="308" t="s">
        <v>72</v>
      </c>
      <c r="I491" s="308" t="s">
        <v>72</v>
      </c>
      <c r="J491" s="308" t="s">
        <v>211</v>
      </c>
    </row>
    <row r="492" spans="1:12" ht="18" customHeight="1">
      <c r="A492">
        <v>629</v>
      </c>
      <c r="B492" s="308" t="s">
        <v>212</v>
      </c>
      <c r="C492" s="308" t="s">
        <v>213</v>
      </c>
      <c r="D492" s="309"/>
      <c r="E492" s="310">
        <v>45839</v>
      </c>
      <c r="F492" s="311">
        <f t="shared" ca="1" si="20"/>
        <v>170.52766793981573</v>
      </c>
      <c r="G492" s="312">
        <v>1300</v>
      </c>
      <c r="H492" s="308" t="s">
        <v>72</v>
      </c>
      <c r="I492" s="308" t="s">
        <v>72</v>
      </c>
      <c r="J492" s="308" t="s">
        <v>214</v>
      </c>
    </row>
    <row r="493" spans="1:12" ht="18" hidden="1" customHeight="1" outlineLevel="1">
      <c r="B493" s="308"/>
      <c r="C493" s="308"/>
      <c r="D493" s="309"/>
      <c r="E493" s="310"/>
      <c r="F493" s="311" t="str">
        <f t="shared" ca="1" si="20"/>
        <v/>
      </c>
      <c r="G493" s="312"/>
      <c r="H493" s="308"/>
      <c r="I493" s="308"/>
      <c r="J493" s="308"/>
      <c r="L493" s="344"/>
    </row>
    <row r="494" spans="1:12" ht="18" hidden="1" customHeight="1" outlineLevel="1">
      <c r="B494" s="308"/>
      <c r="C494" s="308"/>
      <c r="D494" s="309"/>
      <c r="E494" s="310"/>
      <c r="F494" s="311" t="str">
        <f t="shared" ca="1" si="20"/>
        <v/>
      </c>
      <c r="G494" s="312"/>
      <c r="H494" s="308"/>
      <c r="I494" s="308"/>
      <c r="J494" s="308"/>
      <c r="L494" s="344"/>
    </row>
    <row r="495" spans="1:12" ht="18" hidden="1" customHeight="1" outlineLevel="1">
      <c r="B495" s="308"/>
      <c r="C495" s="308"/>
      <c r="D495" s="309"/>
      <c r="E495" s="310"/>
      <c r="F495" s="311" t="str">
        <f t="shared" ca="1" si="20"/>
        <v/>
      </c>
      <c r="G495" s="312"/>
      <c r="H495" s="308"/>
      <c r="I495" s="308"/>
      <c r="J495" s="308"/>
      <c r="L495" s="344"/>
    </row>
    <row r="496" spans="1:12" ht="18" hidden="1" customHeight="1" outlineLevel="1">
      <c r="B496" s="308"/>
      <c r="C496" s="308"/>
      <c r="D496" s="309"/>
      <c r="E496" s="310"/>
      <c r="F496" s="311" t="str">
        <f t="shared" ca="1" si="20"/>
        <v/>
      </c>
      <c r="G496" s="312"/>
      <c r="H496" s="308"/>
      <c r="I496" s="308"/>
      <c r="J496" s="308"/>
    </row>
    <row r="497" spans="2:10" ht="18" hidden="1" customHeight="1" outlineLevel="1">
      <c r="B497" s="308"/>
      <c r="C497" s="308"/>
      <c r="D497" s="309"/>
      <c r="E497" s="310"/>
      <c r="F497" s="311" t="str">
        <f t="shared" ca="1" si="20"/>
        <v/>
      </c>
      <c r="G497" s="312"/>
      <c r="H497" s="308"/>
      <c r="I497" s="308"/>
      <c r="J497" s="308"/>
    </row>
    <row r="498" spans="2:10" ht="18" hidden="1" customHeight="1" outlineLevel="1">
      <c r="B498" s="308"/>
      <c r="C498" s="308"/>
      <c r="D498" s="309"/>
      <c r="E498" s="310"/>
      <c r="F498" s="311" t="str">
        <f t="shared" ca="1" si="20"/>
        <v/>
      </c>
      <c r="G498" s="312"/>
      <c r="H498" s="308"/>
      <c r="I498" s="308"/>
      <c r="J498" s="308"/>
    </row>
    <row r="499" spans="2:10" ht="18" hidden="1" customHeight="1" outlineLevel="1">
      <c r="B499" s="308"/>
      <c r="C499" s="308"/>
      <c r="D499" s="309"/>
      <c r="E499" s="310"/>
      <c r="F499" s="311" t="str">
        <f t="shared" ca="1" si="20"/>
        <v/>
      </c>
      <c r="G499" s="312"/>
      <c r="H499" s="308"/>
      <c r="I499" s="308"/>
      <c r="J499" s="308"/>
    </row>
    <row r="500" spans="2:10" ht="18" hidden="1" customHeight="1" outlineLevel="1">
      <c r="B500" s="308"/>
      <c r="C500" s="308"/>
      <c r="D500" s="309"/>
      <c r="E500" s="310"/>
      <c r="F500" s="311" t="str">
        <f t="shared" ca="1" si="20"/>
        <v/>
      </c>
      <c r="G500" s="312"/>
      <c r="H500" s="308"/>
      <c r="I500" s="308"/>
      <c r="J500" s="308"/>
    </row>
    <row r="501" spans="2:10" ht="18" hidden="1" customHeight="1" outlineLevel="1">
      <c r="B501" s="308"/>
      <c r="C501" s="308"/>
      <c r="D501" s="309"/>
      <c r="E501" s="310"/>
      <c r="F501" s="311" t="str">
        <f t="shared" ca="1" si="20"/>
        <v/>
      </c>
      <c r="G501" s="312"/>
      <c r="H501" s="308"/>
      <c r="I501" s="308"/>
      <c r="J501" s="308"/>
    </row>
    <row r="502" spans="2:10" ht="18" hidden="1" customHeight="1" outlineLevel="1">
      <c r="B502" s="308"/>
      <c r="C502" s="308"/>
      <c r="D502" s="309"/>
      <c r="E502" s="310"/>
      <c r="F502" s="311" t="str">
        <f t="shared" ca="1" si="20"/>
        <v/>
      </c>
      <c r="G502" s="312"/>
      <c r="H502" s="308"/>
      <c r="I502" s="308"/>
      <c r="J502" s="308"/>
    </row>
    <row r="503" spans="2:10" ht="18" hidden="1" customHeight="1" outlineLevel="1">
      <c r="B503" s="308"/>
      <c r="C503" s="308"/>
      <c r="D503" s="309"/>
      <c r="E503" s="310"/>
      <c r="F503" s="311" t="str">
        <f t="shared" ca="1" si="20"/>
        <v/>
      </c>
      <c r="G503" s="312"/>
      <c r="H503" s="308"/>
      <c r="I503" s="308"/>
      <c r="J503" s="308"/>
    </row>
    <row r="504" spans="2:10" ht="18" hidden="1" customHeight="1" outlineLevel="1">
      <c r="B504" s="308"/>
      <c r="C504" s="308"/>
      <c r="D504" s="309"/>
      <c r="E504" s="310"/>
      <c r="F504" s="311" t="str">
        <f t="shared" ca="1" si="20"/>
        <v/>
      </c>
      <c r="G504" s="312"/>
      <c r="H504" s="308"/>
      <c r="I504" s="308"/>
      <c r="J504" s="308"/>
    </row>
    <row r="505" spans="2:10" ht="18" hidden="1" customHeight="1" outlineLevel="1">
      <c r="B505" s="308"/>
      <c r="C505" s="308"/>
      <c r="D505" s="309"/>
      <c r="E505" s="310"/>
      <c r="F505" s="311" t="str">
        <f t="shared" ca="1" si="20"/>
        <v/>
      </c>
      <c r="G505" s="312"/>
      <c r="H505" s="308"/>
      <c r="I505" s="308"/>
      <c r="J505" s="308"/>
    </row>
    <row r="506" spans="2:10" ht="18" hidden="1" customHeight="1" outlineLevel="1">
      <c r="B506" s="308"/>
      <c r="C506" s="308"/>
      <c r="D506" s="309"/>
      <c r="E506" s="310"/>
      <c r="F506" s="311" t="str">
        <f t="shared" ca="1" si="20"/>
        <v/>
      </c>
      <c r="G506" s="312"/>
      <c r="H506" s="308"/>
      <c r="I506" s="308"/>
      <c r="J506" s="308"/>
    </row>
    <row r="507" spans="2:10" ht="18" hidden="1" customHeight="1" outlineLevel="1">
      <c r="B507" s="308"/>
      <c r="C507" s="308"/>
      <c r="D507" s="309"/>
      <c r="E507" s="310"/>
      <c r="F507" s="311" t="str">
        <f t="shared" ca="1" si="20"/>
        <v/>
      </c>
      <c r="G507" s="312"/>
      <c r="H507" s="308"/>
      <c r="I507" s="308"/>
      <c r="J507" s="308"/>
    </row>
    <row r="508" spans="2:10" ht="18" hidden="1" customHeight="1" outlineLevel="1">
      <c r="B508" s="308"/>
      <c r="C508" s="321"/>
      <c r="D508" s="309"/>
      <c r="E508" s="310"/>
      <c r="F508" s="311" t="str">
        <f t="shared" ca="1" si="20"/>
        <v/>
      </c>
      <c r="G508" s="312"/>
      <c r="H508" s="308"/>
      <c r="I508" s="308"/>
      <c r="J508" s="308"/>
    </row>
    <row r="509" spans="2:10" ht="18" hidden="1" customHeight="1" outlineLevel="1">
      <c r="B509" s="308"/>
      <c r="C509" s="321"/>
      <c r="D509" s="309"/>
      <c r="E509" s="310"/>
      <c r="F509" s="311" t="str">
        <f t="shared" ca="1" si="20"/>
        <v/>
      </c>
      <c r="G509" s="312"/>
      <c r="H509" s="308"/>
      <c r="I509" s="308"/>
      <c r="J509" s="308"/>
    </row>
    <row r="510" spans="2:10" ht="18" hidden="1" customHeight="1" outlineLevel="1">
      <c r="B510" s="308"/>
      <c r="C510" s="321"/>
      <c r="D510" s="309"/>
      <c r="E510" s="310"/>
      <c r="F510" s="311" t="str">
        <f t="shared" ca="1" si="20"/>
        <v/>
      </c>
      <c r="G510" s="312"/>
      <c r="H510" s="308"/>
      <c r="I510" s="308"/>
      <c r="J510" s="308"/>
    </row>
    <row r="511" spans="2:10" ht="18" hidden="1" customHeight="1" outlineLevel="1">
      <c r="B511" s="308"/>
      <c r="C511" s="321"/>
      <c r="D511" s="309"/>
      <c r="E511" s="310"/>
      <c r="F511" s="311" t="str">
        <f t="shared" ca="1" si="20"/>
        <v/>
      </c>
      <c r="G511" s="312"/>
      <c r="H511" s="308"/>
      <c r="I511" s="308"/>
      <c r="J511" s="308"/>
    </row>
    <row r="512" spans="2:10" s="333" customFormat="1" ht="14" customHeight="1" collapsed="1">
      <c r="B512" s="326" t="s">
        <v>107</v>
      </c>
      <c r="C512" s="327"/>
      <c r="D512" s="328">
        <f>+SUM(D491:D511)</f>
        <v>1736</v>
      </c>
      <c r="E512" s="329">
        <f>+D512/B490</f>
        <v>3.4012539184952978E-2</v>
      </c>
      <c r="F512" s="330" t="str">
        <f>+IF(E512=0,"100% LEASED","")</f>
        <v/>
      </c>
      <c r="G512" s="331"/>
      <c r="H512" s="331"/>
      <c r="I512" s="331"/>
      <c r="J512" s="332"/>
    </row>
    <row r="513" spans="1:10" ht="30" customHeight="1">
      <c r="E513" s="398"/>
    </row>
    <row r="514" spans="1:10" ht="16" customHeight="1">
      <c r="B514" s="301" t="s">
        <v>215</v>
      </c>
      <c r="C514" s="340"/>
      <c r="D514" s="340"/>
      <c r="E514" s="340"/>
      <c r="F514" s="340"/>
      <c r="G514" s="340"/>
      <c r="H514" s="340"/>
      <c r="I514" s="340"/>
      <c r="J514" s="341"/>
    </row>
    <row r="515" spans="1:10">
      <c r="B515" s="304" t="s">
        <v>216</v>
      </c>
      <c r="C515" s="342"/>
      <c r="D515" s="342"/>
      <c r="E515" s="342"/>
      <c r="F515" s="342"/>
      <c r="G515" s="399"/>
      <c r="H515" s="342"/>
      <c r="I515" s="342"/>
      <c r="J515" s="343"/>
    </row>
    <row r="516" spans="1:10">
      <c r="B516" s="304">
        <v>43963</v>
      </c>
      <c r="C516" s="342"/>
      <c r="D516" s="342"/>
      <c r="E516" s="342"/>
      <c r="F516" s="342"/>
      <c r="G516" s="342"/>
      <c r="H516" s="342"/>
      <c r="I516" s="342"/>
      <c r="J516" s="343"/>
    </row>
    <row r="517" spans="1:10" ht="18" customHeight="1">
      <c r="A517">
        <v>167</v>
      </c>
      <c r="B517" s="308" t="s">
        <v>217</v>
      </c>
      <c r="C517" s="308">
        <v>104</v>
      </c>
      <c r="D517" s="309">
        <v>2500</v>
      </c>
      <c r="E517" s="310">
        <v>45716</v>
      </c>
      <c r="F517" s="311">
        <f t="shared" ref="F517:F538" ca="1" si="21">IF(B517="","",NOW()-E517)</f>
        <v>293.52766793981573</v>
      </c>
      <c r="G517" s="312">
        <v>1.3</v>
      </c>
      <c r="H517" s="308" t="s">
        <v>72</v>
      </c>
      <c r="I517" s="308" t="s">
        <v>72</v>
      </c>
      <c r="J517" s="308" t="s">
        <v>218</v>
      </c>
    </row>
    <row r="518" spans="1:10" ht="18" customHeight="1">
      <c r="A518">
        <v>167</v>
      </c>
      <c r="B518" s="308" t="s">
        <v>217</v>
      </c>
      <c r="C518" s="308">
        <v>105</v>
      </c>
      <c r="D518" s="309">
        <v>5000</v>
      </c>
      <c r="E518" s="310">
        <v>45716</v>
      </c>
      <c r="F518" s="311">
        <f t="shared" ca="1" si="21"/>
        <v>293.52766793981573</v>
      </c>
      <c r="G518" s="312">
        <v>1.3</v>
      </c>
      <c r="H518" s="308" t="s">
        <v>72</v>
      </c>
      <c r="I518" s="308" t="s">
        <v>72</v>
      </c>
      <c r="J518" s="308" t="s">
        <v>218</v>
      </c>
    </row>
    <row r="519" spans="1:10" ht="18" customHeight="1">
      <c r="A519">
        <v>167</v>
      </c>
      <c r="B519" s="308" t="s">
        <v>217</v>
      </c>
      <c r="C519" s="308">
        <v>109</v>
      </c>
      <c r="D519" s="309">
        <v>2500</v>
      </c>
      <c r="E519" s="310">
        <v>45839</v>
      </c>
      <c r="F519" s="311">
        <f t="shared" ca="1" si="21"/>
        <v>170.52766793981573</v>
      </c>
      <c r="G519" s="312">
        <v>1.3</v>
      </c>
      <c r="H519" s="308" t="s">
        <v>72</v>
      </c>
      <c r="I519" s="308" t="s">
        <v>72</v>
      </c>
      <c r="J519" s="308" t="s">
        <v>128</v>
      </c>
    </row>
    <row r="520" spans="1:10" ht="18" customHeight="1">
      <c r="A520">
        <v>167</v>
      </c>
      <c r="B520" s="308" t="s">
        <v>219</v>
      </c>
      <c r="C520" s="308">
        <v>110</v>
      </c>
      <c r="D520" s="309">
        <v>2500</v>
      </c>
      <c r="E520" s="310">
        <v>45931</v>
      </c>
      <c r="F520" s="311">
        <f t="shared" ca="1" si="21"/>
        <v>78.527667939815728</v>
      </c>
      <c r="G520" s="312">
        <v>1.3</v>
      </c>
      <c r="H520" s="308" t="s">
        <v>72</v>
      </c>
      <c r="I520" s="308" t="s">
        <v>72</v>
      </c>
      <c r="J520" s="308" t="s">
        <v>220</v>
      </c>
    </row>
    <row r="521" spans="1:10" ht="18" hidden="1" customHeight="1" outlineLevel="1">
      <c r="B521" s="308" t="s">
        <v>221</v>
      </c>
      <c r="C521" s="308">
        <v>110</v>
      </c>
      <c r="D521" s="309">
        <v>2500</v>
      </c>
      <c r="E521" s="310">
        <v>45931</v>
      </c>
      <c r="F521" s="311">
        <f t="shared" ca="1" si="21"/>
        <v>78.527667939815728</v>
      </c>
      <c r="G521" s="312">
        <v>1.3</v>
      </c>
      <c r="H521" s="308" t="s">
        <v>72</v>
      </c>
      <c r="I521" s="308" t="s">
        <v>72</v>
      </c>
      <c r="J521" s="308" t="s">
        <v>79</v>
      </c>
    </row>
    <row r="522" spans="1:10" ht="18" hidden="1" customHeight="1" outlineLevel="1">
      <c r="B522" s="308"/>
      <c r="C522" s="308"/>
      <c r="D522" s="309"/>
      <c r="E522" s="310"/>
      <c r="F522" s="311" t="str">
        <f t="shared" ca="1" si="21"/>
        <v/>
      </c>
      <c r="G522" s="312"/>
      <c r="H522" s="308"/>
      <c r="I522" s="308"/>
      <c r="J522" s="308"/>
    </row>
    <row r="523" spans="1:10" ht="18" hidden="1" customHeight="1" outlineLevel="1">
      <c r="B523" s="308"/>
      <c r="C523" s="308"/>
      <c r="D523" s="309"/>
      <c r="E523" s="310"/>
      <c r="F523" s="311" t="str">
        <f t="shared" ca="1" si="21"/>
        <v/>
      </c>
      <c r="G523" s="312"/>
      <c r="H523" s="308"/>
      <c r="I523" s="308"/>
      <c r="J523" s="308"/>
    </row>
    <row r="524" spans="1:10" ht="18" hidden="1" customHeight="1" outlineLevel="1">
      <c r="B524" s="308"/>
      <c r="C524" s="308"/>
      <c r="D524" s="309"/>
      <c r="E524" s="310"/>
      <c r="F524" s="311" t="str">
        <f t="shared" ca="1" si="21"/>
        <v/>
      </c>
      <c r="G524" s="312"/>
      <c r="H524" s="308"/>
      <c r="I524" s="308"/>
      <c r="J524" s="308"/>
    </row>
    <row r="525" spans="1:10" ht="18" hidden="1" customHeight="1" outlineLevel="1">
      <c r="B525" s="308"/>
      <c r="C525" s="308"/>
      <c r="D525" s="309"/>
      <c r="E525" s="310"/>
      <c r="F525" s="311" t="str">
        <f t="shared" ca="1" si="21"/>
        <v/>
      </c>
      <c r="G525" s="312"/>
      <c r="H525" s="308"/>
      <c r="I525" s="308"/>
      <c r="J525" s="308"/>
    </row>
    <row r="526" spans="1:10" ht="18" hidden="1" customHeight="1" outlineLevel="1">
      <c r="B526" s="308"/>
      <c r="C526" s="308"/>
      <c r="D526" s="309"/>
      <c r="E526" s="310"/>
      <c r="F526" s="311" t="str">
        <f t="shared" ca="1" si="21"/>
        <v/>
      </c>
      <c r="G526" s="312"/>
      <c r="H526" s="308"/>
      <c r="I526" s="308"/>
      <c r="J526" s="308"/>
    </row>
    <row r="527" spans="1:10" ht="18" hidden="1" customHeight="1" outlineLevel="1">
      <c r="B527" s="308"/>
      <c r="C527" s="308"/>
      <c r="D527" s="309"/>
      <c r="E527" s="310"/>
      <c r="F527" s="311" t="str">
        <f t="shared" ca="1" si="21"/>
        <v/>
      </c>
      <c r="G527" s="312"/>
      <c r="H527" s="308"/>
      <c r="I527" s="308"/>
      <c r="J527" s="308"/>
    </row>
    <row r="528" spans="1:10" ht="18" hidden="1" customHeight="1" outlineLevel="1">
      <c r="B528" s="308"/>
      <c r="C528" s="308"/>
      <c r="D528" s="309"/>
      <c r="E528" s="310"/>
      <c r="F528" s="311" t="str">
        <f t="shared" ca="1" si="21"/>
        <v/>
      </c>
      <c r="G528" s="312"/>
      <c r="H528" s="308"/>
      <c r="I528" s="308"/>
      <c r="J528" s="308"/>
    </row>
    <row r="529" spans="1:10" ht="18" hidden="1" customHeight="1" outlineLevel="1">
      <c r="B529" s="308"/>
      <c r="C529" s="308"/>
      <c r="D529" s="309"/>
      <c r="E529" s="310"/>
      <c r="F529" s="311" t="str">
        <f t="shared" ca="1" si="21"/>
        <v/>
      </c>
      <c r="G529" s="312"/>
      <c r="H529" s="308"/>
      <c r="I529" s="308"/>
      <c r="J529" s="308"/>
    </row>
    <row r="530" spans="1:10" ht="18" hidden="1" customHeight="1" outlineLevel="1">
      <c r="B530" s="308"/>
      <c r="C530" s="308"/>
      <c r="D530" s="309"/>
      <c r="E530" s="310"/>
      <c r="F530" s="311" t="str">
        <f t="shared" ca="1" si="21"/>
        <v/>
      </c>
      <c r="G530" s="312"/>
      <c r="H530" s="308"/>
      <c r="I530" s="308"/>
      <c r="J530" s="308"/>
    </row>
    <row r="531" spans="1:10" ht="18" hidden="1" customHeight="1" outlineLevel="1">
      <c r="B531" s="308"/>
      <c r="C531" s="308"/>
      <c r="D531" s="309"/>
      <c r="E531" s="310"/>
      <c r="F531" s="311" t="str">
        <f t="shared" ca="1" si="21"/>
        <v/>
      </c>
      <c r="G531" s="312"/>
      <c r="H531" s="308"/>
      <c r="I531" s="308"/>
      <c r="J531" s="308"/>
    </row>
    <row r="532" spans="1:10" ht="18" hidden="1" customHeight="1" outlineLevel="1">
      <c r="B532" s="308"/>
      <c r="C532" s="308"/>
      <c r="D532" s="309"/>
      <c r="E532" s="310"/>
      <c r="F532" s="311" t="str">
        <f t="shared" ca="1" si="21"/>
        <v/>
      </c>
      <c r="G532" s="312"/>
      <c r="H532" s="308"/>
      <c r="I532" s="308"/>
      <c r="J532" s="308"/>
    </row>
    <row r="533" spans="1:10" ht="18" hidden="1" customHeight="1" outlineLevel="1">
      <c r="B533" s="308"/>
      <c r="C533" s="308"/>
      <c r="D533" s="309"/>
      <c r="E533" s="310"/>
      <c r="F533" s="311" t="str">
        <f t="shared" ca="1" si="21"/>
        <v/>
      </c>
      <c r="G533" s="312"/>
      <c r="H533" s="308"/>
      <c r="I533" s="308"/>
      <c r="J533" s="308"/>
    </row>
    <row r="534" spans="1:10" ht="18" hidden="1" customHeight="1" outlineLevel="1">
      <c r="B534" s="308"/>
      <c r="C534" s="308"/>
      <c r="D534" s="309"/>
      <c r="E534" s="310"/>
      <c r="F534" s="311" t="str">
        <f t="shared" ca="1" si="21"/>
        <v/>
      </c>
      <c r="G534" s="312"/>
      <c r="H534" s="308"/>
      <c r="I534" s="308"/>
      <c r="J534" s="308"/>
    </row>
    <row r="535" spans="1:10" ht="18" hidden="1" customHeight="1" outlineLevel="1">
      <c r="B535" s="308"/>
      <c r="C535" s="321"/>
      <c r="D535" s="309"/>
      <c r="E535" s="310"/>
      <c r="F535" s="311" t="str">
        <f t="shared" ca="1" si="21"/>
        <v/>
      </c>
      <c r="G535" s="312"/>
      <c r="H535" s="308"/>
      <c r="I535" s="308"/>
      <c r="J535" s="308"/>
    </row>
    <row r="536" spans="1:10" ht="18" hidden="1" customHeight="1" outlineLevel="1">
      <c r="B536" s="308"/>
      <c r="C536" s="321"/>
      <c r="D536" s="309"/>
      <c r="E536" s="310"/>
      <c r="F536" s="311" t="str">
        <f t="shared" ca="1" si="21"/>
        <v/>
      </c>
      <c r="G536" s="312"/>
      <c r="H536" s="308"/>
      <c r="I536" s="308"/>
      <c r="J536" s="308"/>
    </row>
    <row r="537" spans="1:10" ht="18" hidden="1" customHeight="1" outlineLevel="1">
      <c r="B537" s="308"/>
      <c r="C537" s="321"/>
      <c r="D537" s="309"/>
      <c r="E537" s="310"/>
      <c r="F537" s="311" t="str">
        <f t="shared" ca="1" si="21"/>
        <v/>
      </c>
      <c r="G537" s="312"/>
      <c r="H537" s="308"/>
      <c r="I537" s="308"/>
      <c r="J537" s="308"/>
    </row>
    <row r="538" spans="1:10" ht="18" hidden="1" customHeight="1" outlineLevel="1">
      <c r="B538" s="308"/>
      <c r="C538" s="321"/>
      <c r="D538" s="309"/>
      <c r="E538" s="310"/>
      <c r="F538" s="311" t="str">
        <f t="shared" ca="1" si="21"/>
        <v/>
      </c>
      <c r="G538" s="312"/>
      <c r="H538" s="308"/>
      <c r="I538" s="308"/>
      <c r="J538" s="308"/>
    </row>
    <row r="539" spans="1:10" s="333" customFormat="1" ht="14" customHeight="1" collapsed="1">
      <c r="B539" s="326" t="s">
        <v>107</v>
      </c>
      <c r="C539" s="327"/>
      <c r="D539" s="328">
        <v>0</v>
      </c>
      <c r="E539" s="329">
        <f>+D539/B516</f>
        <v>0</v>
      </c>
      <c r="F539" s="400"/>
      <c r="G539" s="330"/>
      <c r="H539" s="330"/>
      <c r="I539" s="330"/>
      <c r="J539" s="339"/>
    </row>
    <row r="540" spans="1:10" ht="30" customHeight="1">
      <c r="F540" s="401" t="str">
        <f ca="1">IF(B540="","",NOW()-E540)</f>
        <v/>
      </c>
    </row>
    <row r="541" spans="1:10" ht="16" customHeight="1">
      <c r="B541" s="301" t="s">
        <v>222</v>
      </c>
      <c r="C541" s="340"/>
      <c r="D541" s="340"/>
      <c r="E541" s="340"/>
      <c r="F541" s="402"/>
      <c r="G541" s="340"/>
      <c r="H541" s="340"/>
      <c r="I541" s="340"/>
      <c r="J541" s="341"/>
    </row>
    <row r="542" spans="1:10">
      <c r="B542" s="403" t="s">
        <v>209</v>
      </c>
      <c r="C542" s="342"/>
      <c r="D542" s="342"/>
      <c r="E542" s="342"/>
      <c r="F542" s="402"/>
      <c r="G542" s="342"/>
      <c r="H542" s="342"/>
      <c r="I542" s="342"/>
      <c r="J542" s="343"/>
    </row>
    <row r="543" spans="1:10">
      <c r="B543" s="304">
        <v>49277</v>
      </c>
      <c r="C543" s="342"/>
      <c r="D543" s="342"/>
      <c r="E543" s="342"/>
      <c r="F543" s="402"/>
      <c r="G543" s="342"/>
      <c r="H543" s="342"/>
      <c r="I543" s="342"/>
      <c r="J543" s="343"/>
    </row>
    <row r="544" spans="1:10" s="405" customFormat="1" ht="18" customHeight="1" outlineLevel="1">
      <c r="A544" s="405">
        <v>542</v>
      </c>
      <c r="B544" s="314" t="s">
        <v>223</v>
      </c>
      <c r="C544" s="314">
        <v>1</v>
      </c>
      <c r="D544" s="315">
        <v>1505</v>
      </c>
      <c r="E544" s="316">
        <v>45984</v>
      </c>
      <c r="F544" s="404">
        <f ca="1">IF(B544="","",NOW()-E544)</f>
        <v>25.527667939815728</v>
      </c>
      <c r="G544" s="318">
        <v>1.3</v>
      </c>
      <c r="H544" s="314" t="s">
        <v>72</v>
      </c>
      <c r="I544" s="314" t="s">
        <v>73</v>
      </c>
      <c r="J544" s="314" t="s">
        <v>224</v>
      </c>
    </row>
    <row r="545" spans="1:10" s="405" customFormat="1" ht="18" customHeight="1" outlineLevel="1">
      <c r="A545" s="405">
        <v>542</v>
      </c>
      <c r="B545" s="314" t="s">
        <v>225</v>
      </c>
      <c r="C545" s="314">
        <v>3</v>
      </c>
      <c r="D545" s="315">
        <v>4791</v>
      </c>
      <c r="E545" s="316">
        <v>45992</v>
      </c>
      <c r="F545" s="311">
        <f ca="1">IF(B545="","",NOW()-E545)</f>
        <v>17.527667939815728</v>
      </c>
      <c r="G545" s="318">
        <v>1.3</v>
      </c>
      <c r="H545" s="314" t="s">
        <v>73</v>
      </c>
      <c r="I545" s="314" t="s">
        <v>73</v>
      </c>
      <c r="J545" s="314" t="s">
        <v>226</v>
      </c>
    </row>
    <row r="546" spans="1:10" s="405" customFormat="1" ht="18" customHeight="1" outlineLevel="1">
      <c r="A546" s="405">
        <v>542</v>
      </c>
      <c r="B546" s="314" t="s">
        <v>225</v>
      </c>
      <c r="C546" s="314">
        <v>4</v>
      </c>
      <c r="D546" s="315">
        <v>5276</v>
      </c>
      <c r="E546" s="316">
        <v>45992</v>
      </c>
      <c r="F546" s="311">
        <f ca="1">IF(B546="","",NOW()-E546)</f>
        <v>17.527667939815728</v>
      </c>
      <c r="G546" s="318">
        <v>1.3</v>
      </c>
      <c r="H546" s="314" t="s">
        <v>73</v>
      </c>
      <c r="I546" s="314" t="s">
        <v>73</v>
      </c>
      <c r="J546" s="314" t="s">
        <v>227</v>
      </c>
    </row>
    <row r="547" spans="1:10" s="405" customFormat="1" ht="18" customHeight="1" outlineLevel="1">
      <c r="B547" s="314"/>
      <c r="C547" s="314"/>
      <c r="D547" s="315"/>
      <c r="E547" s="316"/>
      <c r="F547" s="317"/>
      <c r="G547" s="318"/>
      <c r="H547" s="314"/>
      <c r="I547" s="314"/>
      <c r="J547" s="314"/>
    </row>
    <row r="548" spans="1:10" ht="18" customHeight="1" outlineLevel="1">
      <c r="B548" s="308"/>
      <c r="C548" s="308"/>
      <c r="D548" s="309"/>
      <c r="E548" s="310"/>
      <c r="F548" s="311" t="str">
        <f t="shared" ref="F548:F563" ca="1" si="22">IF(B548="","",NOW()-E548)</f>
        <v/>
      </c>
      <c r="G548" s="312"/>
      <c r="H548" s="308"/>
      <c r="I548" s="308"/>
      <c r="J548" s="308"/>
    </row>
    <row r="549" spans="1:10" ht="18" customHeight="1" outlineLevel="1">
      <c r="B549" s="308"/>
      <c r="C549" s="308"/>
      <c r="D549" s="309"/>
      <c r="E549" s="310"/>
      <c r="F549" s="311" t="str">
        <f t="shared" ca="1" si="22"/>
        <v/>
      </c>
      <c r="G549" s="312"/>
      <c r="H549" s="308"/>
      <c r="I549" s="308"/>
      <c r="J549" s="308"/>
    </row>
    <row r="550" spans="1:10" ht="18" customHeight="1" outlineLevel="1">
      <c r="B550" s="308"/>
      <c r="C550" s="308"/>
      <c r="D550" s="309"/>
      <c r="E550" s="310"/>
      <c r="F550" s="311" t="str">
        <f t="shared" ca="1" si="22"/>
        <v/>
      </c>
      <c r="G550" s="312"/>
      <c r="H550" s="308"/>
      <c r="I550" s="308"/>
      <c r="J550" s="308"/>
    </row>
    <row r="551" spans="1:10" ht="18" customHeight="1" outlineLevel="1">
      <c r="B551" s="308"/>
      <c r="C551" s="308"/>
      <c r="D551" s="309"/>
      <c r="E551" s="310"/>
      <c r="F551" s="311" t="str">
        <f t="shared" ca="1" si="22"/>
        <v/>
      </c>
      <c r="G551" s="312"/>
      <c r="H551" s="308"/>
      <c r="I551" s="308"/>
      <c r="J551" s="308"/>
    </row>
    <row r="552" spans="1:10" ht="18" customHeight="1" outlineLevel="1">
      <c r="B552" s="308"/>
      <c r="C552" s="308"/>
      <c r="D552" s="309"/>
      <c r="E552" s="310"/>
      <c r="F552" s="311" t="str">
        <f t="shared" ca="1" si="22"/>
        <v/>
      </c>
      <c r="G552" s="312"/>
      <c r="H552" s="308"/>
      <c r="I552" s="308"/>
      <c r="J552" s="308"/>
    </row>
    <row r="553" spans="1:10" ht="18" customHeight="1" outlineLevel="1">
      <c r="B553" s="308"/>
      <c r="C553" s="308"/>
      <c r="D553" s="309"/>
      <c r="E553" s="310"/>
      <c r="F553" s="311" t="str">
        <f t="shared" ca="1" si="22"/>
        <v/>
      </c>
      <c r="G553" s="312"/>
      <c r="H553" s="308"/>
      <c r="I553" s="308"/>
      <c r="J553" s="308"/>
    </row>
    <row r="554" spans="1:10" ht="18" customHeight="1" outlineLevel="1">
      <c r="B554" s="308"/>
      <c r="C554" s="308"/>
      <c r="D554" s="309"/>
      <c r="E554" s="310"/>
      <c r="F554" s="311" t="str">
        <f t="shared" ca="1" si="22"/>
        <v/>
      </c>
      <c r="G554" s="312"/>
      <c r="H554" s="308"/>
      <c r="I554" s="308"/>
      <c r="J554" s="308"/>
    </row>
    <row r="555" spans="1:10" ht="18" customHeight="1" outlineLevel="1">
      <c r="B555" s="308"/>
      <c r="C555" s="308"/>
      <c r="D555" s="309"/>
      <c r="E555" s="310"/>
      <c r="F555" s="311" t="str">
        <f t="shared" ca="1" si="22"/>
        <v/>
      </c>
      <c r="G555" s="312"/>
      <c r="H555" s="308"/>
      <c r="I555" s="308"/>
      <c r="J555" s="308"/>
    </row>
    <row r="556" spans="1:10" ht="18" customHeight="1" outlineLevel="1">
      <c r="B556" s="308"/>
      <c r="C556" s="308"/>
      <c r="D556" s="309"/>
      <c r="E556" s="310"/>
      <c r="F556" s="311" t="str">
        <f t="shared" ca="1" si="22"/>
        <v/>
      </c>
      <c r="G556" s="312"/>
      <c r="H556" s="308"/>
      <c r="I556" s="308"/>
      <c r="J556" s="308"/>
    </row>
    <row r="557" spans="1:10" ht="18" customHeight="1" outlineLevel="1">
      <c r="B557" s="308"/>
      <c r="C557" s="308"/>
      <c r="D557" s="309"/>
      <c r="E557" s="310"/>
      <c r="F557" s="311" t="str">
        <f t="shared" ca="1" si="22"/>
        <v/>
      </c>
      <c r="G557" s="312"/>
      <c r="H557" s="308"/>
      <c r="I557" s="308"/>
      <c r="J557" s="308"/>
    </row>
    <row r="558" spans="1:10" ht="18" customHeight="1" outlineLevel="1">
      <c r="B558" s="308"/>
      <c r="C558" s="308"/>
      <c r="D558" s="309"/>
      <c r="E558" s="310"/>
      <c r="F558" s="311" t="str">
        <f t="shared" ca="1" si="22"/>
        <v/>
      </c>
      <c r="G558" s="312"/>
      <c r="H558" s="308"/>
      <c r="I558" s="308"/>
      <c r="J558" s="308"/>
    </row>
    <row r="559" spans="1:10" ht="18" customHeight="1" outlineLevel="1">
      <c r="B559" s="308"/>
      <c r="C559" s="308"/>
      <c r="D559" s="309"/>
      <c r="E559" s="310"/>
      <c r="F559" s="311" t="str">
        <f t="shared" ca="1" si="22"/>
        <v/>
      </c>
      <c r="G559" s="312"/>
      <c r="H559" s="308"/>
      <c r="I559" s="308"/>
      <c r="J559" s="308"/>
    </row>
    <row r="560" spans="1:10" ht="18" customHeight="1" outlineLevel="1">
      <c r="B560" s="308"/>
      <c r="C560" s="321"/>
      <c r="D560" s="309"/>
      <c r="E560" s="310"/>
      <c r="F560" s="311" t="str">
        <f t="shared" ca="1" si="22"/>
        <v/>
      </c>
      <c r="G560" s="312"/>
      <c r="H560" s="308"/>
      <c r="I560" s="308"/>
      <c r="J560" s="308"/>
    </row>
    <row r="561" spans="1:10" ht="18" customHeight="1" outlineLevel="1">
      <c r="B561" s="308"/>
      <c r="C561" s="321"/>
      <c r="D561" s="309"/>
      <c r="E561" s="310"/>
      <c r="F561" s="311" t="str">
        <f t="shared" ca="1" si="22"/>
        <v/>
      </c>
      <c r="G561" s="312"/>
      <c r="H561" s="308"/>
      <c r="I561" s="308"/>
      <c r="J561" s="308"/>
    </row>
    <row r="562" spans="1:10" ht="18" customHeight="1" outlineLevel="1">
      <c r="B562" s="308"/>
      <c r="C562" s="321"/>
      <c r="D562" s="309"/>
      <c r="E562" s="310"/>
      <c r="F562" s="311" t="str">
        <f t="shared" ca="1" si="22"/>
        <v/>
      </c>
      <c r="G562" s="312"/>
      <c r="H562" s="308"/>
      <c r="I562" s="308"/>
      <c r="J562" s="308"/>
    </row>
    <row r="563" spans="1:10" ht="18" customHeight="1" outlineLevel="1">
      <c r="B563" s="308"/>
      <c r="C563" s="321"/>
      <c r="D563" s="309"/>
      <c r="E563" s="310"/>
      <c r="F563" s="311" t="str">
        <f t="shared" ca="1" si="22"/>
        <v/>
      </c>
      <c r="G563" s="312"/>
      <c r="H563" s="308"/>
      <c r="I563" s="308"/>
      <c r="J563" s="308"/>
    </row>
    <row r="564" spans="1:10" s="333" customFormat="1" ht="14" customHeight="1">
      <c r="B564" s="326" t="s">
        <v>107</v>
      </c>
      <c r="C564" s="327"/>
      <c r="D564" s="328">
        <f>+SUM(D544:D563)</f>
        <v>11572</v>
      </c>
      <c r="E564" s="329">
        <f>+D564/B543</f>
        <v>0.23483572457738905</v>
      </c>
      <c r="F564" s="330" t="str">
        <f>+IF(E564=0,"100% LEASED","")</f>
        <v/>
      </c>
      <c r="G564" s="331"/>
      <c r="H564" s="331"/>
      <c r="I564" s="331"/>
      <c r="J564" s="332"/>
    </row>
    <row r="565" spans="1:10" ht="30" customHeight="1"/>
    <row r="566" spans="1:10" ht="16" customHeight="1">
      <c r="B566" s="301" t="s">
        <v>228</v>
      </c>
      <c r="C566" s="340"/>
      <c r="D566" s="340"/>
      <c r="E566" s="340"/>
      <c r="F566" s="340"/>
      <c r="G566" s="340"/>
      <c r="H566" s="340"/>
      <c r="I566" s="340"/>
      <c r="J566" s="341"/>
    </row>
    <row r="567" spans="1:10">
      <c r="B567" s="304" t="s">
        <v>209</v>
      </c>
      <c r="C567" s="342"/>
      <c r="D567" s="342"/>
      <c r="E567" s="342"/>
      <c r="F567" s="342"/>
      <c r="G567" s="342"/>
      <c r="H567" s="342"/>
      <c r="I567" s="342"/>
      <c r="J567" s="343"/>
    </row>
    <row r="568" spans="1:10">
      <c r="B568" s="304">
        <v>73291</v>
      </c>
      <c r="C568" s="342"/>
      <c r="D568" s="342"/>
      <c r="E568" s="342"/>
      <c r="F568" s="342"/>
      <c r="G568" s="342"/>
      <c r="H568" s="342"/>
      <c r="I568" s="342"/>
      <c r="J568" s="343"/>
    </row>
    <row r="569" spans="1:10" ht="17.25" customHeight="1">
      <c r="A569">
        <v>525</v>
      </c>
      <c r="B569" s="308" t="s">
        <v>229</v>
      </c>
      <c r="C569" s="308">
        <v>7</v>
      </c>
      <c r="D569" s="309">
        <v>4500</v>
      </c>
      <c r="E569" s="310">
        <v>45505</v>
      </c>
      <c r="F569" s="397">
        <f ca="1">IF(B569="","",NOW()-E569)</f>
        <v>504.52766793981573</v>
      </c>
      <c r="G569" s="312">
        <v>1.32</v>
      </c>
      <c r="H569" s="308" t="s">
        <v>72</v>
      </c>
      <c r="I569" s="308" t="s">
        <v>72</v>
      </c>
      <c r="J569" s="308" t="s">
        <v>128</v>
      </c>
    </row>
    <row r="570" spans="1:10" ht="17.25" customHeight="1">
      <c r="A570">
        <v>525</v>
      </c>
      <c r="B570" s="308" t="s">
        <v>230</v>
      </c>
      <c r="C570" s="308">
        <v>1</v>
      </c>
      <c r="D570" s="309">
        <v>1360</v>
      </c>
      <c r="E570" s="310">
        <v>45931</v>
      </c>
      <c r="F570" s="397">
        <f ca="1">IF(B570="","",NOW()-E570)</f>
        <v>78.527667939815728</v>
      </c>
      <c r="G570" s="312">
        <v>1.32</v>
      </c>
      <c r="H570" s="308" t="s">
        <v>72</v>
      </c>
      <c r="I570" s="308" t="s">
        <v>73</v>
      </c>
      <c r="J570" s="308" t="s">
        <v>231</v>
      </c>
    </row>
    <row r="571" spans="1:10" ht="17.25" customHeight="1">
      <c r="A571">
        <v>525</v>
      </c>
      <c r="B571" s="308" t="s">
        <v>230</v>
      </c>
      <c r="C571" s="308">
        <v>2</v>
      </c>
      <c r="D571" s="309">
        <v>1360</v>
      </c>
      <c r="E571" s="310">
        <v>45931</v>
      </c>
      <c r="F571" s="397">
        <f ca="1">IF(B571="","",NOW()-E571)</f>
        <v>78.527667939815728</v>
      </c>
      <c r="G571" s="312">
        <v>1.32</v>
      </c>
      <c r="H571" s="308" t="s">
        <v>72</v>
      </c>
      <c r="I571" s="308" t="s">
        <v>73</v>
      </c>
      <c r="J571" s="308" t="s">
        <v>232</v>
      </c>
    </row>
    <row r="572" spans="1:10" ht="18" customHeight="1">
      <c r="A572">
        <v>525</v>
      </c>
      <c r="B572" s="308" t="s">
        <v>233</v>
      </c>
      <c r="C572" s="308">
        <v>13</v>
      </c>
      <c r="D572" s="309">
        <v>4480</v>
      </c>
      <c r="E572" s="310">
        <v>45931</v>
      </c>
      <c r="F572" s="397">
        <f ca="1">IF(B572="","",NOW()-E572)</f>
        <v>78.527667939815728</v>
      </c>
      <c r="G572" s="312">
        <v>1.32</v>
      </c>
      <c r="H572" s="308" t="s">
        <v>72</v>
      </c>
      <c r="I572" s="308" t="s">
        <v>73</v>
      </c>
      <c r="J572" s="308" t="s">
        <v>234</v>
      </c>
    </row>
    <row r="573" spans="1:10" ht="18" hidden="1" customHeight="1" outlineLevel="1">
      <c r="B573" s="308"/>
      <c r="C573" s="308"/>
      <c r="D573" s="309"/>
      <c r="E573" s="310"/>
      <c r="F573" s="382"/>
      <c r="G573" s="312"/>
      <c r="H573" s="308"/>
      <c r="I573" s="308"/>
      <c r="J573" s="308"/>
    </row>
    <row r="574" spans="1:10" ht="18" hidden="1" customHeight="1" outlineLevel="1">
      <c r="B574" s="308"/>
      <c r="C574" s="308"/>
      <c r="D574" s="309"/>
      <c r="E574" s="310"/>
      <c r="F574" s="311" t="str">
        <f t="shared" ref="F574:F590" ca="1" si="23">IF(B574="","",NOW()-E574)</f>
        <v/>
      </c>
      <c r="G574" s="312"/>
      <c r="H574" s="308"/>
      <c r="I574" s="308"/>
      <c r="J574" s="308"/>
    </row>
    <row r="575" spans="1:10" ht="18" hidden="1" customHeight="1" outlineLevel="1">
      <c r="B575" s="308"/>
      <c r="C575" s="308"/>
      <c r="D575" s="309"/>
      <c r="E575" s="310"/>
      <c r="F575" s="311" t="str">
        <f t="shared" ca="1" si="23"/>
        <v/>
      </c>
      <c r="G575" s="312"/>
      <c r="H575" s="308"/>
      <c r="I575" s="308"/>
      <c r="J575" s="308"/>
    </row>
    <row r="576" spans="1:10" ht="18" hidden="1" customHeight="1" outlineLevel="1">
      <c r="B576" s="308"/>
      <c r="C576" s="308"/>
      <c r="D576" s="309"/>
      <c r="E576" s="310"/>
      <c r="F576" s="311" t="str">
        <f t="shared" ca="1" si="23"/>
        <v/>
      </c>
      <c r="G576" s="312"/>
      <c r="H576" s="308"/>
      <c r="I576" s="308"/>
      <c r="J576" s="308"/>
    </row>
    <row r="577" spans="2:16" ht="18" hidden="1" customHeight="1" outlineLevel="1">
      <c r="B577" s="308"/>
      <c r="C577" s="308"/>
      <c r="D577" s="309"/>
      <c r="E577" s="310"/>
      <c r="F577" s="311" t="str">
        <f t="shared" ca="1" si="23"/>
        <v/>
      </c>
      <c r="G577" s="312"/>
      <c r="H577" s="308"/>
      <c r="I577" s="308"/>
      <c r="J577" s="308"/>
    </row>
    <row r="578" spans="2:16" ht="18" hidden="1" customHeight="1" outlineLevel="1">
      <c r="B578" s="308"/>
      <c r="C578" s="308"/>
      <c r="D578" s="309"/>
      <c r="E578" s="310"/>
      <c r="F578" s="311" t="str">
        <f t="shared" ca="1" si="23"/>
        <v/>
      </c>
      <c r="G578" s="312"/>
      <c r="H578" s="308"/>
      <c r="I578" s="308"/>
      <c r="J578" s="308"/>
    </row>
    <row r="579" spans="2:16" ht="18" hidden="1" customHeight="1" outlineLevel="1">
      <c r="B579" s="308"/>
      <c r="C579" s="308"/>
      <c r="D579" s="309"/>
      <c r="E579" s="310"/>
      <c r="F579" s="311" t="str">
        <f t="shared" ca="1" si="23"/>
        <v/>
      </c>
      <c r="G579" s="312"/>
      <c r="H579" s="308"/>
      <c r="I579" s="308"/>
      <c r="J579" s="308"/>
    </row>
    <row r="580" spans="2:16" ht="18" hidden="1" customHeight="1" outlineLevel="1">
      <c r="B580" s="308"/>
      <c r="C580" s="308"/>
      <c r="D580" s="309"/>
      <c r="E580" s="310"/>
      <c r="F580" s="311" t="str">
        <f t="shared" ca="1" si="23"/>
        <v/>
      </c>
      <c r="G580" s="312"/>
      <c r="H580" s="308"/>
      <c r="I580" s="308"/>
      <c r="J580" s="308"/>
    </row>
    <row r="581" spans="2:16" ht="18" hidden="1" customHeight="1" outlineLevel="1">
      <c r="B581" s="308"/>
      <c r="C581" s="308"/>
      <c r="D581" s="309"/>
      <c r="E581" s="310"/>
      <c r="F581" s="311" t="str">
        <f t="shared" ca="1" si="23"/>
        <v/>
      </c>
      <c r="G581" s="312"/>
      <c r="H581" s="308"/>
      <c r="I581" s="308"/>
      <c r="J581" s="308"/>
    </row>
    <row r="582" spans="2:16" ht="18" hidden="1" customHeight="1" outlineLevel="1">
      <c r="B582" s="308"/>
      <c r="C582" s="308"/>
      <c r="D582" s="309"/>
      <c r="E582" s="310"/>
      <c r="F582" s="311" t="str">
        <f t="shared" ca="1" si="23"/>
        <v/>
      </c>
      <c r="G582" s="312"/>
      <c r="H582" s="308"/>
      <c r="I582" s="308"/>
      <c r="J582" s="308"/>
    </row>
    <row r="583" spans="2:16" ht="18" hidden="1" customHeight="1" outlineLevel="1">
      <c r="B583" s="308"/>
      <c r="C583" s="308"/>
      <c r="D583" s="309"/>
      <c r="E583" s="310"/>
      <c r="F583" s="311" t="str">
        <f t="shared" ca="1" si="23"/>
        <v/>
      </c>
      <c r="G583" s="312"/>
      <c r="H583" s="308"/>
      <c r="I583" s="308"/>
      <c r="J583" s="308"/>
    </row>
    <row r="584" spans="2:16" ht="18" hidden="1" customHeight="1" outlineLevel="1">
      <c r="B584" s="308"/>
      <c r="C584" s="308"/>
      <c r="D584" s="309"/>
      <c r="E584" s="310"/>
      <c r="F584" s="311" t="str">
        <f t="shared" ca="1" si="23"/>
        <v/>
      </c>
      <c r="G584" s="312"/>
      <c r="H584" s="308"/>
      <c r="I584" s="308"/>
      <c r="J584" s="308"/>
    </row>
    <row r="585" spans="2:16" ht="18" hidden="1" customHeight="1" outlineLevel="1">
      <c r="B585" s="308"/>
      <c r="C585" s="308"/>
      <c r="D585" s="309"/>
      <c r="E585" s="310"/>
      <c r="F585" s="311" t="str">
        <f t="shared" ca="1" si="23"/>
        <v/>
      </c>
      <c r="G585" s="312"/>
      <c r="H585" s="308"/>
      <c r="I585" s="308"/>
      <c r="J585" s="308"/>
    </row>
    <row r="586" spans="2:16" ht="18" hidden="1" customHeight="1" outlineLevel="1">
      <c r="B586" s="308"/>
      <c r="C586" s="308"/>
      <c r="D586" s="309"/>
      <c r="E586" s="310"/>
      <c r="F586" s="311" t="str">
        <f t="shared" ca="1" si="23"/>
        <v/>
      </c>
      <c r="G586" s="312"/>
      <c r="H586" s="308"/>
      <c r="I586" s="308"/>
      <c r="J586" s="308"/>
    </row>
    <row r="587" spans="2:16" ht="18" hidden="1" customHeight="1" outlineLevel="1">
      <c r="B587" s="308"/>
      <c r="C587" s="321"/>
      <c r="D587" s="309"/>
      <c r="E587" s="310"/>
      <c r="F587" s="311" t="str">
        <f t="shared" ca="1" si="23"/>
        <v/>
      </c>
      <c r="G587" s="312"/>
      <c r="H587" s="308"/>
      <c r="I587" s="308"/>
      <c r="J587" s="308"/>
    </row>
    <row r="588" spans="2:16" ht="18" hidden="1" customHeight="1" outlineLevel="1">
      <c r="B588" s="308"/>
      <c r="C588" s="321"/>
      <c r="D588" s="309"/>
      <c r="E588" s="310"/>
      <c r="F588" s="311" t="str">
        <f t="shared" ca="1" si="23"/>
        <v/>
      </c>
      <c r="G588" s="312"/>
      <c r="H588" s="308"/>
      <c r="I588" s="308"/>
      <c r="J588" s="308"/>
    </row>
    <row r="589" spans="2:16" ht="18" hidden="1" customHeight="1" outlineLevel="1">
      <c r="B589" s="308"/>
      <c r="C589" s="321"/>
      <c r="D589" s="309"/>
      <c r="E589" s="310"/>
      <c r="F589" s="311" t="str">
        <f t="shared" ca="1" si="23"/>
        <v/>
      </c>
      <c r="G589" s="312"/>
      <c r="H589" s="308"/>
      <c r="I589" s="308"/>
      <c r="J589" s="308"/>
    </row>
    <row r="590" spans="2:16" ht="18" hidden="1" customHeight="1" outlineLevel="1">
      <c r="B590" s="308"/>
      <c r="C590" s="321"/>
      <c r="D590" s="309"/>
      <c r="E590" s="310"/>
      <c r="F590" s="311" t="str">
        <f t="shared" ca="1" si="23"/>
        <v/>
      </c>
      <c r="G590" s="312"/>
      <c r="H590" s="308"/>
      <c r="I590" s="308"/>
      <c r="J590" s="308"/>
    </row>
    <row r="591" spans="2:16" s="333" customFormat="1" ht="14" customHeight="1" collapsed="1">
      <c r="B591" s="326" t="s">
        <v>107</v>
      </c>
      <c r="C591" s="327"/>
      <c r="D591" s="328">
        <f>+SUM(D569:D590)</f>
        <v>11700</v>
      </c>
      <c r="E591" s="329">
        <f>+D591/B568</f>
        <v>0.15963760898336768</v>
      </c>
      <c r="F591" s="330" t="str">
        <f>+IF(E591=0,"100% LEASED","")</f>
        <v/>
      </c>
      <c r="G591" s="331"/>
      <c r="H591" s="331"/>
      <c r="I591" s="331"/>
      <c r="J591" s="332"/>
    </row>
    <row r="592" spans="2:16" ht="30" customHeight="1">
      <c r="J592">
        <v>440</v>
      </c>
      <c r="P592" s="334"/>
    </row>
    <row r="593" spans="1:10" ht="16" customHeight="1">
      <c r="B593" s="301" t="s">
        <v>235</v>
      </c>
      <c r="C593" s="340"/>
      <c r="D593" s="340"/>
      <c r="E593" s="340"/>
      <c r="F593" s="340"/>
      <c r="G593" s="340"/>
      <c r="H593" s="340"/>
      <c r="I593" s="340"/>
      <c r="J593" s="341"/>
    </row>
    <row r="594" spans="1:10">
      <c r="B594" s="304" t="s">
        <v>236</v>
      </c>
      <c r="C594" s="342"/>
      <c r="D594" s="342"/>
      <c r="E594" s="342"/>
      <c r="F594" s="342"/>
      <c r="G594" s="342"/>
      <c r="H594" s="342"/>
      <c r="I594" s="342"/>
      <c r="J594" s="343"/>
    </row>
    <row r="595" spans="1:10">
      <c r="B595" s="304">
        <v>52560</v>
      </c>
      <c r="C595" s="342"/>
      <c r="D595" s="342"/>
      <c r="E595" s="342"/>
      <c r="F595" s="342"/>
      <c r="G595" s="342"/>
      <c r="H595" s="342"/>
      <c r="I595" s="342"/>
      <c r="J595" s="343"/>
    </row>
    <row r="596" spans="1:10" ht="18" customHeight="1">
      <c r="A596">
        <v>336</v>
      </c>
      <c r="B596" s="308" t="s">
        <v>237</v>
      </c>
      <c r="C596" s="308">
        <v>3</v>
      </c>
      <c r="D596" s="309">
        <v>2060</v>
      </c>
      <c r="E596" s="310">
        <v>45748</v>
      </c>
      <c r="F596" s="311">
        <f ca="1">IF(B596="","",NOW()-E596)</f>
        <v>261.52766793981573</v>
      </c>
      <c r="G596" s="312">
        <v>1.5</v>
      </c>
      <c r="H596" s="308" t="s">
        <v>72</v>
      </c>
      <c r="I596" s="308" t="s">
        <v>72</v>
      </c>
      <c r="J596" s="308" t="s">
        <v>238</v>
      </c>
    </row>
    <row r="597" spans="1:10" ht="18" customHeight="1">
      <c r="A597">
        <v>336</v>
      </c>
      <c r="B597" s="308" t="s">
        <v>237</v>
      </c>
      <c r="C597" s="308">
        <v>4</v>
      </c>
      <c r="D597" s="309">
        <v>2060</v>
      </c>
      <c r="E597" s="310">
        <v>45748</v>
      </c>
      <c r="F597" s="311">
        <f ca="1">IF(B597="","",NOW()-E597)</f>
        <v>261.52766793981573</v>
      </c>
      <c r="G597" s="312">
        <v>1.5</v>
      </c>
      <c r="H597" s="308" t="s">
        <v>72</v>
      </c>
      <c r="I597" s="308" t="s">
        <v>72</v>
      </c>
      <c r="J597" s="308" t="s">
        <v>238</v>
      </c>
    </row>
    <row r="598" spans="1:10" ht="18" customHeight="1">
      <c r="B598" s="308"/>
      <c r="C598" s="308">
        <v>8</v>
      </c>
      <c r="D598" s="309"/>
      <c r="E598" s="310"/>
      <c r="F598" s="311"/>
      <c r="G598" s="312"/>
      <c r="H598" s="308"/>
      <c r="I598" s="308"/>
      <c r="J598" s="308"/>
    </row>
    <row r="599" spans="1:10" ht="18" hidden="1" customHeight="1" outlineLevel="1">
      <c r="B599" s="308"/>
      <c r="C599" s="308"/>
      <c r="D599" s="309"/>
      <c r="E599" s="310"/>
      <c r="F599" s="311" t="str">
        <f t="shared" ref="F599:F614" ca="1" si="24">IF(B599="","",NOW()-E599)</f>
        <v/>
      </c>
      <c r="G599" s="312"/>
      <c r="H599" s="308"/>
      <c r="I599" s="308"/>
      <c r="J599" s="308"/>
    </row>
    <row r="600" spans="1:10" ht="18" hidden="1" customHeight="1" outlineLevel="1">
      <c r="B600" s="308"/>
      <c r="C600" s="308"/>
      <c r="D600" s="309"/>
      <c r="E600" s="310"/>
      <c r="F600" s="311" t="str">
        <f t="shared" ca="1" si="24"/>
        <v/>
      </c>
      <c r="G600" s="312"/>
      <c r="H600" s="308"/>
      <c r="I600" s="308"/>
      <c r="J600" s="308"/>
    </row>
    <row r="601" spans="1:10" ht="18" hidden="1" customHeight="1" outlineLevel="1">
      <c r="B601" s="308"/>
      <c r="C601" s="308"/>
      <c r="D601" s="309"/>
      <c r="E601" s="310"/>
      <c r="F601" s="311" t="str">
        <f t="shared" ca="1" si="24"/>
        <v/>
      </c>
      <c r="G601" s="312"/>
      <c r="H601" s="308"/>
      <c r="I601" s="308"/>
      <c r="J601" s="308"/>
    </row>
    <row r="602" spans="1:10" ht="18" hidden="1" customHeight="1" outlineLevel="1">
      <c r="B602" s="308"/>
      <c r="C602" s="308"/>
      <c r="D602" s="309"/>
      <c r="E602" s="310"/>
      <c r="F602" s="311" t="str">
        <f t="shared" ca="1" si="24"/>
        <v/>
      </c>
      <c r="G602" s="312"/>
      <c r="H602" s="308"/>
      <c r="I602" s="308"/>
      <c r="J602" s="308"/>
    </row>
    <row r="603" spans="1:10" ht="18" hidden="1" customHeight="1" outlineLevel="1">
      <c r="B603" s="308"/>
      <c r="C603" s="308"/>
      <c r="D603" s="309"/>
      <c r="E603" s="310"/>
      <c r="F603" s="311" t="str">
        <f t="shared" ca="1" si="24"/>
        <v/>
      </c>
      <c r="G603" s="312"/>
      <c r="H603" s="308"/>
      <c r="I603" s="308"/>
      <c r="J603" s="308"/>
    </row>
    <row r="604" spans="1:10" ht="18" hidden="1" customHeight="1" outlineLevel="1">
      <c r="B604" s="308"/>
      <c r="C604" s="308"/>
      <c r="D604" s="309"/>
      <c r="E604" s="310"/>
      <c r="F604" s="311" t="str">
        <f t="shared" ca="1" si="24"/>
        <v/>
      </c>
      <c r="G604" s="312"/>
      <c r="H604" s="308"/>
      <c r="I604" s="308"/>
      <c r="J604" s="308"/>
    </row>
    <row r="605" spans="1:10" ht="18" hidden="1" customHeight="1" outlineLevel="1">
      <c r="B605" s="308"/>
      <c r="C605" s="308"/>
      <c r="D605" s="309"/>
      <c r="E605" s="310"/>
      <c r="F605" s="311" t="str">
        <f t="shared" ca="1" si="24"/>
        <v/>
      </c>
      <c r="G605" s="312"/>
      <c r="H605" s="308"/>
      <c r="I605" s="308"/>
      <c r="J605" s="308"/>
    </row>
    <row r="606" spans="1:10" ht="18" hidden="1" customHeight="1" outlineLevel="1">
      <c r="B606" s="308"/>
      <c r="C606" s="308"/>
      <c r="D606" s="309"/>
      <c r="E606" s="310"/>
      <c r="F606" s="311" t="str">
        <f t="shared" ca="1" si="24"/>
        <v/>
      </c>
      <c r="G606" s="312"/>
      <c r="H606" s="308"/>
      <c r="I606" s="308"/>
      <c r="J606" s="308"/>
    </row>
    <row r="607" spans="1:10" ht="18" hidden="1" customHeight="1" outlineLevel="1">
      <c r="B607" s="308"/>
      <c r="C607" s="308"/>
      <c r="D607" s="309"/>
      <c r="E607" s="310"/>
      <c r="F607" s="311" t="str">
        <f t="shared" ca="1" si="24"/>
        <v/>
      </c>
      <c r="G607" s="312"/>
      <c r="H607" s="308"/>
      <c r="I607" s="308"/>
      <c r="J607" s="308"/>
    </row>
    <row r="608" spans="1:10" ht="18" hidden="1" customHeight="1" outlineLevel="1">
      <c r="B608" s="308"/>
      <c r="C608" s="308"/>
      <c r="D608" s="309"/>
      <c r="E608" s="310"/>
      <c r="F608" s="311" t="str">
        <f t="shared" ca="1" si="24"/>
        <v/>
      </c>
      <c r="G608" s="312"/>
      <c r="H608" s="308"/>
      <c r="I608" s="308"/>
      <c r="J608" s="308"/>
    </row>
    <row r="609" spans="1:10" ht="18" hidden="1" customHeight="1" outlineLevel="1">
      <c r="B609" s="308"/>
      <c r="C609" s="308"/>
      <c r="D609" s="309"/>
      <c r="E609" s="310"/>
      <c r="F609" s="311" t="str">
        <f t="shared" ca="1" si="24"/>
        <v/>
      </c>
      <c r="G609" s="312"/>
      <c r="H609" s="308"/>
      <c r="I609" s="308"/>
      <c r="J609" s="308"/>
    </row>
    <row r="610" spans="1:10" ht="18" hidden="1" customHeight="1" outlineLevel="1">
      <c r="B610" s="308"/>
      <c r="C610" s="308"/>
      <c r="D610" s="309"/>
      <c r="E610" s="310"/>
      <c r="F610" s="311" t="str">
        <f t="shared" ca="1" si="24"/>
        <v/>
      </c>
      <c r="G610" s="312"/>
      <c r="H610" s="308"/>
      <c r="I610" s="308"/>
      <c r="J610" s="308"/>
    </row>
    <row r="611" spans="1:10" ht="18" hidden="1" customHeight="1" outlineLevel="1">
      <c r="B611" s="308"/>
      <c r="C611" s="321"/>
      <c r="D611" s="309"/>
      <c r="E611" s="310"/>
      <c r="F611" s="311" t="str">
        <f t="shared" ca="1" si="24"/>
        <v/>
      </c>
      <c r="G611" s="312"/>
      <c r="H611" s="308"/>
      <c r="I611" s="308"/>
      <c r="J611" s="308"/>
    </row>
    <row r="612" spans="1:10" ht="18" hidden="1" customHeight="1" outlineLevel="1">
      <c r="B612" s="308"/>
      <c r="C612" s="321"/>
      <c r="D612" s="309"/>
      <c r="E612" s="310"/>
      <c r="F612" s="311" t="str">
        <f t="shared" ca="1" si="24"/>
        <v/>
      </c>
      <c r="G612" s="312"/>
      <c r="H612" s="308"/>
      <c r="I612" s="308"/>
      <c r="J612" s="308"/>
    </row>
    <row r="613" spans="1:10" ht="18" hidden="1" customHeight="1" outlineLevel="1">
      <c r="B613" s="308"/>
      <c r="C613" s="321"/>
      <c r="D613" s="309"/>
      <c r="E613" s="310"/>
      <c r="F613" s="311" t="str">
        <f t="shared" ca="1" si="24"/>
        <v/>
      </c>
      <c r="G613" s="312"/>
      <c r="H613" s="308"/>
      <c r="I613" s="308"/>
      <c r="J613" s="308"/>
    </row>
    <row r="614" spans="1:10" ht="18" hidden="1" customHeight="1" outlineLevel="1">
      <c r="B614" s="308"/>
      <c r="C614" s="321"/>
      <c r="D614" s="309"/>
      <c r="E614" s="310"/>
      <c r="F614" s="311" t="str">
        <f t="shared" ca="1" si="24"/>
        <v/>
      </c>
      <c r="G614" s="312"/>
      <c r="H614" s="308"/>
      <c r="I614" s="308"/>
      <c r="J614" s="308"/>
    </row>
    <row r="615" spans="1:10" s="333" customFormat="1" ht="14" customHeight="1" collapsed="1">
      <c r="B615" s="326" t="s">
        <v>107</v>
      </c>
      <c r="C615" s="327"/>
      <c r="D615" s="328">
        <f>+SUM(D596:D614)</f>
        <v>4120</v>
      </c>
      <c r="E615" s="329">
        <f>+D615/B595</f>
        <v>7.8386605783866053E-2</v>
      </c>
      <c r="F615" s="330" t="str">
        <f>+IF(E615=0,"100% LEASED","")</f>
        <v/>
      </c>
      <c r="G615" s="330"/>
      <c r="H615" s="330"/>
      <c r="I615" s="330"/>
      <c r="J615" s="339"/>
    </row>
    <row r="616" spans="1:10" ht="30" customHeight="1"/>
    <row r="617" spans="1:10" ht="16" customHeight="1">
      <c r="B617" s="301" t="s">
        <v>239</v>
      </c>
      <c r="C617" s="340"/>
      <c r="D617" s="340"/>
      <c r="E617" s="340"/>
      <c r="F617" s="340"/>
      <c r="G617" s="340"/>
      <c r="H617" s="340"/>
      <c r="I617" s="340"/>
      <c r="J617" s="341"/>
    </row>
    <row r="618" spans="1:10">
      <c r="B618" s="304" t="s">
        <v>240</v>
      </c>
      <c r="C618" s="342"/>
      <c r="D618" s="342"/>
      <c r="E618" s="342"/>
      <c r="F618" s="342"/>
      <c r="G618" s="342"/>
      <c r="H618" s="342"/>
      <c r="I618" s="342"/>
      <c r="J618" s="343"/>
    </row>
    <row r="619" spans="1:10">
      <c r="B619" s="304">
        <v>52715</v>
      </c>
      <c r="C619" s="342"/>
      <c r="D619" s="342"/>
      <c r="E619" s="342"/>
      <c r="F619" s="342"/>
      <c r="G619" s="342"/>
      <c r="H619" s="342"/>
      <c r="I619" s="342"/>
      <c r="J619" s="343"/>
    </row>
    <row r="620" spans="1:10" s="405" customFormat="1" ht="18.75" customHeight="1">
      <c r="A620" s="405">
        <v>375</v>
      </c>
      <c r="B620" s="314" t="s">
        <v>241</v>
      </c>
      <c r="C620" s="314">
        <v>2</v>
      </c>
      <c r="D620" s="315">
        <v>6538</v>
      </c>
      <c r="E620" s="316">
        <v>45931</v>
      </c>
      <c r="F620" s="317">
        <f t="shared" ref="F620:F639" ca="1" si="25">IF(B620="","",NOW()-E620)</f>
        <v>78.527667939815728</v>
      </c>
      <c r="G620" s="318">
        <v>1.55</v>
      </c>
      <c r="H620" s="314" t="s">
        <v>72</v>
      </c>
      <c r="I620" s="314" t="s">
        <v>72</v>
      </c>
      <c r="J620" s="314" t="s">
        <v>242</v>
      </c>
    </row>
    <row r="621" spans="1:10" s="405" customFormat="1" ht="18" hidden="1" customHeight="1" outlineLevel="1">
      <c r="B621" s="314"/>
      <c r="C621" s="314"/>
      <c r="D621" s="315"/>
      <c r="E621" s="316"/>
      <c r="F621" s="317" t="str">
        <f t="shared" ca="1" si="25"/>
        <v/>
      </c>
      <c r="G621" s="318"/>
      <c r="H621" s="314"/>
      <c r="I621" s="314"/>
      <c r="J621" s="314"/>
    </row>
    <row r="622" spans="1:10" s="405" customFormat="1" ht="18" hidden="1" customHeight="1" outlineLevel="1">
      <c r="B622" s="314"/>
      <c r="C622" s="314"/>
      <c r="D622" s="315"/>
      <c r="E622" s="316"/>
      <c r="F622" s="317" t="str">
        <f t="shared" ca="1" si="25"/>
        <v/>
      </c>
      <c r="G622" s="318"/>
      <c r="H622" s="314"/>
      <c r="I622" s="314"/>
      <c r="J622" s="314"/>
    </row>
    <row r="623" spans="1:10" s="405" customFormat="1" ht="18" hidden="1" customHeight="1" outlineLevel="1">
      <c r="B623" s="314"/>
      <c r="C623" s="314"/>
      <c r="D623" s="315"/>
      <c r="E623" s="316"/>
      <c r="F623" s="317" t="str">
        <f t="shared" ca="1" si="25"/>
        <v/>
      </c>
      <c r="G623" s="318"/>
      <c r="H623" s="314"/>
      <c r="I623" s="314"/>
      <c r="J623" s="314"/>
    </row>
    <row r="624" spans="1:10" ht="18" hidden="1" customHeight="1" outlineLevel="1">
      <c r="B624" s="308"/>
      <c r="C624" s="308"/>
      <c r="D624" s="309"/>
      <c r="E624" s="310"/>
      <c r="F624" s="311" t="str">
        <f t="shared" ca="1" si="25"/>
        <v/>
      </c>
      <c r="G624" s="312"/>
      <c r="H624" s="308"/>
      <c r="I624" s="308"/>
      <c r="J624" s="308"/>
    </row>
    <row r="625" spans="2:10" ht="18" hidden="1" customHeight="1" outlineLevel="1">
      <c r="B625" s="308"/>
      <c r="C625" s="308"/>
      <c r="D625" s="309"/>
      <c r="E625" s="310"/>
      <c r="F625" s="311" t="str">
        <f t="shared" ca="1" si="25"/>
        <v/>
      </c>
      <c r="G625" s="312"/>
      <c r="H625" s="308"/>
      <c r="I625" s="308"/>
      <c r="J625" s="308"/>
    </row>
    <row r="626" spans="2:10" ht="18" hidden="1" customHeight="1" outlineLevel="1">
      <c r="B626" s="308"/>
      <c r="C626" s="308"/>
      <c r="D626" s="309"/>
      <c r="E626" s="310"/>
      <c r="F626" s="311" t="str">
        <f t="shared" ca="1" si="25"/>
        <v/>
      </c>
      <c r="G626" s="312"/>
      <c r="H626" s="308"/>
      <c r="I626" s="308"/>
      <c r="J626" s="308"/>
    </row>
    <row r="627" spans="2:10" ht="18" hidden="1" customHeight="1" outlineLevel="1">
      <c r="B627" s="308"/>
      <c r="C627" s="308"/>
      <c r="D627" s="309"/>
      <c r="E627" s="310"/>
      <c r="F627" s="311" t="str">
        <f t="shared" ca="1" si="25"/>
        <v/>
      </c>
      <c r="G627" s="312"/>
      <c r="H627" s="308"/>
      <c r="I627" s="308"/>
      <c r="J627" s="308"/>
    </row>
    <row r="628" spans="2:10" ht="18" hidden="1" customHeight="1" outlineLevel="1">
      <c r="B628" s="308"/>
      <c r="C628" s="308"/>
      <c r="D628" s="309"/>
      <c r="E628" s="310"/>
      <c r="F628" s="311" t="str">
        <f t="shared" ca="1" si="25"/>
        <v/>
      </c>
      <c r="G628" s="312"/>
      <c r="H628" s="308"/>
      <c r="I628" s="308"/>
      <c r="J628" s="308"/>
    </row>
    <row r="629" spans="2:10" ht="18" hidden="1" customHeight="1" outlineLevel="1">
      <c r="B629" s="308"/>
      <c r="C629" s="308"/>
      <c r="D629" s="309"/>
      <c r="E629" s="310"/>
      <c r="F629" s="311" t="str">
        <f t="shared" ca="1" si="25"/>
        <v/>
      </c>
      <c r="G629" s="312"/>
      <c r="H629" s="308"/>
      <c r="I629" s="308"/>
      <c r="J629" s="308"/>
    </row>
    <row r="630" spans="2:10" ht="18" hidden="1" customHeight="1" outlineLevel="1">
      <c r="B630" s="308"/>
      <c r="C630" s="308"/>
      <c r="D630" s="309"/>
      <c r="E630" s="310"/>
      <c r="F630" s="311" t="str">
        <f t="shared" ca="1" si="25"/>
        <v/>
      </c>
      <c r="G630" s="312"/>
      <c r="H630" s="308"/>
      <c r="I630" s="308"/>
      <c r="J630" s="308"/>
    </row>
    <row r="631" spans="2:10" ht="18" hidden="1" customHeight="1" outlineLevel="1">
      <c r="B631" s="308"/>
      <c r="C631" s="308"/>
      <c r="D631" s="309"/>
      <c r="E631" s="310"/>
      <c r="F631" s="311" t="str">
        <f t="shared" ca="1" si="25"/>
        <v/>
      </c>
      <c r="G631" s="312"/>
      <c r="H631" s="308"/>
      <c r="I631" s="308"/>
      <c r="J631" s="308"/>
    </row>
    <row r="632" spans="2:10" ht="18" hidden="1" customHeight="1" outlineLevel="1">
      <c r="B632" s="308"/>
      <c r="C632" s="308"/>
      <c r="D632" s="309"/>
      <c r="E632" s="310"/>
      <c r="F632" s="311" t="str">
        <f t="shared" ca="1" si="25"/>
        <v/>
      </c>
      <c r="G632" s="312"/>
      <c r="H632" s="308"/>
      <c r="I632" s="308"/>
      <c r="J632" s="308"/>
    </row>
    <row r="633" spans="2:10" ht="18" hidden="1" customHeight="1" outlineLevel="1">
      <c r="B633" s="308"/>
      <c r="C633" s="308"/>
      <c r="D633" s="309"/>
      <c r="E633" s="310"/>
      <c r="F633" s="311" t="str">
        <f t="shared" ca="1" si="25"/>
        <v/>
      </c>
      <c r="G633" s="312"/>
      <c r="H633" s="308"/>
      <c r="I633" s="308"/>
      <c r="J633" s="308"/>
    </row>
    <row r="634" spans="2:10" ht="18" hidden="1" customHeight="1" outlineLevel="1">
      <c r="B634" s="308"/>
      <c r="C634" s="308"/>
      <c r="D634" s="309"/>
      <c r="E634" s="310"/>
      <c r="F634" s="311" t="str">
        <f t="shared" ca="1" si="25"/>
        <v/>
      </c>
      <c r="G634" s="312"/>
      <c r="H634" s="308"/>
      <c r="I634" s="308"/>
      <c r="J634" s="308"/>
    </row>
    <row r="635" spans="2:10" ht="18" hidden="1" customHeight="1" outlineLevel="1">
      <c r="B635" s="308"/>
      <c r="C635" s="308"/>
      <c r="D635" s="309"/>
      <c r="E635" s="310"/>
      <c r="F635" s="311" t="str">
        <f t="shared" ca="1" si="25"/>
        <v/>
      </c>
      <c r="G635" s="312"/>
      <c r="H635" s="308"/>
      <c r="I635" s="308"/>
      <c r="J635" s="308"/>
    </row>
    <row r="636" spans="2:10" ht="18" hidden="1" customHeight="1" outlineLevel="1">
      <c r="B636" s="308"/>
      <c r="C636" s="321"/>
      <c r="D636" s="309"/>
      <c r="E636" s="310"/>
      <c r="F636" s="311" t="str">
        <f t="shared" ca="1" si="25"/>
        <v/>
      </c>
      <c r="G636" s="312"/>
      <c r="H636" s="308"/>
      <c r="I636" s="308"/>
      <c r="J636" s="308"/>
    </row>
    <row r="637" spans="2:10" ht="18" hidden="1" customHeight="1" outlineLevel="1">
      <c r="B637" s="308"/>
      <c r="C637" s="321"/>
      <c r="D637" s="309"/>
      <c r="E637" s="310"/>
      <c r="F637" s="311" t="str">
        <f t="shared" ca="1" si="25"/>
        <v/>
      </c>
      <c r="G637" s="312"/>
      <c r="H637" s="308"/>
      <c r="I637" s="308"/>
      <c r="J637" s="308"/>
    </row>
    <row r="638" spans="2:10" ht="18" hidden="1" customHeight="1" outlineLevel="1">
      <c r="B638" s="308"/>
      <c r="C638" s="321"/>
      <c r="D638" s="309"/>
      <c r="E638" s="310"/>
      <c r="F638" s="311" t="str">
        <f t="shared" ca="1" si="25"/>
        <v/>
      </c>
      <c r="G638" s="312"/>
      <c r="H638" s="308"/>
      <c r="I638" s="308"/>
      <c r="J638" s="308"/>
    </row>
    <row r="639" spans="2:10" ht="18" hidden="1" customHeight="1" outlineLevel="1">
      <c r="B639" s="308"/>
      <c r="C639" s="321"/>
      <c r="D639" s="309"/>
      <c r="E639" s="310"/>
      <c r="F639" s="311" t="str">
        <f t="shared" ca="1" si="25"/>
        <v/>
      </c>
      <c r="G639" s="312"/>
      <c r="H639" s="308"/>
      <c r="I639" s="308"/>
      <c r="J639" s="308"/>
    </row>
    <row r="640" spans="2:10" s="333" customFormat="1" ht="14" customHeight="1" collapsed="1">
      <c r="B640" s="326" t="s">
        <v>107</v>
      </c>
      <c r="C640" s="327"/>
      <c r="D640" s="328">
        <f>+SUM(D620:D639)</f>
        <v>6538</v>
      </c>
      <c r="E640" s="329">
        <f>+D640/B619</f>
        <v>0.12402541970976003</v>
      </c>
      <c r="F640" s="330" t="str">
        <f>+IF(E640=0,"100% LEASED","")</f>
        <v/>
      </c>
      <c r="G640" s="331"/>
      <c r="H640" s="331"/>
      <c r="I640" s="331"/>
      <c r="J640" s="332"/>
    </row>
    <row r="641" spans="1:10" ht="30" customHeight="1"/>
    <row r="642" spans="1:10" ht="16" customHeight="1">
      <c r="B642" s="301" t="s">
        <v>243</v>
      </c>
      <c r="C642" s="340"/>
      <c r="D642" s="340"/>
      <c r="E642" s="340"/>
      <c r="F642" s="340"/>
      <c r="G642" s="340"/>
      <c r="H642" s="340"/>
      <c r="I642" s="340"/>
      <c r="J642" s="341"/>
    </row>
    <row r="643" spans="1:10">
      <c r="B643" s="304" t="s">
        <v>209</v>
      </c>
      <c r="C643" s="342"/>
      <c r="D643" s="342"/>
      <c r="E643" s="342"/>
      <c r="F643" s="342"/>
      <c r="G643" s="342"/>
      <c r="H643" s="342"/>
      <c r="I643" s="342"/>
      <c r="J643" s="343"/>
    </row>
    <row r="644" spans="1:10">
      <c r="B644" s="304">
        <v>35597</v>
      </c>
      <c r="C644" s="342"/>
      <c r="D644" s="342"/>
      <c r="E644" s="342"/>
      <c r="F644" s="342"/>
      <c r="G644" s="342"/>
      <c r="H644" s="342"/>
      <c r="I644" s="342"/>
      <c r="J644" s="343"/>
    </row>
    <row r="645" spans="1:10" s="405" customFormat="1" ht="18" customHeight="1">
      <c r="A645" s="405">
        <v>548</v>
      </c>
      <c r="B645" s="314" t="s">
        <v>244</v>
      </c>
      <c r="C645" s="314">
        <v>10</v>
      </c>
      <c r="D645" s="315">
        <v>1060</v>
      </c>
      <c r="E645" s="316">
        <v>45901</v>
      </c>
      <c r="F645" s="317">
        <f t="shared" ref="F645:F664" ca="1" si="26">IF(B645="","",NOW()-E645)</f>
        <v>108.52766793981573</v>
      </c>
      <c r="G645" s="318">
        <v>1.35</v>
      </c>
      <c r="H645" s="314" t="s">
        <v>72</v>
      </c>
      <c r="I645" s="314" t="s">
        <v>72</v>
      </c>
      <c r="J645" s="314" t="s">
        <v>245</v>
      </c>
    </row>
    <row r="646" spans="1:10" s="405" customFormat="1" ht="18" customHeight="1">
      <c r="A646" s="405">
        <v>548</v>
      </c>
      <c r="B646" s="314" t="s">
        <v>246</v>
      </c>
      <c r="C646" s="314">
        <v>1</v>
      </c>
      <c r="D646" s="315">
        <v>1326</v>
      </c>
      <c r="E646" s="316">
        <v>45962</v>
      </c>
      <c r="F646" s="317">
        <f t="shared" ca="1" si="26"/>
        <v>47.527667939815728</v>
      </c>
      <c r="G646" s="318">
        <v>1.35</v>
      </c>
      <c r="H646" s="314" t="s">
        <v>72</v>
      </c>
      <c r="I646" s="314" t="s">
        <v>72</v>
      </c>
      <c r="J646" s="314" t="s">
        <v>245</v>
      </c>
    </row>
    <row r="647" spans="1:10" s="405" customFormat="1" ht="18" customHeight="1">
      <c r="A647" s="405">
        <v>548</v>
      </c>
      <c r="B647" s="314" t="s">
        <v>246</v>
      </c>
      <c r="C647" s="314">
        <v>9</v>
      </c>
      <c r="D647" s="315">
        <v>1600</v>
      </c>
      <c r="E647" s="316">
        <v>45901</v>
      </c>
      <c r="F647" s="317">
        <f t="shared" ca="1" si="26"/>
        <v>108.52766793981573</v>
      </c>
      <c r="G647" s="318">
        <v>1.35</v>
      </c>
      <c r="H647" s="314" t="s">
        <v>72</v>
      </c>
      <c r="I647" s="314" t="s">
        <v>72</v>
      </c>
      <c r="J647" s="314" t="s">
        <v>128</v>
      </c>
    </row>
    <row r="648" spans="1:10" s="405" customFormat="1" ht="18" customHeight="1">
      <c r="A648" s="405">
        <v>548</v>
      </c>
      <c r="B648" s="314" t="s">
        <v>247</v>
      </c>
      <c r="C648" s="314">
        <v>11</v>
      </c>
      <c r="D648" s="315">
        <v>1600</v>
      </c>
      <c r="E648" s="316">
        <v>45901</v>
      </c>
      <c r="F648" s="317">
        <f t="shared" ca="1" si="26"/>
        <v>108.52766793981573</v>
      </c>
      <c r="G648" s="318">
        <v>1.35</v>
      </c>
      <c r="H648" s="314" t="s">
        <v>72</v>
      </c>
      <c r="I648" s="314" t="s">
        <v>72</v>
      </c>
      <c r="J648" s="314" t="s">
        <v>128</v>
      </c>
    </row>
    <row r="649" spans="1:10" ht="18" hidden="1" customHeight="1" outlineLevel="1">
      <c r="B649" s="308"/>
      <c r="C649" s="308"/>
      <c r="D649" s="309"/>
      <c r="E649" s="310"/>
      <c r="F649" s="311" t="str">
        <f t="shared" ca="1" si="26"/>
        <v/>
      </c>
      <c r="G649" s="312"/>
      <c r="H649" s="308"/>
      <c r="I649" s="308"/>
      <c r="J649" s="308"/>
    </row>
    <row r="650" spans="1:10" ht="18" hidden="1" customHeight="1" outlineLevel="1">
      <c r="B650" s="308"/>
      <c r="C650" s="308"/>
      <c r="D650" s="309"/>
      <c r="E650" s="310"/>
      <c r="F650" s="311" t="str">
        <f t="shared" ca="1" si="26"/>
        <v/>
      </c>
      <c r="G650" s="312"/>
      <c r="H650" s="308"/>
      <c r="I650" s="308"/>
      <c r="J650" s="308"/>
    </row>
    <row r="651" spans="1:10" ht="18" hidden="1" customHeight="1" outlineLevel="1">
      <c r="B651" s="308"/>
      <c r="C651" s="308"/>
      <c r="D651" s="309"/>
      <c r="E651" s="310"/>
      <c r="F651" s="311" t="str">
        <f t="shared" ca="1" si="26"/>
        <v/>
      </c>
      <c r="G651" s="312"/>
      <c r="H651" s="308"/>
      <c r="I651" s="308"/>
      <c r="J651" s="308"/>
    </row>
    <row r="652" spans="1:10" ht="18" hidden="1" customHeight="1" outlineLevel="1">
      <c r="B652" s="308"/>
      <c r="C652" s="308"/>
      <c r="D652" s="309"/>
      <c r="E652" s="310"/>
      <c r="F652" s="311" t="str">
        <f t="shared" ca="1" si="26"/>
        <v/>
      </c>
      <c r="G652" s="312"/>
      <c r="H652" s="308"/>
      <c r="I652" s="308"/>
      <c r="J652" s="308"/>
    </row>
    <row r="653" spans="1:10" ht="18" hidden="1" customHeight="1" outlineLevel="1">
      <c r="B653" s="308"/>
      <c r="C653" s="308"/>
      <c r="D653" s="309"/>
      <c r="E653" s="310"/>
      <c r="F653" s="311" t="str">
        <f t="shared" ca="1" si="26"/>
        <v/>
      </c>
      <c r="G653" s="312"/>
      <c r="H653" s="308"/>
      <c r="I653" s="308"/>
      <c r="J653" s="308"/>
    </row>
    <row r="654" spans="1:10" ht="18" hidden="1" customHeight="1" outlineLevel="1">
      <c r="B654" s="308"/>
      <c r="C654" s="308"/>
      <c r="D654" s="309"/>
      <c r="E654" s="310"/>
      <c r="F654" s="311" t="str">
        <f t="shared" ca="1" si="26"/>
        <v/>
      </c>
      <c r="G654" s="312"/>
      <c r="H654" s="308"/>
      <c r="I654" s="308"/>
      <c r="J654" s="308"/>
    </row>
    <row r="655" spans="1:10" ht="18" hidden="1" customHeight="1" outlineLevel="1">
      <c r="B655" s="308"/>
      <c r="C655" s="308"/>
      <c r="D655" s="309"/>
      <c r="E655" s="310"/>
      <c r="F655" s="311" t="str">
        <f t="shared" ca="1" si="26"/>
        <v/>
      </c>
      <c r="G655" s="312"/>
      <c r="H655" s="308"/>
      <c r="I655" s="308"/>
      <c r="J655" s="308"/>
    </row>
    <row r="656" spans="1:10" ht="18" hidden="1" customHeight="1" outlineLevel="1">
      <c r="B656" s="308"/>
      <c r="C656" s="308"/>
      <c r="D656" s="309"/>
      <c r="E656" s="310"/>
      <c r="F656" s="311" t="str">
        <f t="shared" ca="1" si="26"/>
        <v/>
      </c>
      <c r="G656" s="312"/>
      <c r="H656" s="308"/>
      <c r="I656" s="308"/>
      <c r="J656" s="308"/>
    </row>
    <row r="657" spans="2:10" ht="18" hidden="1" customHeight="1" outlineLevel="1">
      <c r="B657" s="308"/>
      <c r="C657" s="308"/>
      <c r="D657" s="309"/>
      <c r="E657" s="310"/>
      <c r="F657" s="311" t="str">
        <f t="shared" ca="1" si="26"/>
        <v/>
      </c>
      <c r="G657" s="312"/>
      <c r="H657" s="308"/>
      <c r="I657" s="308"/>
      <c r="J657" s="308"/>
    </row>
    <row r="658" spans="2:10" ht="18" hidden="1" customHeight="1" outlineLevel="1">
      <c r="B658" s="308"/>
      <c r="C658" s="308"/>
      <c r="D658" s="309"/>
      <c r="E658" s="310"/>
      <c r="F658" s="311" t="str">
        <f t="shared" ca="1" si="26"/>
        <v/>
      </c>
      <c r="G658" s="312"/>
      <c r="H658" s="308"/>
      <c r="I658" s="308"/>
      <c r="J658" s="308"/>
    </row>
    <row r="659" spans="2:10" ht="18" hidden="1" customHeight="1" outlineLevel="1">
      <c r="B659" s="308"/>
      <c r="C659" s="308"/>
      <c r="D659" s="309"/>
      <c r="E659" s="310"/>
      <c r="F659" s="311" t="str">
        <f t="shared" ca="1" si="26"/>
        <v/>
      </c>
      <c r="G659" s="312"/>
      <c r="H659" s="308"/>
      <c r="I659" s="308"/>
      <c r="J659" s="308"/>
    </row>
    <row r="660" spans="2:10" ht="18" hidden="1" customHeight="1" outlineLevel="1">
      <c r="B660" s="308"/>
      <c r="C660" s="308"/>
      <c r="D660" s="309"/>
      <c r="E660" s="310"/>
      <c r="F660" s="311" t="str">
        <f t="shared" ca="1" si="26"/>
        <v/>
      </c>
      <c r="G660" s="312"/>
      <c r="H660" s="308"/>
      <c r="I660" s="308"/>
      <c r="J660" s="308"/>
    </row>
    <row r="661" spans="2:10" ht="18" hidden="1" customHeight="1" outlineLevel="1">
      <c r="B661" s="308"/>
      <c r="C661" s="321"/>
      <c r="D661" s="309"/>
      <c r="E661" s="310"/>
      <c r="F661" s="311" t="str">
        <f t="shared" ca="1" si="26"/>
        <v/>
      </c>
      <c r="G661" s="312"/>
      <c r="H661" s="308"/>
      <c r="I661" s="308"/>
      <c r="J661" s="308"/>
    </row>
    <row r="662" spans="2:10" ht="18" hidden="1" customHeight="1" outlineLevel="1">
      <c r="B662" s="308"/>
      <c r="C662" s="321"/>
      <c r="D662" s="309"/>
      <c r="E662" s="310"/>
      <c r="F662" s="311" t="str">
        <f t="shared" ca="1" si="26"/>
        <v/>
      </c>
      <c r="G662" s="312"/>
      <c r="H662" s="308"/>
      <c r="I662" s="308"/>
      <c r="J662" s="308"/>
    </row>
    <row r="663" spans="2:10" ht="18" hidden="1" customHeight="1" outlineLevel="1">
      <c r="B663" s="308"/>
      <c r="C663" s="321"/>
      <c r="D663" s="309"/>
      <c r="E663" s="310"/>
      <c r="F663" s="311" t="str">
        <f t="shared" ca="1" si="26"/>
        <v/>
      </c>
      <c r="G663" s="312"/>
      <c r="H663" s="308"/>
      <c r="I663" s="308"/>
      <c r="J663" s="308"/>
    </row>
    <row r="664" spans="2:10" ht="18" hidden="1" customHeight="1" outlineLevel="1">
      <c r="B664" s="308"/>
      <c r="C664" s="321"/>
      <c r="D664" s="309"/>
      <c r="E664" s="310"/>
      <c r="F664" s="311" t="str">
        <f t="shared" ca="1" si="26"/>
        <v/>
      </c>
      <c r="G664" s="312"/>
      <c r="H664" s="308"/>
      <c r="I664" s="308"/>
      <c r="J664" s="308"/>
    </row>
    <row r="665" spans="2:10" s="333" customFormat="1" ht="14" customHeight="1" collapsed="1">
      <c r="B665" s="326" t="s">
        <v>107</v>
      </c>
      <c r="C665" s="327"/>
      <c r="D665" s="328">
        <f>+SUM(D645:D664)</f>
        <v>5586</v>
      </c>
      <c r="E665" s="329">
        <f>+D665/B644</f>
        <v>0.15692333623619967</v>
      </c>
      <c r="F665" s="330" t="str">
        <f>+IF(E665=0,"100% LEASED","")</f>
        <v/>
      </c>
      <c r="G665" s="331"/>
      <c r="H665" s="331"/>
      <c r="I665" s="331"/>
      <c r="J665" s="332"/>
    </row>
    <row r="666" spans="2:10" ht="30" customHeight="1"/>
    <row r="667" spans="2:10" ht="16" customHeight="1">
      <c r="B667" s="301" t="s">
        <v>248</v>
      </c>
      <c r="C667" s="340"/>
      <c r="D667" s="340"/>
      <c r="E667" s="340"/>
      <c r="F667" s="340"/>
      <c r="G667" s="340"/>
      <c r="H667" s="340"/>
      <c r="I667" s="340"/>
      <c r="J667" s="341"/>
    </row>
    <row r="668" spans="2:10">
      <c r="B668" s="304" t="s">
        <v>209</v>
      </c>
      <c r="C668" s="342"/>
      <c r="D668" s="342"/>
      <c r="E668" s="342"/>
      <c r="F668" s="342"/>
      <c r="G668" s="342"/>
      <c r="H668" s="342"/>
      <c r="I668" s="342"/>
      <c r="J668" s="343"/>
    </row>
    <row r="669" spans="2:10">
      <c r="B669" s="304">
        <v>38501</v>
      </c>
      <c r="C669" s="342"/>
      <c r="D669" s="342"/>
      <c r="E669" s="342"/>
      <c r="F669" s="342"/>
      <c r="G669" s="342"/>
      <c r="H669" s="342"/>
      <c r="I669" s="342"/>
      <c r="J669" s="343"/>
    </row>
    <row r="670" spans="2:10" ht="18" hidden="1" customHeight="1" outlineLevel="1">
      <c r="B670" s="308"/>
      <c r="C670" s="308"/>
      <c r="D670" s="309"/>
      <c r="E670" s="310"/>
      <c r="F670" s="311" t="str">
        <f t="shared" ref="F670:F689" ca="1" si="27">IF(B670="","",NOW()-E670)</f>
        <v/>
      </c>
      <c r="G670" s="312"/>
      <c r="H670" s="308"/>
      <c r="I670" s="308"/>
      <c r="J670" s="308"/>
    </row>
    <row r="671" spans="2:10" ht="18" hidden="1" customHeight="1" outlineLevel="1">
      <c r="B671" s="308"/>
      <c r="C671" s="308"/>
      <c r="D671" s="309"/>
      <c r="E671" s="310"/>
      <c r="F671" s="311" t="str">
        <f t="shared" ca="1" si="27"/>
        <v/>
      </c>
      <c r="G671" s="312"/>
      <c r="H671" s="308"/>
      <c r="I671" s="308"/>
      <c r="J671" s="308"/>
    </row>
    <row r="672" spans="2:10" ht="18" hidden="1" customHeight="1" outlineLevel="1">
      <c r="B672" s="308"/>
      <c r="C672" s="308"/>
      <c r="D672" s="309"/>
      <c r="E672" s="310"/>
      <c r="F672" s="311" t="str">
        <f t="shared" ca="1" si="27"/>
        <v/>
      </c>
      <c r="G672" s="312"/>
      <c r="H672" s="308"/>
      <c r="I672" s="308"/>
      <c r="J672" s="308"/>
    </row>
    <row r="673" spans="2:10" ht="18" hidden="1" customHeight="1" outlineLevel="1">
      <c r="B673" s="308"/>
      <c r="C673" s="308"/>
      <c r="D673" s="309"/>
      <c r="E673" s="310"/>
      <c r="F673" s="311" t="str">
        <f t="shared" ca="1" si="27"/>
        <v/>
      </c>
      <c r="G673" s="312"/>
      <c r="H673" s="308"/>
      <c r="I673" s="308"/>
      <c r="J673" s="308"/>
    </row>
    <row r="674" spans="2:10" ht="18" hidden="1" customHeight="1" outlineLevel="1">
      <c r="B674" s="308"/>
      <c r="C674" s="308"/>
      <c r="D674" s="309"/>
      <c r="E674" s="310"/>
      <c r="F674" s="311" t="str">
        <f t="shared" ca="1" si="27"/>
        <v/>
      </c>
      <c r="G674" s="312"/>
      <c r="H674" s="308"/>
      <c r="I674" s="308"/>
      <c r="J674" s="308"/>
    </row>
    <row r="675" spans="2:10" ht="18" hidden="1" customHeight="1" outlineLevel="1">
      <c r="B675" s="308"/>
      <c r="C675" s="308"/>
      <c r="D675" s="309"/>
      <c r="E675" s="310"/>
      <c r="F675" s="311" t="str">
        <f t="shared" ca="1" si="27"/>
        <v/>
      </c>
      <c r="G675" s="312"/>
      <c r="H675" s="308"/>
      <c r="I675" s="308"/>
      <c r="J675" s="308"/>
    </row>
    <row r="676" spans="2:10" ht="18" hidden="1" customHeight="1" outlineLevel="1">
      <c r="B676" s="308"/>
      <c r="C676" s="308"/>
      <c r="D676" s="309"/>
      <c r="E676" s="310"/>
      <c r="F676" s="311" t="str">
        <f t="shared" ca="1" si="27"/>
        <v/>
      </c>
      <c r="G676" s="312"/>
      <c r="H676" s="308"/>
      <c r="I676" s="308"/>
      <c r="J676" s="308"/>
    </row>
    <row r="677" spans="2:10" ht="18" hidden="1" customHeight="1" outlineLevel="1">
      <c r="B677" s="308"/>
      <c r="C677" s="308"/>
      <c r="D677" s="309"/>
      <c r="E677" s="310"/>
      <c r="F677" s="311" t="str">
        <f t="shared" ca="1" si="27"/>
        <v/>
      </c>
      <c r="G677" s="312"/>
      <c r="H677" s="308"/>
      <c r="I677" s="308"/>
      <c r="J677" s="308"/>
    </row>
    <row r="678" spans="2:10" ht="18" hidden="1" customHeight="1" outlineLevel="1">
      <c r="B678" s="308"/>
      <c r="C678" s="308"/>
      <c r="D678" s="309"/>
      <c r="E678" s="310"/>
      <c r="F678" s="311" t="str">
        <f t="shared" ca="1" si="27"/>
        <v/>
      </c>
      <c r="G678" s="312"/>
      <c r="H678" s="308"/>
      <c r="I678" s="308"/>
      <c r="J678" s="308"/>
    </row>
    <row r="679" spans="2:10" ht="18" hidden="1" customHeight="1" outlineLevel="1">
      <c r="B679" s="308"/>
      <c r="C679" s="308"/>
      <c r="D679" s="309"/>
      <c r="E679" s="310"/>
      <c r="F679" s="311" t="str">
        <f t="shared" ca="1" si="27"/>
        <v/>
      </c>
      <c r="G679" s="312"/>
      <c r="H679" s="308"/>
      <c r="I679" s="308"/>
      <c r="J679" s="308"/>
    </row>
    <row r="680" spans="2:10" ht="18" hidden="1" customHeight="1" outlineLevel="1">
      <c r="B680" s="308"/>
      <c r="C680" s="308"/>
      <c r="D680" s="309"/>
      <c r="E680" s="310"/>
      <c r="F680" s="311" t="str">
        <f t="shared" ca="1" si="27"/>
        <v/>
      </c>
      <c r="G680" s="312"/>
      <c r="H680" s="308"/>
      <c r="I680" s="308"/>
      <c r="J680" s="308"/>
    </row>
    <row r="681" spans="2:10" ht="18" hidden="1" customHeight="1" outlineLevel="1">
      <c r="B681" s="308"/>
      <c r="C681" s="308"/>
      <c r="D681" s="309"/>
      <c r="E681" s="310"/>
      <c r="F681" s="311" t="str">
        <f t="shared" ca="1" si="27"/>
        <v/>
      </c>
      <c r="G681" s="312"/>
      <c r="H681" s="308"/>
      <c r="I681" s="308"/>
      <c r="J681" s="308"/>
    </row>
    <row r="682" spans="2:10" ht="18" hidden="1" customHeight="1" outlineLevel="1">
      <c r="B682" s="308"/>
      <c r="C682" s="308"/>
      <c r="D682" s="309"/>
      <c r="E682" s="310"/>
      <c r="F682" s="311" t="str">
        <f t="shared" ca="1" si="27"/>
        <v/>
      </c>
      <c r="G682" s="312"/>
      <c r="H682" s="308"/>
      <c r="I682" s="308"/>
      <c r="J682" s="308"/>
    </row>
    <row r="683" spans="2:10" ht="18" hidden="1" customHeight="1" outlineLevel="1">
      <c r="B683" s="308"/>
      <c r="C683" s="308"/>
      <c r="D683" s="309"/>
      <c r="E683" s="310"/>
      <c r="F683" s="311" t="str">
        <f t="shared" ca="1" si="27"/>
        <v/>
      </c>
      <c r="G683" s="312"/>
      <c r="H683" s="308"/>
      <c r="I683" s="308"/>
      <c r="J683" s="308"/>
    </row>
    <row r="684" spans="2:10" ht="18" hidden="1" customHeight="1" outlineLevel="1">
      <c r="B684" s="308"/>
      <c r="C684" s="308"/>
      <c r="D684" s="309"/>
      <c r="E684" s="310"/>
      <c r="F684" s="311" t="str">
        <f t="shared" ca="1" si="27"/>
        <v/>
      </c>
      <c r="G684" s="312"/>
      <c r="H684" s="308"/>
      <c r="I684" s="308"/>
      <c r="J684" s="308"/>
    </row>
    <row r="685" spans="2:10" ht="18" hidden="1" customHeight="1" outlineLevel="1">
      <c r="B685" s="308"/>
      <c r="C685" s="308"/>
      <c r="D685" s="309"/>
      <c r="E685" s="310"/>
      <c r="F685" s="311" t="str">
        <f t="shared" ca="1" si="27"/>
        <v/>
      </c>
      <c r="G685" s="312"/>
      <c r="H685" s="308"/>
      <c r="I685" s="308"/>
      <c r="J685" s="308"/>
    </row>
    <row r="686" spans="2:10" ht="18" hidden="1" customHeight="1" outlineLevel="1">
      <c r="B686" s="308"/>
      <c r="C686" s="321"/>
      <c r="D686" s="309"/>
      <c r="E686" s="310"/>
      <c r="F686" s="311" t="str">
        <f t="shared" ca="1" si="27"/>
        <v/>
      </c>
      <c r="G686" s="312"/>
      <c r="H686" s="308"/>
      <c r="I686" s="308"/>
      <c r="J686" s="308"/>
    </row>
    <row r="687" spans="2:10" ht="18" hidden="1" customHeight="1" outlineLevel="1">
      <c r="B687" s="308"/>
      <c r="C687" s="321"/>
      <c r="D687" s="309"/>
      <c r="E687" s="310"/>
      <c r="F687" s="311" t="str">
        <f t="shared" ca="1" si="27"/>
        <v/>
      </c>
      <c r="G687" s="312"/>
      <c r="H687" s="308"/>
      <c r="I687" s="308"/>
      <c r="J687" s="308"/>
    </row>
    <row r="688" spans="2:10" ht="18" hidden="1" customHeight="1" outlineLevel="1">
      <c r="B688" s="308"/>
      <c r="C688" s="321"/>
      <c r="D688" s="309"/>
      <c r="E688" s="310"/>
      <c r="F688" s="311" t="str">
        <f t="shared" ca="1" si="27"/>
        <v/>
      </c>
      <c r="G688" s="312"/>
      <c r="H688" s="308"/>
      <c r="I688" s="308"/>
      <c r="J688" s="308"/>
    </row>
    <row r="689" spans="1:10" ht="18" hidden="1" customHeight="1" outlineLevel="1">
      <c r="B689" s="308"/>
      <c r="C689" s="321"/>
      <c r="D689" s="309"/>
      <c r="E689" s="310"/>
      <c r="F689" s="311" t="str">
        <f t="shared" ca="1" si="27"/>
        <v/>
      </c>
      <c r="G689" s="312"/>
      <c r="H689" s="308"/>
      <c r="I689" s="308"/>
      <c r="J689" s="308"/>
    </row>
    <row r="690" spans="1:10" s="333" customFormat="1" ht="14" customHeight="1" collapsed="1">
      <c r="B690" s="326" t="s">
        <v>107</v>
      </c>
      <c r="C690" s="327"/>
      <c r="D690" s="328">
        <f>+SUM(D670:D689)</f>
        <v>0</v>
      </c>
      <c r="E690" s="329">
        <f>+D690/B669</f>
        <v>0</v>
      </c>
      <c r="F690" s="330" t="str">
        <f>+IF(E690=0,"100% LEASED","")</f>
        <v>100% LEASED</v>
      </c>
      <c r="G690" s="331"/>
      <c r="H690" s="331"/>
      <c r="I690" s="331"/>
      <c r="J690" s="332"/>
    </row>
    <row r="691" spans="1:10" ht="30" customHeight="1"/>
    <row r="692" spans="1:10" ht="16" customHeight="1">
      <c r="B692" s="301" t="s">
        <v>249</v>
      </c>
      <c r="C692" s="340"/>
      <c r="D692" s="340"/>
      <c r="E692" s="340"/>
      <c r="F692" s="340"/>
      <c r="G692" s="340"/>
      <c r="H692" s="340"/>
      <c r="I692" s="340"/>
      <c r="J692" s="341"/>
    </row>
    <row r="693" spans="1:10">
      <c r="B693" s="304" t="s">
        <v>180</v>
      </c>
      <c r="C693" s="342"/>
      <c r="D693" s="342"/>
      <c r="E693" s="342"/>
      <c r="F693" s="342"/>
      <c r="G693" s="342"/>
      <c r="H693" s="342"/>
      <c r="I693" s="342"/>
      <c r="J693" s="343"/>
    </row>
    <row r="694" spans="1:10">
      <c r="B694" s="304">
        <v>113000</v>
      </c>
      <c r="C694" s="342"/>
      <c r="D694" s="342"/>
      <c r="E694" s="342"/>
      <c r="F694" s="342"/>
      <c r="G694" s="342"/>
      <c r="H694" s="342"/>
      <c r="I694" s="342"/>
      <c r="J694" s="343"/>
    </row>
    <row r="695" spans="1:10" ht="18" customHeight="1">
      <c r="A695">
        <v>341</v>
      </c>
      <c r="B695" s="308" t="s">
        <v>250</v>
      </c>
      <c r="C695" s="308">
        <v>100</v>
      </c>
      <c r="D695" s="309">
        <v>8010</v>
      </c>
      <c r="E695" s="310">
        <v>45870</v>
      </c>
      <c r="F695" s="311">
        <f t="shared" ref="F695:F715" ca="1" si="28">IF(B695="","",NOW()-E695)</f>
        <v>139.52766793981573</v>
      </c>
      <c r="G695" s="312">
        <v>1.4</v>
      </c>
      <c r="H695" s="308" t="s">
        <v>72</v>
      </c>
      <c r="I695" s="308" t="s">
        <v>72</v>
      </c>
      <c r="J695" s="308" t="s">
        <v>79</v>
      </c>
    </row>
    <row r="696" spans="1:10" ht="18" customHeight="1">
      <c r="A696">
        <v>341</v>
      </c>
      <c r="B696" s="308" t="s">
        <v>251</v>
      </c>
      <c r="C696" s="308">
        <v>140</v>
      </c>
      <c r="D696" s="309">
        <v>2347</v>
      </c>
      <c r="E696" s="310">
        <v>45962</v>
      </c>
      <c r="F696" s="311">
        <f t="shared" ca="1" si="28"/>
        <v>47.527667939815728</v>
      </c>
      <c r="G696" s="312">
        <v>1.33</v>
      </c>
      <c r="H696" s="308" t="s">
        <v>72</v>
      </c>
      <c r="I696" s="308" t="s">
        <v>72</v>
      </c>
      <c r="J696" s="308" t="s">
        <v>252</v>
      </c>
    </row>
    <row r="697" spans="1:10" ht="18" hidden="1" customHeight="1" outlineLevel="1">
      <c r="B697" s="308" t="s">
        <v>253</v>
      </c>
      <c r="C697" s="308">
        <v>140</v>
      </c>
      <c r="D697" s="309">
        <v>2347</v>
      </c>
      <c r="E697" s="310">
        <v>45962</v>
      </c>
      <c r="F697" s="311">
        <f t="shared" ca="1" si="28"/>
        <v>47.527667939815728</v>
      </c>
      <c r="G697" s="312">
        <v>1.4</v>
      </c>
      <c r="H697" s="308" t="s">
        <v>72</v>
      </c>
      <c r="J697" s="308" t="s">
        <v>72</v>
      </c>
    </row>
    <row r="698" spans="1:10" ht="18" hidden="1" customHeight="1" outlineLevel="1">
      <c r="B698" s="308"/>
      <c r="C698" s="308"/>
      <c r="D698" s="309"/>
      <c r="E698" s="310"/>
      <c r="F698" s="311" t="str">
        <f t="shared" ca="1" si="28"/>
        <v/>
      </c>
      <c r="G698" s="312"/>
      <c r="H698" s="308"/>
      <c r="I698" s="308"/>
      <c r="J698" s="308"/>
    </row>
    <row r="699" spans="1:10" ht="18" hidden="1" customHeight="1" outlineLevel="1">
      <c r="B699" s="308"/>
      <c r="C699" s="308"/>
      <c r="D699" s="309"/>
      <c r="E699" s="310"/>
      <c r="F699" s="311" t="str">
        <f t="shared" ca="1" si="28"/>
        <v/>
      </c>
      <c r="G699" s="312"/>
      <c r="H699" s="308"/>
      <c r="I699" s="308"/>
      <c r="J699" s="308"/>
    </row>
    <row r="700" spans="1:10" ht="18" hidden="1" customHeight="1" outlineLevel="1">
      <c r="B700" s="308"/>
      <c r="C700" s="308"/>
      <c r="D700" s="309"/>
      <c r="E700" s="310"/>
      <c r="F700" s="311" t="str">
        <f t="shared" ca="1" si="28"/>
        <v/>
      </c>
      <c r="G700" s="312"/>
      <c r="H700" s="308"/>
      <c r="I700" s="308"/>
      <c r="J700" s="308"/>
    </row>
    <row r="701" spans="1:10" ht="18" hidden="1" customHeight="1" outlineLevel="1">
      <c r="B701" s="308"/>
      <c r="C701" s="308"/>
      <c r="D701" s="309"/>
      <c r="E701" s="310"/>
      <c r="F701" s="311" t="str">
        <f t="shared" ca="1" si="28"/>
        <v/>
      </c>
      <c r="G701" s="312"/>
      <c r="H701" s="308"/>
      <c r="I701" s="308"/>
      <c r="J701" s="308"/>
    </row>
    <row r="702" spans="1:10" ht="18" hidden="1" customHeight="1" outlineLevel="1">
      <c r="B702" s="308"/>
      <c r="C702" s="308"/>
      <c r="D702" s="309"/>
      <c r="E702" s="310"/>
      <c r="F702" s="311" t="str">
        <f t="shared" ca="1" si="28"/>
        <v/>
      </c>
      <c r="G702" s="312"/>
      <c r="H702" s="308"/>
      <c r="I702" s="308"/>
      <c r="J702" s="308"/>
    </row>
    <row r="703" spans="1:10" ht="18" hidden="1" customHeight="1" outlineLevel="1">
      <c r="B703" s="308"/>
      <c r="C703" s="308"/>
      <c r="D703" s="309"/>
      <c r="E703" s="310"/>
      <c r="F703" s="311" t="str">
        <f t="shared" ca="1" si="28"/>
        <v/>
      </c>
      <c r="G703" s="312"/>
      <c r="H703" s="308"/>
      <c r="I703" s="308"/>
      <c r="J703" s="308"/>
    </row>
    <row r="704" spans="1:10" ht="18" hidden="1" customHeight="1" outlineLevel="1">
      <c r="B704" s="308"/>
      <c r="C704" s="308"/>
      <c r="D704" s="309"/>
      <c r="E704" s="310"/>
      <c r="F704" s="311" t="str">
        <f t="shared" ca="1" si="28"/>
        <v/>
      </c>
      <c r="G704" s="312"/>
      <c r="H704" s="308"/>
      <c r="I704" s="308"/>
      <c r="J704" s="308"/>
    </row>
    <row r="705" spans="2:10" ht="18" hidden="1" customHeight="1" outlineLevel="1">
      <c r="B705" s="308"/>
      <c r="C705" s="308"/>
      <c r="D705" s="309"/>
      <c r="E705" s="310"/>
      <c r="F705" s="311" t="str">
        <f t="shared" ca="1" si="28"/>
        <v/>
      </c>
      <c r="G705" s="312"/>
      <c r="H705" s="308"/>
      <c r="I705" s="308"/>
      <c r="J705" s="308"/>
    </row>
    <row r="706" spans="2:10" ht="18" hidden="1" customHeight="1" outlineLevel="1">
      <c r="B706" s="308"/>
      <c r="C706" s="308"/>
      <c r="D706" s="309"/>
      <c r="E706" s="310"/>
      <c r="F706" s="311" t="str">
        <f t="shared" ca="1" si="28"/>
        <v/>
      </c>
      <c r="G706" s="312"/>
      <c r="H706" s="308"/>
      <c r="I706" s="308"/>
      <c r="J706" s="308"/>
    </row>
    <row r="707" spans="2:10" ht="18" hidden="1" customHeight="1" outlineLevel="1">
      <c r="B707" s="308"/>
      <c r="C707" s="308"/>
      <c r="D707" s="309"/>
      <c r="E707" s="310"/>
      <c r="F707" s="311" t="str">
        <f t="shared" ca="1" si="28"/>
        <v/>
      </c>
      <c r="G707" s="312"/>
      <c r="H707" s="308"/>
      <c r="I707" s="308"/>
      <c r="J707" s="308"/>
    </row>
    <row r="708" spans="2:10" ht="18" hidden="1" customHeight="1" outlineLevel="1">
      <c r="B708" s="308"/>
      <c r="C708" s="308"/>
      <c r="D708" s="309"/>
      <c r="E708" s="310"/>
      <c r="F708" s="311" t="str">
        <f t="shared" ca="1" si="28"/>
        <v/>
      </c>
      <c r="G708" s="312"/>
      <c r="H708" s="308"/>
      <c r="I708" s="308"/>
      <c r="J708" s="308"/>
    </row>
    <row r="709" spans="2:10" ht="18" hidden="1" customHeight="1" outlineLevel="1">
      <c r="B709" s="308"/>
      <c r="C709" s="308"/>
      <c r="D709" s="309"/>
      <c r="E709" s="310"/>
      <c r="F709" s="311" t="str">
        <f t="shared" ca="1" si="28"/>
        <v/>
      </c>
      <c r="G709" s="312"/>
      <c r="H709" s="308"/>
      <c r="I709" s="308"/>
      <c r="J709" s="308"/>
    </row>
    <row r="710" spans="2:10" ht="18" hidden="1" customHeight="1" outlineLevel="1">
      <c r="B710" s="308"/>
      <c r="C710" s="308"/>
      <c r="D710" s="309"/>
      <c r="E710" s="310"/>
      <c r="F710" s="311" t="str">
        <f t="shared" ca="1" si="28"/>
        <v/>
      </c>
      <c r="G710" s="312"/>
      <c r="H710" s="308"/>
      <c r="I710" s="308"/>
      <c r="J710" s="308"/>
    </row>
    <row r="711" spans="2:10" ht="18" hidden="1" customHeight="1" outlineLevel="1">
      <c r="B711" s="308"/>
      <c r="C711" s="308"/>
      <c r="D711" s="309"/>
      <c r="E711" s="310"/>
      <c r="F711" s="311" t="str">
        <f t="shared" ca="1" si="28"/>
        <v/>
      </c>
      <c r="G711" s="312"/>
      <c r="H711" s="308"/>
      <c r="I711" s="308"/>
      <c r="J711" s="308"/>
    </row>
    <row r="712" spans="2:10" ht="18" hidden="1" customHeight="1" outlineLevel="1">
      <c r="B712" s="308"/>
      <c r="C712" s="321"/>
      <c r="D712" s="309"/>
      <c r="E712" s="310"/>
      <c r="F712" s="311" t="str">
        <f t="shared" ca="1" si="28"/>
        <v/>
      </c>
      <c r="G712" s="312"/>
      <c r="H712" s="308"/>
      <c r="I712" s="308"/>
      <c r="J712" s="308"/>
    </row>
    <row r="713" spans="2:10" ht="18" hidden="1" customHeight="1" outlineLevel="1">
      <c r="B713" s="308"/>
      <c r="C713" s="321"/>
      <c r="D713" s="309"/>
      <c r="E713" s="310"/>
      <c r="F713" s="311" t="str">
        <f t="shared" ca="1" si="28"/>
        <v/>
      </c>
      <c r="G713" s="312"/>
      <c r="H713" s="308"/>
      <c r="I713" s="308"/>
      <c r="J713" s="308"/>
    </row>
    <row r="714" spans="2:10" ht="18" hidden="1" customHeight="1" outlineLevel="1">
      <c r="B714" s="308"/>
      <c r="C714" s="321"/>
      <c r="D714" s="309"/>
      <c r="E714" s="310"/>
      <c r="F714" s="311" t="str">
        <f t="shared" ca="1" si="28"/>
        <v/>
      </c>
      <c r="G714" s="312"/>
      <c r="H714" s="308"/>
      <c r="I714" s="308"/>
      <c r="J714" s="308"/>
    </row>
    <row r="715" spans="2:10" ht="18" hidden="1" customHeight="1" outlineLevel="1">
      <c r="B715" s="308"/>
      <c r="C715" s="321"/>
      <c r="D715" s="309"/>
      <c r="E715" s="310"/>
      <c r="F715" s="311" t="str">
        <f t="shared" ca="1" si="28"/>
        <v/>
      </c>
      <c r="G715" s="312"/>
      <c r="H715" s="308"/>
      <c r="I715" s="308"/>
      <c r="J715" s="308"/>
    </row>
    <row r="716" spans="2:10" s="333" customFormat="1" ht="14" customHeight="1" collapsed="1">
      <c r="B716" s="326" t="s">
        <v>107</v>
      </c>
      <c r="C716" s="327"/>
      <c r="D716" s="328">
        <f>+SUM(D695:D715)</f>
        <v>12704</v>
      </c>
      <c r="E716" s="329">
        <f>+D716/B694</f>
        <v>0.11242477876106195</v>
      </c>
      <c r="F716" s="330" t="str">
        <f>+IF(E716=0,"100% LEASED","")</f>
        <v/>
      </c>
      <c r="G716" s="331"/>
      <c r="H716" s="331"/>
      <c r="I716" s="331"/>
      <c r="J716" s="332"/>
    </row>
    <row r="717" spans="2:10" ht="30" customHeight="1"/>
    <row r="718" spans="2:10" ht="16" customHeight="1">
      <c r="B718" s="301" t="s">
        <v>254</v>
      </c>
      <c r="C718" s="302"/>
      <c r="D718" s="302"/>
      <c r="E718" s="302"/>
      <c r="F718" s="302"/>
      <c r="G718" s="302"/>
      <c r="H718" s="302"/>
      <c r="I718" s="302"/>
      <c r="J718" s="303"/>
    </row>
    <row r="719" spans="2:10">
      <c r="B719" s="304" t="s">
        <v>109</v>
      </c>
      <c r="C719" s="305"/>
      <c r="D719" s="305"/>
      <c r="E719" s="305"/>
      <c r="F719" s="305"/>
      <c r="G719" s="305"/>
      <c r="H719" s="305"/>
      <c r="I719" s="305"/>
      <c r="J719" s="306"/>
    </row>
    <row r="720" spans="2:10">
      <c r="B720" s="304">
        <v>54382</v>
      </c>
      <c r="C720" s="305"/>
      <c r="D720" s="305"/>
      <c r="E720" s="305"/>
      <c r="F720" s="305"/>
      <c r="G720" s="305"/>
      <c r="H720" s="305"/>
      <c r="I720" s="305"/>
      <c r="J720" s="306"/>
    </row>
    <row r="721" spans="1:10" ht="18" customHeight="1">
      <c r="B721" s="308"/>
      <c r="C721" s="308"/>
      <c r="D721" s="309"/>
      <c r="E721" s="310"/>
      <c r="F721" s="317"/>
      <c r="G721" s="312"/>
      <c r="H721" s="308"/>
      <c r="I721" s="308"/>
      <c r="J721" s="308"/>
    </row>
    <row r="722" spans="1:10" ht="18" customHeight="1">
      <c r="A722">
        <v>350</v>
      </c>
      <c r="B722" s="308" t="s">
        <v>255</v>
      </c>
      <c r="C722" s="308">
        <v>8</v>
      </c>
      <c r="D722" s="309">
        <v>4974</v>
      </c>
      <c r="E722" s="310">
        <v>45962</v>
      </c>
      <c r="F722" s="317">
        <f t="shared" ref="F722:F740" ca="1" si="29">IF(B722="","",NOW()-E722)</f>
        <v>47.527667939815728</v>
      </c>
      <c r="G722" s="312">
        <v>1.3</v>
      </c>
      <c r="H722" s="308" t="s">
        <v>73</v>
      </c>
      <c r="I722" s="308" t="s">
        <v>73</v>
      </c>
      <c r="J722" s="308" t="s">
        <v>256</v>
      </c>
    </row>
    <row r="723" spans="1:10" ht="18" hidden="1" customHeight="1" outlineLevel="1">
      <c r="B723" s="308"/>
      <c r="C723" s="308"/>
      <c r="D723" s="309"/>
      <c r="E723" s="310"/>
      <c r="F723" s="311" t="str">
        <f t="shared" ca="1" si="29"/>
        <v/>
      </c>
      <c r="G723" s="312"/>
      <c r="H723" s="308"/>
      <c r="I723" s="308"/>
      <c r="J723" s="308"/>
    </row>
    <row r="724" spans="1:10" ht="18" hidden="1" customHeight="1" outlineLevel="1">
      <c r="B724" s="308"/>
      <c r="C724" s="308"/>
      <c r="D724" s="309"/>
      <c r="E724" s="310"/>
      <c r="F724" s="311" t="str">
        <f t="shared" ca="1" si="29"/>
        <v/>
      </c>
      <c r="G724" s="312"/>
      <c r="H724" s="308"/>
      <c r="I724" s="308"/>
      <c r="J724" s="308"/>
    </row>
    <row r="725" spans="1:10" ht="18" hidden="1" customHeight="1" outlineLevel="1">
      <c r="B725" s="308"/>
      <c r="C725" s="308"/>
      <c r="D725" s="309"/>
      <c r="E725" s="310"/>
      <c r="F725" s="311" t="str">
        <f t="shared" ca="1" si="29"/>
        <v/>
      </c>
      <c r="G725" s="312"/>
      <c r="H725" s="308"/>
      <c r="I725" s="308"/>
      <c r="J725" s="308"/>
    </row>
    <row r="726" spans="1:10" ht="18" hidden="1" customHeight="1" outlineLevel="1">
      <c r="B726" s="308"/>
      <c r="C726" s="308"/>
      <c r="D726" s="309"/>
      <c r="E726" s="310"/>
      <c r="F726" s="311" t="str">
        <f t="shared" ca="1" si="29"/>
        <v/>
      </c>
      <c r="G726" s="312"/>
      <c r="H726" s="308"/>
      <c r="I726" s="308"/>
      <c r="J726" s="308"/>
    </row>
    <row r="727" spans="1:10" ht="18" hidden="1" customHeight="1" outlineLevel="1">
      <c r="B727" s="308"/>
      <c r="C727" s="308"/>
      <c r="D727" s="309"/>
      <c r="E727" s="310"/>
      <c r="F727" s="311" t="str">
        <f t="shared" ca="1" si="29"/>
        <v/>
      </c>
      <c r="G727" s="312"/>
      <c r="H727" s="308"/>
      <c r="I727" s="308"/>
      <c r="J727" s="308"/>
    </row>
    <row r="728" spans="1:10" ht="18" hidden="1" customHeight="1" outlineLevel="1">
      <c r="B728" s="308"/>
      <c r="C728" s="308"/>
      <c r="D728" s="309"/>
      <c r="E728" s="310"/>
      <c r="F728" s="311" t="str">
        <f t="shared" ca="1" si="29"/>
        <v/>
      </c>
      <c r="G728" s="312"/>
      <c r="H728" s="308"/>
      <c r="I728" s="308"/>
      <c r="J728" s="308"/>
    </row>
    <row r="729" spans="1:10" ht="18" hidden="1" customHeight="1" outlineLevel="1">
      <c r="B729" s="308"/>
      <c r="C729" s="308"/>
      <c r="D729" s="309"/>
      <c r="E729" s="310"/>
      <c r="F729" s="311" t="str">
        <f t="shared" ca="1" si="29"/>
        <v/>
      </c>
      <c r="G729" s="312"/>
      <c r="H729" s="308"/>
      <c r="I729" s="308"/>
      <c r="J729" s="308"/>
    </row>
    <row r="730" spans="1:10" ht="18" hidden="1" customHeight="1" outlineLevel="1">
      <c r="B730" s="308"/>
      <c r="C730" s="308"/>
      <c r="D730" s="309"/>
      <c r="E730" s="310"/>
      <c r="F730" s="311" t="str">
        <f t="shared" ca="1" si="29"/>
        <v/>
      </c>
      <c r="G730" s="312"/>
      <c r="H730" s="308"/>
      <c r="I730" s="308"/>
      <c r="J730" s="308"/>
    </row>
    <row r="731" spans="1:10" ht="18" hidden="1" customHeight="1" outlineLevel="1">
      <c r="B731" s="308"/>
      <c r="C731" s="308"/>
      <c r="D731" s="309"/>
      <c r="E731" s="310"/>
      <c r="F731" s="311" t="str">
        <f t="shared" ca="1" si="29"/>
        <v/>
      </c>
      <c r="G731" s="312"/>
      <c r="H731" s="308"/>
      <c r="I731" s="308"/>
      <c r="J731" s="308"/>
    </row>
    <row r="732" spans="1:10" ht="18" hidden="1" customHeight="1" outlineLevel="1">
      <c r="B732" s="308"/>
      <c r="C732" s="308"/>
      <c r="D732" s="309"/>
      <c r="E732" s="310"/>
      <c r="F732" s="311" t="str">
        <f t="shared" ca="1" si="29"/>
        <v/>
      </c>
      <c r="G732" s="312"/>
      <c r="H732" s="308"/>
      <c r="I732" s="308"/>
      <c r="J732" s="308"/>
    </row>
    <row r="733" spans="1:10" ht="18" hidden="1" customHeight="1" outlineLevel="1">
      <c r="B733" s="308"/>
      <c r="C733" s="308"/>
      <c r="D733" s="309"/>
      <c r="E733" s="310"/>
      <c r="F733" s="311" t="str">
        <f t="shared" ca="1" si="29"/>
        <v/>
      </c>
      <c r="G733" s="312"/>
      <c r="H733" s="308"/>
      <c r="I733" s="308"/>
      <c r="J733" s="308"/>
    </row>
    <row r="734" spans="1:10" ht="18" hidden="1" customHeight="1" outlineLevel="1">
      <c r="B734" s="308"/>
      <c r="C734" s="308"/>
      <c r="D734" s="309"/>
      <c r="E734" s="310"/>
      <c r="F734" s="311" t="str">
        <f t="shared" ca="1" si="29"/>
        <v/>
      </c>
      <c r="G734" s="312"/>
      <c r="H734" s="308"/>
      <c r="I734" s="308"/>
      <c r="J734" s="308"/>
    </row>
    <row r="735" spans="1:10" ht="18" hidden="1" customHeight="1" outlineLevel="1">
      <c r="B735" s="308"/>
      <c r="C735" s="308"/>
      <c r="D735" s="309"/>
      <c r="E735" s="310"/>
      <c r="F735" s="311" t="str">
        <f t="shared" ca="1" si="29"/>
        <v/>
      </c>
      <c r="G735" s="312"/>
      <c r="H735" s="308"/>
      <c r="I735" s="308"/>
      <c r="J735" s="308"/>
    </row>
    <row r="736" spans="1:10" ht="18" hidden="1" customHeight="1" outlineLevel="1">
      <c r="B736" s="308"/>
      <c r="C736" s="308"/>
      <c r="D736" s="309"/>
      <c r="E736" s="310"/>
      <c r="F736" s="311" t="str">
        <f t="shared" ca="1" si="29"/>
        <v/>
      </c>
      <c r="G736" s="312"/>
      <c r="H736" s="308"/>
      <c r="I736" s="308"/>
      <c r="J736" s="308"/>
    </row>
    <row r="737" spans="2:20" ht="18" hidden="1" customHeight="1" outlineLevel="1">
      <c r="B737" s="308"/>
      <c r="C737" s="321"/>
      <c r="D737" s="309"/>
      <c r="E737" s="310"/>
      <c r="F737" s="311" t="str">
        <f t="shared" ca="1" si="29"/>
        <v/>
      </c>
      <c r="G737" s="312"/>
      <c r="H737" s="308"/>
      <c r="I737" s="308"/>
      <c r="J737" s="308"/>
    </row>
    <row r="738" spans="2:20" ht="18" hidden="1" customHeight="1" outlineLevel="1">
      <c r="B738" s="308"/>
      <c r="C738" s="321"/>
      <c r="D738" s="309"/>
      <c r="E738" s="310"/>
      <c r="F738" s="311" t="str">
        <f t="shared" ca="1" si="29"/>
        <v/>
      </c>
      <c r="G738" s="312"/>
      <c r="H738" s="308"/>
      <c r="I738" s="308"/>
      <c r="J738" s="308"/>
    </row>
    <row r="739" spans="2:20" ht="18" hidden="1" customHeight="1" outlineLevel="1">
      <c r="B739" s="308"/>
      <c r="C739" s="321"/>
      <c r="D739" s="309"/>
      <c r="E739" s="310"/>
      <c r="F739" s="311" t="str">
        <f t="shared" ca="1" si="29"/>
        <v/>
      </c>
      <c r="G739" s="312"/>
      <c r="H739" s="308"/>
      <c r="I739" s="308"/>
      <c r="J739" s="308"/>
    </row>
    <row r="740" spans="2:20" ht="18" hidden="1" customHeight="1" outlineLevel="1">
      <c r="B740" s="308"/>
      <c r="C740" s="321"/>
      <c r="D740" s="309"/>
      <c r="E740" s="310"/>
      <c r="F740" s="311" t="str">
        <f t="shared" ca="1" si="29"/>
        <v/>
      </c>
      <c r="G740" s="312"/>
      <c r="H740" s="308"/>
      <c r="I740" s="308"/>
      <c r="J740" s="308"/>
    </row>
    <row r="741" spans="2:20" s="333" customFormat="1" ht="14" customHeight="1" collapsed="1">
      <c r="B741" s="326" t="s">
        <v>107</v>
      </c>
      <c r="C741" s="327"/>
      <c r="D741" s="328">
        <f>+SUM(D721:D740)</f>
        <v>4974</v>
      </c>
      <c r="E741" s="329">
        <f>+D741/B720</f>
        <v>9.1464087381854284E-2</v>
      </c>
      <c r="F741" s="330" t="str">
        <f>+IF(E741=0,"100% LEASED","")</f>
        <v/>
      </c>
      <c r="G741" s="330"/>
      <c r="H741" s="330"/>
      <c r="I741" s="330"/>
      <c r="J741" s="339"/>
    </row>
    <row r="742" spans="2:20" ht="30" customHeight="1"/>
    <row r="743" spans="2:20" ht="30" customHeight="1">
      <c r="B743" s="298" t="s">
        <v>257</v>
      </c>
      <c r="C743" s="299"/>
      <c r="D743" s="300"/>
      <c r="E743" s="300"/>
      <c r="F743" s="300"/>
      <c r="G743" s="300"/>
      <c r="H743" s="300"/>
      <c r="I743" s="300"/>
      <c r="J743" s="299"/>
    </row>
    <row r="744" spans="2:20" s="377" customFormat="1" ht="16" customHeight="1">
      <c r="B744" s="301" t="s">
        <v>258</v>
      </c>
      <c r="C744" s="340"/>
      <c r="D744" s="340"/>
      <c r="E744" s="340"/>
      <c r="F744" s="340"/>
      <c r="G744" s="340"/>
      <c r="H744" s="340"/>
      <c r="I744" s="340"/>
      <c r="J744" s="341"/>
      <c r="L744" s="378"/>
      <c r="M744" s="378"/>
      <c r="Q744" s="378"/>
      <c r="R744" s="378"/>
      <c r="S744" s="378"/>
      <c r="T744" s="378"/>
    </row>
    <row r="745" spans="2:20">
      <c r="B745" s="304" t="s">
        <v>259</v>
      </c>
      <c r="C745" s="342"/>
      <c r="D745" s="342"/>
      <c r="E745" s="342"/>
      <c r="F745" s="342"/>
      <c r="G745" s="342"/>
      <c r="H745" s="342"/>
      <c r="I745" s="342"/>
      <c r="J745" s="343"/>
    </row>
    <row r="746" spans="2:20">
      <c r="B746" s="304">
        <v>84028</v>
      </c>
      <c r="C746" s="342"/>
      <c r="D746" s="342"/>
      <c r="E746" s="342"/>
      <c r="F746" s="342"/>
      <c r="G746" s="342"/>
      <c r="H746" s="342"/>
      <c r="I746" s="342"/>
      <c r="J746" s="343"/>
    </row>
    <row r="747" spans="2:20" ht="18" hidden="1" customHeight="1" outlineLevel="1">
      <c r="B747" s="308"/>
      <c r="C747" s="308"/>
      <c r="D747" s="309"/>
      <c r="E747" s="310"/>
      <c r="F747" s="311" t="str">
        <f t="shared" ref="F747:F766" ca="1" si="30">IF(B747="","",NOW()-E747)</f>
        <v/>
      </c>
      <c r="G747" s="312"/>
      <c r="H747" s="308"/>
      <c r="I747" s="308"/>
      <c r="J747" s="308"/>
    </row>
    <row r="748" spans="2:20" ht="18" hidden="1" customHeight="1" outlineLevel="1">
      <c r="B748" s="308"/>
      <c r="C748" s="308"/>
      <c r="D748" s="309"/>
      <c r="E748" s="310"/>
      <c r="F748" s="311" t="str">
        <f t="shared" ca="1" si="30"/>
        <v/>
      </c>
      <c r="G748" s="312"/>
      <c r="H748" s="308"/>
      <c r="I748" s="308"/>
      <c r="J748" s="308"/>
    </row>
    <row r="749" spans="2:20" ht="18" hidden="1" customHeight="1" outlineLevel="1">
      <c r="B749" s="308"/>
      <c r="C749" s="308"/>
      <c r="D749" s="309"/>
      <c r="E749" s="310"/>
      <c r="F749" s="311" t="str">
        <f t="shared" ca="1" si="30"/>
        <v/>
      </c>
      <c r="G749" s="312"/>
      <c r="H749" s="308"/>
      <c r="I749" s="308"/>
      <c r="J749" s="308"/>
    </row>
    <row r="750" spans="2:20" ht="18" hidden="1" customHeight="1" outlineLevel="1">
      <c r="B750" s="308"/>
      <c r="C750" s="308"/>
      <c r="D750" s="309"/>
      <c r="E750" s="310"/>
      <c r="F750" s="311" t="str">
        <f t="shared" ca="1" si="30"/>
        <v/>
      </c>
      <c r="G750" s="312"/>
      <c r="H750" s="308"/>
      <c r="I750" s="308"/>
      <c r="J750" s="308"/>
    </row>
    <row r="751" spans="2:20" ht="18" hidden="1" customHeight="1" outlineLevel="1">
      <c r="B751" s="308"/>
      <c r="C751" s="308"/>
      <c r="D751" s="309"/>
      <c r="E751" s="310"/>
      <c r="F751" s="311" t="str">
        <f t="shared" ca="1" si="30"/>
        <v/>
      </c>
      <c r="G751" s="312"/>
      <c r="H751" s="308"/>
      <c r="I751" s="308"/>
      <c r="J751" s="308"/>
    </row>
    <row r="752" spans="2:20" ht="18" hidden="1" customHeight="1" outlineLevel="1">
      <c r="B752" s="308"/>
      <c r="C752" s="308"/>
      <c r="D752" s="309"/>
      <c r="E752" s="310"/>
      <c r="F752" s="311" t="str">
        <f t="shared" ca="1" si="30"/>
        <v/>
      </c>
      <c r="G752" s="312"/>
      <c r="H752" s="308"/>
      <c r="I752" s="308"/>
      <c r="J752" s="308"/>
    </row>
    <row r="753" spans="2:10" ht="18" hidden="1" customHeight="1" outlineLevel="1">
      <c r="B753" s="308"/>
      <c r="C753" s="308"/>
      <c r="D753" s="309"/>
      <c r="E753" s="310"/>
      <c r="F753" s="311" t="str">
        <f t="shared" ca="1" si="30"/>
        <v/>
      </c>
      <c r="G753" s="312"/>
      <c r="H753" s="308"/>
      <c r="I753" s="308"/>
      <c r="J753" s="308"/>
    </row>
    <row r="754" spans="2:10" ht="18" hidden="1" customHeight="1" outlineLevel="1">
      <c r="B754" s="308"/>
      <c r="C754" s="308"/>
      <c r="D754" s="309"/>
      <c r="E754" s="310"/>
      <c r="F754" s="311" t="str">
        <f t="shared" ca="1" si="30"/>
        <v/>
      </c>
      <c r="G754" s="312"/>
      <c r="H754" s="308"/>
      <c r="I754" s="308"/>
      <c r="J754" s="308"/>
    </row>
    <row r="755" spans="2:10" ht="18" hidden="1" customHeight="1" outlineLevel="1">
      <c r="B755" s="308"/>
      <c r="C755" s="308"/>
      <c r="D755" s="309"/>
      <c r="E755" s="310"/>
      <c r="F755" s="311" t="str">
        <f t="shared" ca="1" si="30"/>
        <v/>
      </c>
      <c r="G755" s="312"/>
      <c r="H755" s="308"/>
      <c r="I755" s="308"/>
      <c r="J755" s="308"/>
    </row>
    <row r="756" spans="2:10" ht="18" hidden="1" customHeight="1" outlineLevel="1">
      <c r="B756" s="308"/>
      <c r="C756" s="308"/>
      <c r="D756" s="309"/>
      <c r="E756" s="310"/>
      <c r="F756" s="311" t="str">
        <f t="shared" ca="1" si="30"/>
        <v/>
      </c>
      <c r="G756" s="312"/>
      <c r="H756" s="308"/>
      <c r="I756" s="308"/>
      <c r="J756" s="308"/>
    </row>
    <row r="757" spans="2:10" ht="18" hidden="1" customHeight="1" outlineLevel="1">
      <c r="B757" s="308"/>
      <c r="C757" s="308"/>
      <c r="D757" s="309"/>
      <c r="E757" s="310"/>
      <c r="F757" s="311" t="str">
        <f t="shared" ca="1" si="30"/>
        <v/>
      </c>
      <c r="G757" s="312"/>
      <c r="H757" s="308"/>
      <c r="I757" s="308"/>
      <c r="J757" s="308"/>
    </row>
    <row r="758" spans="2:10" ht="18" hidden="1" customHeight="1" outlineLevel="1">
      <c r="B758" s="308"/>
      <c r="C758" s="308"/>
      <c r="D758" s="309"/>
      <c r="E758" s="310"/>
      <c r="F758" s="311" t="str">
        <f t="shared" ca="1" si="30"/>
        <v/>
      </c>
      <c r="G758" s="312"/>
      <c r="H758" s="308"/>
      <c r="I758" s="308"/>
      <c r="J758" s="308"/>
    </row>
    <row r="759" spans="2:10" ht="18" hidden="1" customHeight="1" outlineLevel="1">
      <c r="B759" s="308"/>
      <c r="C759" s="308"/>
      <c r="D759" s="309"/>
      <c r="E759" s="310"/>
      <c r="F759" s="311" t="str">
        <f t="shared" ca="1" si="30"/>
        <v/>
      </c>
      <c r="G759" s="312"/>
      <c r="H759" s="308"/>
      <c r="I759" s="308"/>
      <c r="J759" s="308"/>
    </row>
    <row r="760" spans="2:10" ht="18" hidden="1" customHeight="1" outlineLevel="1">
      <c r="B760" s="308"/>
      <c r="C760" s="308"/>
      <c r="D760" s="309"/>
      <c r="E760" s="310"/>
      <c r="F760" s="311" t="str">
        <f t="shared" ca="1" si="30"/>
        <v/>
      </c>
      <c r="G760" s="312"/>
      <c r="H760" s="308"/>
      <c r="I760" s="308"/>
      <c r="J760" s="308"/>
    </row>
    <row r="761" spans="2:10" ht="18" hidden="1" customHeight="1" outlineLevel="1">
      <c r="B761" s="308"/>
      <c r="C761" s="308"/>
      <c r="D761" s="309"/>
      <c r="E761" s="310"/>
      <c r="F761" s="311" t="str">
        <f t="shared" ca="1" si="30"/>
        <v/>
      </c>
      <c r="G761" s="312"/>
      <c r="H761" s="308"/>
      <c r="I761" s="308"/>
      <c r="J761" s="308"/>
    </row>
    <row r="762" spans="2:10" ht="18" hidden="1" customHeight="1" outlineLevel="1">
      <c r="B762" s="308"/>
      <c r="C762" s="308"/>
      <c r="D762" s="309"/>
      <c r="E762" s="310"/>
      <c r="F762" s="311" t="str">
        <f t="shared" ca="1" si="30"/>
        <v/>
      </c>
      <c r="G762" s="312"/>
      <c r="H762" s="308"/>
      <c r="I762" s="308"/>
      <c r="J762" s="308"/>
    </row>
    <row r="763" spans="2:10" ht="18" hidden="1" customHeight="1" outlineLevel="1">
      <c r="B763" s="308"/>
      <c r="C763" s="321"/>
      <c r="D763" s="309"/>
      <c r="E763" s="310"/>
      <c r="F763" s="311" t="str">
        <f t="shared" ca="1" si="30"/>
        <v/>
      </c>
      <c r="G763" s="312"/>
      <c r="H763" s="308"/>
      <c r="I763" s="308"/>
      <c r="J763" s="308"/>
    </row>
    <row r="764" spans="2:10" ht="18" hidden="1" customHeight="1" outlineLevel="1">
      <c r="B764" s="308"/>
      <c r="C764" s="321"/>
      <c r="D764" s="309"/>
      <c r="E764" s="310"/>
      <c r="F764" s="311" t="str">
        <f t="shared" ca="1" si="30"/>
        <v/>
      </c>
      <c r="G764" s="312"/>
      <c r="H764" s="308"/>
      <c r="I764" s="308"/>
      <c r="J764" s="308"/>
    </row>
    <row r="765" spans="2:10" ht="18" hidden="1" customHeight="1" outlineLevel="1">
      <c r="B765" s="308"/>
      <c r="C765" s="321"/>
      <c r="D765" s="309"/>
      <c r="E765" s="310"/>
      <c r="F765" s="311" t="str">
        <f t="shared" ca="1" si="30"/>
        <v/>
      </c>
      <c r="G765" s="312"/>
      <c r="H765" s="308"/>
      <c r="I765" s="308"/>
      <c r="J765" s="308"/>
    </row>
    <row r="766" spans="2:10" ht="18" hidden="1" customHeight="1" outlineLevel="1">
      <c r="B766" s="308"/>
      <c r="C766" s="321"/>
      <c r="D766" s="309"/>
      <c r="E766" s="310"/>
      <c r="F766" s="311" t="str">
        <f t="shared" ca="1" si="30"/>
        <v/>
      </c>
      <c r="G766" s="312"/>
      <c r="H766" s="308"/>
      <c r="I766" s="308"/>
      <c r="J766" s="308"/>
    </row>
    <row r="767" spans="2:10" s="333" customFormat="1" ht="14" customHeight="1" collapsed="1">
      <c r="B767" s="326" t="s">
        <v>107</v>
      </c>
      <c r="C767" s="327"/>
      <c r="D767" s="328">
        <f>+SUM(D747:D766)</f>
        <v>0</v>
      </c>
      <c r="E767" s="329">
        <f>+D767/B746</f>
        <v>0</v>
      </c>
      <c r="F767" s="330" t="str">
        <f>+IF(E767=0,"100% LEASED","")</f>
        <v>100% LEASED</v>
      </c>
      <c r="G767" s="331"/>
      <c r="H767" s="331"/>
      <c r="I767" s="331"/>
      <c r="J767" s="332"/>
    </row>
    <row r="768" spans="2:10" ht="30" customHeight="1"/>
    <row r="769" spans="2:18" ht="18" customHeight="1">
      <c r="B769" s="406" t="s">
        <v>260</v>
      </c>
      <c r="C769" s="296"/>
      <c r="D769" s="407">
        <f>+D25+D50+D75+D100+D125+D150+D175+D195+D218+D242+D267+D290+D315+D340+D363+D390+D412+D434+D459+D486+D512+D539+D564+D591+D615+D640+D665+D690+D716+D741+D767</f>
        <v>210476</v>
      </c>
      <c r="E769" s="408">
        <f>+$D$769/(C781+C792+C802+C811+C820)</f>
        <v>9.2216600968538065E-2</v>
      </c>
      <c r="F769" s="297"/>
      <c r="G769" s="297"/>
      <c r="H769" s="297"/>
      <c r="I769" s="297"/>
      <c r="J769" s="296"/>
      <c r="Q769" t="s">
        <v>72</v>
      </c>
      <c r="R769" t="s">
        <v>73</v>
      </c>
    </row>
    <row r="771" spans="2:18">
      <c r="B771" s="409" t="s">
        <v>261</v>
      </c>
      <c r="C771" s="410"/>
      <c r="D771" s="410"/>
      <c r="E771" s="410"/>
      <c r="F771" s="411"/>
    </row>
    <row r="772" spans="2:18" ht="32" customHeight="1">
      <c r="B772" s="412" t="s">
        <v>262</v>
      </c>
      <c r="C772" s="413" t="s">
        <v>263</v>
      </c>
      <c r="D772" s="413" t="s">
        <v>264</v>
      </c>
      <c r="E772" s="413" t="s">
        <v>265</v>
      </c>
      <c r="F772" s="414" t="s">
        <v>266</v>
      </c>
    </row>
    <row r="773" spans="2:18">
      <c r="B773" s="415" t="str">
        <f>+B3</f>
        <v>RELIANCE BROADWAY</v>
      </c>
      <c r="C773" s="416">
        <f>+B5</f>
        <v>200813</v>
      </c>
      <c r="D773" s="417">
        <f>+$D$25</f>
        <v>22874</v>
      </c>
      <c r="E773" s="418">
        <f t="shared" ref="E773:E781" si="31">+D773/C773</f>
        <v>0.11390696817437118</v>
      </c>
      <c r="F773" s="419" t="s">
        <v>267</v>
      </c>
    </row>
    <row r="774" spans="2:18">
      <c r="B774" s="420" t="str">
        <f>+B27</f>
        <v>RELIANCE BROADWAY A</v>
      </c>
      <c r="C774" s="421">
        <f>+B29</f>
        <v>77045</v>
      </c>
      <c r="D774" s="422">
        <f>+$D$50</f>
        <v>0</v>
      </c>
      <c r="E774" s="423">
        <f t="shared" si="31"/>
        <v>0</v>
      </c>
      <c r="F774" s="424" t="s">
        <v>267</v>
      </c>
    </row>
    <row r="775" spans="2:18">
      <c r="B775" s="415" t="str">
        <f>+B52</f>
        <v>RELIANCE BROADWAY B</v>
      </c>
      <c r="C775" s="416">
        <f>+B54</f>
        <v>107490</v>
      </c>
      <c r="D775" s="417">
        <f>+$D$75</f>
        <v>0</v>
      </c>
      <c r="E775" s="418">
        <f t="shared" si="31"/>
        <v>0</v>
      </c>
      <c r="F775" s="419" t="s">
        <v>267</v>
      </c>
    </row>
    <row r="776" spans="2:18">
      <c r="B776" s="420" t="str">
        <f>+B77</f>
        <v>RELIANCE BROADWAY C</v>
      </c>
      <c r="C776" s="421">
        <f>+B79</f>
        <v>49816</v>
      </c>
      <c r="D776" s="422">
        <f>+$D$100</f>
        <v>0</v>
      </c>
      <c r="E776" s="423">
        <f t="shared" si="31"/>
        <v>0</v>
      </c>
      <c r="F776" s="424" t="s">
        <v>267</v>
      </c>
    </row>
    <row r="777" spans="2:18">
      <c r="B777" s="415" t="str">
        <f>+B102</f>
        <v>RELIANCE BROADWAY D</v>
      </c>
      <c r="C777" s="416">
        <f>+B104</f>
        <v>31049</v>
      </c>
      <c r="D777" s="417">
        <f>+$D$125</f>
        <v>3613</v>
      </c>
      <c r="E777" s="418">
        <f t="shared" si="31"/>
        <v>0.11636445618216368</v>
      </c>
      <c r="F777" s="419" t="s">
        <v>267</v>
      </c>
    </row>
    <row r="778" spans="2:18">
      <c r="B778" s="420" t="str">
        <f>+B127</f>
        <v>RELIANCE BROADWAY E</v>
      </c>
      <c r="C778" s="421">
        <f>+B129</f>
        <v>34489</v>
      </c>
      <c r="D778" s="422">
        <f>+$D$150</f>
        <v>4013</v>
      </c>
      <c r="E778" s="423">
        <f t="shared" si="31"/>
        <v>0.11635593957493694</v>
      </c>
      <c r="F778" s="424" t="s">
        <v>267</v>
      </c>
    </row>
    <row r="779" spans="2:18">
      <c r="B779" s="415" t="str">
        <f>+B152</f>
        <v>RELIANCE BROADWAY F</v>
      </c>
      <c r="C779" s="416">
        <f>+B154</f>
        <v>103094</v>
      </c>
      <c r="D779" s="417">
        <f>+$D$175</f>
        <v>0</v>
      </c>
      <c r="E779" s="418">
        <f t="shared" si="31"/>
        <v>0</v>
      </c>
      <c r="F779" s="419" t="s">
        <v>267</v>
      </c>
    </row>
    <row r="780" spans="2:18">
      <c r="B780" s="420" t="str">
        <f>+B462</f>
        <v>SOUTH 40 INDUSTRIAL PARK</v>
      </c>
      <c r="C780" s="421">
        <f>+B464</f>
        <v>84412</v>
      </c>
      <c r="D780" s="422">
        <f>+D486</f>
        <v>10590</v>
      </c>
      <c r="E780" s="423">
        <f t="shared" si="31"/>
        <v>0.12545609628962706</v>
      </c>
      <c r="F780" s="424">
        <v>3.6799999999999999E-2</v>
      </c>
      <c r="G780" s="425"/>
    </row>
    <row r="781" spans="2:18">
      <c r="B781" s="326" t="s">
        <v>107</v>
      </c>
      <c r="C781" s="426">
        <f>+SUM(C773:C780)</f>
        <v>688208</v>
      </c>
      <c r="D781" s="426">
        <f>+SUM(D773:D780)</f>
        <v>41090</v>
      </c>
      <c r="E781" s="427">
        <f t="shared" si="31"/>
        <v>5.9705786622648964E-2</v>
      </c>
      <c r="F781" s="428"/>
    </row>
    <row r="783" spans="2:18">
      <c r="B783" s="409" t="s">
        <v>268</v>
      </c>
      <c r="C783" s="410"/>
      <c r="D783" s="410"/>
      <c r="E783" s="410"/>
      <c r="F783" s="411"/>
    </row>
    <row r="784" spans="2:18" ht="32" customHeight="1">
      <c r="B784" s="412" t="s">
        <v>262</v>
      </c>
      <c r="C784" s="413" t="s">
        <v>263</v>
      </c>
      <c r="D784" s="413" t="s">
        <v>264</v>
      </c>
      <c r="E784" s="413" t="s">
        <v>265</v>
      </c>
      <c r="F784" s="414" t="s">
        <v>266</v>
      </c>
    </row>
    <row r="785" spans="2:6">
      <c r="B785" s="415" t="str">
        <f>+B221</f>
        <v>GOLDEN KEY PLAZA</v>
      </c>
      <c r="C785" s="416">
        <f>+B223</f>
        <v>63714</v>
      </c>
      <c r="D785" s="416">
        <f>+D242</f>
        <v>3656</v>
      </c>
      <c r="E785" s="418">
        <f t="shared" ref="E785:E792" si="32">+D785/C785</f>
        <v>5.7381423235081774E-2</v>
      </c>
      <c r="F785" s="419" t="s">
        <v>267</v>
      </c>
    </row>
    <row r="786" spans="2:6">
      <c r="B786" s="420" t="str">
        <f>+B269</f>
        <v xml:space="preserve">FIESTA CENTER </v>
      </c>
      <c r="C786" s="421">
        <f>+B271</f>
        <v>122693</v>
      </c>
      <c r="D786" s="421">
        <f>+D290</f>
        <v>29995</v>
      </c>
      <c r="E786" s="423">
        <f t="shared" si="32"/>
        <v>0.2444719747662866</v>
      </c>
      <c r="F786" s="424" t="s">
        <v>267</v>
      </c>
    </row>
    <row r="787" spans="2:6">
      <c r="B787" s="415" t="str">
        <f>+B317</f>
        <v>FIESTA RANCH</v>
      </c>
      <c r="C787" s="416">
        <f>+B319</f>
        <v>56520</v>
      </c>
      <c r="D787" s="416">
        <f>+D340</f>
        <v>0</v>
      </c>
      <c r="E787" s="418">
        <f t="shared" si="32"/>
        <v>0</v>
      </c>
      <c r="F787" s="419" t="s">
        <v>267</v>
      </c>
    </row>
    <row r="788" spans="2:6">
      <c r="B788" s="420" t="str">
        <f>+B718</f>
        <v>CHICAGO STREET BUSINESS PARK</v>
      </c>
      <c r="C788" s="421">
        <f>+B720</f>
        <v>54382</v>
      </c>
      <c r="D788" s="421">
        <f>+D741</f>
        <v>4974</v>
      </c>
      <c r="E788" s="423">
        <f t="shared" si="32"/>
        <v>9.1464087381854284E-2</v>
      </c>
      <c r="F788" s="424" t="s">
        <v>267</v>
      </c>
    </row>
    <row r="789" spans="2:6">
      <c r="B789" s="415" t="str">
        <f>+B667</f>
        <v>OAKLAND BUSINESS PARK</v>
      </c>
      <c r="C789" s="416">
        <f>+B669</f>
        <v>38501</v>
      </c>
      <c r="D789" s="416">
        <f>+D690</f>
        <v>0</v>
      </c>
      <c r="E789" s="418">
        <f t="shared" si="32"/>
        <v>0</v>
      </c>
      <c r="F789" s="419" t="s">
        <v>267</v>
      </c>
    </row>
    <row r="790" spans="2:6">
      <c r="B790" s="420" t="str">
        <f>+B566</f>
        <v>FRYE ROAD BUSINESS PARK</v>
      </c>
      <c r="C790" s="421">
        <f>+B568</f>
        <v>73291</v>
      </c>
      <c r="D790" s="421">
        <f>+D591</f>
        <v>11700</v>
      </c>
      <c r="E790" s="423">
        <f t="shared" si="32"/>
        <v>0.15963760898336768</v>
      </c>
      <c r="F790" s="424">
        <v>9.5299999999999996E-2</v>
      </c>
    </row>
    <row r="791" spans="2:6">
      <c r="B791" s="415" t="str">
        <f>+B692</f>
        <v>CHANDLER TECHNOLOGY CENTER</v>
      </c>
      <c r="C791" s="416">
        <f>+B694</f>
        <v>113000</v>
      </c>
      <c r="D791" s="416">
        <f>+D716</f>
        <v>12704</v>
      </c>
      <c r="E791" s="418">
        <f t="shared" si="32"/>
        <v>0.11242477876106195</v>
      </c>
      <c r="F791" s="419">
        <v>0</v>
      </c>
    </row>
    <row r="792" spans="2:6">
      <c r="B792" s="326" t="s">
        <v>107</v>
      </c>
      <c r="C792" s="426">
        <f>+SUM(C785:C791)</f>
        <v>522101</v>
      </c>
      <c r="D792" s="426">
        <f>+SUM(D785:D791)</f>
        <v>63029</v>
      </c>
      <c r="E792" s="427">
        <f t="shared" si="32"/>
        <v>0.12072185266835345</v>
      </c>
      <c r="F792" s="428"/>
    </row>
    <row r="794" spans="2:6">
      <c r="B794" s="409" t="s">
        <v>269</v>
      </c>
      <c r="C794" s="410"/>
      <c r="D794" s="410"/>
      <c r="E794" s="410"/>
      <c r="F794" s="411"/>
    </row>
    <row r="795" spans="2:6" ht="32" customHeight="1">
      <c r="B795" s="412" t="s">
        <v>262</v>
      </c>
      <c r="C795" s="413" t="s">
        <v>263</v>
      </c>
      <c r="D795" s="413" t="s">
        <v>264</v>
      </c>
      <c r="E795" s="413" t="s">
        <v>265</v>
      </c>
      <c r="F795" s="414" t="s">
        <v>266</v>
      </c>
    </row>
    <row r="796" spans="2:6">
      <c r="B796" s="415" t="str">
        <f>+B593</f>
        <v>CENTRAL DEER VALLEY</v>
      </c>
      <c r="C796" s="416">
        <f>+B595</f>
        <v>52560</v>
      </c>
      <c r="D796" s="416">
        <f>+D615</f>
        <v>4120</v>
      </c>
      <c r="E796" s="418">
        <f t="shared" ref="E796:E802" si="33">+D796/C796</f>
        <v>7.8386605783866053E-2</v>
      </c>
      <c r="F796" s="419" t="s">
        <v>267</v>
      </c>
    </row>
    <row r="797" spans="2:6">
      <c r="B797" s="420" t="str">
        <f>+B177</f>
        <v>DEER VALLEY COMMERCE CENTER</v>
      </c>
      <c r="C797" s="421">
        <f>+B179</f>
        <v>214400</v>
      </c>
      <c r="D797" s="421">
        <f>+D195</f>
        <v>26487</v>
      </c>
      <c r="E797" s="423">
        <f t="shared" si="33"/>
        <v>0.12354011194029851</v>
      </c>
      <c r="F797" s="424" t="s">
        <v>267</v>
      </c>
    </row>
    <row r="798" spans="2:6">
      <c r="B798" s="415" t="str">
        <f>+B617</f>
        <v>DESERT RIDGE INDUSTRIAL PARK</v>
      </c>
      <c r="C798" s="416">
        <f>+B619</f>
        <v>52715</v>
      </c>
      <c r="D798" s="416">
        <f>+D640</f>
        <v>6538</v>
      </c>
      <c r="E798" s="418">
        <f t="shared" si="33"/>
        <v>0.12402541970976003</v>
      </c>
      <c r="F798" s="419" t="s">
        <v>267</v>
      </c>
    </row>
    <row r="799" spans="2:6">
      <c r="B799" s="420" t="str">
        <f>+B197</f>
        <v>ROSE GARDEN BUSINESS CENTER</v>
      </c>
      <c r="C799" s="421">
        <f>+B199</f>
        <v>71016</v>
      </c>
      <c r="D799" s="421">
        <f>+D218</f>
        <v>2102</v>
      </c>
      <c r="E799" s="423">
        <f t="shared" si="33"/>
        <v>2.9598963613833504E-2</v>
      </c>
      <c r="F799" s="424" t="s">
        <v>267</v>
      </c>
    </row>
    <row r="800" spans="2:6">
      <c r="B800" s="415" t="str">
        <f>+B744</f>
        <v>PERIMETER CENTER</v>
      </c>
      <c r="C800" s="416">
        <f>+B746</f>
        <v>84028</v>
      </c>
      <c r="D800" s="416">
        <f>+D767</f>
        <v>0</v>
      </c>
      <c r="E800" s="418">
        <f t="shared" si="33"/>
        <v>0</v>
      </c>
      <c r="F800" s="419" t="s">
        <v>267</v>
      </c>
    </row>
    <row r="801" spans="2:6">
      <c r="B801" s="420" t="str">
        <f>+B642</f>
        <v>LASER DRIVE INDUSTRIAL</v>
      </c>
      <c r="C801" s="421">
        <f>+B644</f>
        <v>35597</v>
      </c>
      <c r="D801" s="421">
        <f>+D665</f>
        <v>5586</v>
      </c>
      <c r="E801" s="423">
        <f t="shared" si="33"/>
        <v>0.15692333623619967</v>
      </c>
      <c r="F801" s="424" t="s">
        <v>267</v>
      </c>
    </row>
    <row r="802" spans="2:6">
      <c r="B802" s="326" t="s">
        <v>107</v>
      </c>
      <c r="C802" s="426">
        <f>+SUM(C796:C801)</f>
        <v>510316</v>
      </c>
      <c r="D802" s="426">
        <f>+SUM(D796:D801)</f>
        <v>44833</v>
      </c>
      <c r="E802" s="427">
        <f t="shared" si="33"/>
        <v>8.7853408476316633E-2</v>
      </c>
      <c r="F802" s="428"/>
    </row>
    <row r="804" spans="2:6">
      <c r="B804" s="409" t="s">
        <v>270</v>
      </c>
      <c r="C804" s="410"/>
      <c r="D804" s="410"/>
      <c r="E804" s="410"/>
      <c r="F804" s="411"/>
    </row>
    <row r="805" spans="2:6" ht="32" customHeight="1">
      <c r="B805" s="412" t="s">
        <v>262</v>
      </c>
      <c r="C805" s="413" t="s">
        <v>263</v>
      </c>
      <c r="D805" s="413" t="s">
        <v>264</v>
      </c>
      <c r="E805" s="413" t="s">
        <v>265</v>
      </c>
      <c r="F805" s="414" t="s">
        <v>266</v>
      </c>
    </row>
    <row r="806" spans="2:6">
      <c r="B806" s="415" t="str">
        <f>+B292</f>
        <v xml:space="preserve">FALCON FIELD INDUSTRIAL </v>
      </c>
      <c r="C806" s="416">
        <f>+B294</f>
        <v>40860</v>
      </c>
      <c r="D806" s="416">
        <f>+D315</f>
        <v>0</v>
      </c>
      <c r="E806" s="418">
        <f t="shared" ref="E806:E811" si="34">+D806/C806</f>
        <v>0</v>
      </c>
      <c r="F806" s="419" t="s">
        <v>267</v>
      </c>
    </row>
    <row r="807" spans="2:6">
      <c r="B807" s="420" t="str">
        <f>+B365</f>
        <v>HORNE COMMERCE CENTER</v>
      </c>
      <c r="C807" s="421">
        <f>+B367</f>
        <v>59408</v>
      </c>
      <c r="D807" s="421">
        <f>+D390</f>
        <v>7648</v>
      </c>
      <c r="E807" s="423">
        <f t="shared" si="34"/>
        <v>0.12873687045515755</v>
      </c>
      <c r="F807" s="424" t="s">
        <v>267</v>
      </c>
    </row>
    <row r="808" spans="2:6">
      <c r="B808" s="415" t="str">
        <f>+B392</f>
        <v>MESA BUSINESS PARK</v>
      </c>
      <c r="C808" s="416">
        <f>+B394</f>
        <v>64619</v>
      </c>
      <c r="D808" s="416">
        <f>+D412</f>
        <v>12538</v>
      </c>
      <c r="E808" s="418">
        <f t="shared" si="34"/>
        <v>0.1940296197712747</v>
      </c>
      <c r="F808" s="419" t="s">
        <v>267</v>
      </c>
    </row>
    <row r="809" spans="2:6">
      <c r="B809" s="420" t="str">
        <f>+B414</f>
        <v xml:space="preserve">SOUTHPOINT COMMERCE CENTER  </v>
      </c>
      <c r="C809" s="421">
        <f>+B416</f>
        <v>59194</v>
      </c>
      <c r="D809" s="421">
        <f>+D434</f>
        <v>0</v>
      </c>
      <c r="E809" s="423">
        <f t="shared" si="34"/>
        <v>0</v>
      </c>
      <c r="F809" s="424" t="s">
        <v>267</v>
      </c>
    </row>
    <row r="810" spans="2:6">
      <c r="B810" s="415" t="str">
        <f>+B436</f>
        <v>AERO 1</v>
      </c>
      <c r="C810" s="416">
        <f>+B438</f>
        <v>58816</v>
      </c>
      <c r="D810" s="416">
        <f>+D459</f>
        <v>0</v>
      </c>
      <c r="E810" s="418">
        <f t="shared" si="34"/>
        <v>0</v>
      </c>
      <c r="F810" s="419" t="s">
        <v>267</v>
      </c>
    </row>
    <row r="811" spans="2:6">
      <c r="B811" s="326" t="s">
        <v>107</v>
      </c>
      <c r="C811" s="426">
        <f>+SUM(C806:C810)</f>
        <v>282897</v>
      </c>
      <c r="D811" s="426">
        <f>+SUM(D806:D810)</f>
        <v>20186</v>
      </c>
      <c r="E811" s="427">
        <f t="shared" si="34"/>
        <v>7.1354591953962043E-2</v>
      </c>
      <c r="F811" s="428"/>
    </row>
    <row r="813" spans="2:6">
      <c r="B813" s="409" t="s">
        <v>271</v>
      </c>
      <c r="C813" s="410"/>
      <c r="D813" s="410"/>
      <c r="E813" s="410"/>
      <c r="F813" s="411"/>
    </row>
    <row r="814" spans="2:6" ht="32" customHeight="1">
      <c r="B814" s="412" t="s">
        <v>262</v>
      </c>
      <c r="C814" s="413" t="s">
        <v>263</v>
      </c>
      <c r="D814" s="413" t="s">
        <v>264</v>
      </c>
      <c r="E814" s="413" t="s">
        <v>265</v>
      </c>
      <c r="F814" s="414" t="s">
        <v>266</v>
      </c>
    </row>
    <row r="815" spans="2:6">
      <c r="B815" s="415" t="str">
        <f>+B514</f>
        <v>BROADWAY INDUSTRIAL</v>
      </c>
      <c r="C815" s="416">
        <f>+B516</f>
        <v>43963</v>
      </c>
      <c r="D815" s="416">
        <f>+D539</f>
        <v>0</v>
      </c>
      <c r="E815" s="418">
        <f t="shared" ref="E815:E820" si="35">+D815/C815</f>
        <v>0</v>
      </c>
      <c r="F815" s="419" t="s">
        <v>267</v>
      </c>
    </row>
    <row r="816" spans="2:6">
      <c r="B816" s="420" t="str">
        <f>+B488</f>
        <v>PARK LANE BUILDING</v>
      </c>
      <c r="C816" s="421">
        <f>+B490</f>
        <v>51040</v>
      </c>
      <c r="D816" s="421">
        <f>+D512</f>
        <v>1736</v>
      </c>
      <c r="E816" s="423">
        <f t="shared" si="35"/>
        <v>3.4012539184952978E-2</v>
      </c>
      <c r="F816" s="424" t="s">
        <v>267</v>
      </c>
    </row>
    <row r="817" spans="2:6">
      <c r="B817" s="415" t="str">
        <f>+B342</f>
        <v>HAYDEN PARK</v>
      </c>
      <c r="C817" s="416">
        <f>+B344</f>
        <v>100134</v>
      </c>
      <c r="D817" s="416">
        <f>+D363</f>
        <v>14238</v>
      </c>
      <c r="E817" s="418">
        <f t="shared" si="35"/>
        <v>0.14218946611540537</v>
      </c>
      <c r="F817" s="419" t="s">
        <v>267</v>
      </c>
    </row>
    <row r="818" spans="2:6">
      <c r="B818" s="420" t="str">
        <f>+B541</f>
        <v>HARDY CENTER</v>
      </c>
      <c r="C818" s="421">
        <f>+B543</f>
        <v>49277</v>
      </c>
      <c r="D818" s="421">
        <f>+D564</f>
        <v>11572</v>
      </c>
      <c r="E818" s="423">
        <f t="shared" si="35"/>
        <v>0.23483572457738905</v>
      </c>
      <c r="F818" s="424" t="s">
        <v>267</v>
      </c>
    </row>
    <row r="819" spans="2:6">
      <c r="B819" s="415" t="str">
        <f>+B244</f>
        <v>UNIVERSITY BUSINESS CENTER</v>
      </c>
      <c r="C819" s="416">
        <f>+B246</f>
        <v>34473</v>
      </c>
      <c r="D819" s="416">
        <f>+D267</f>
        <v>13792</v>
      </c>
      <c r="E819" s="418">
        <f t="shared" si="35"/>
        <v>0.40008122298610505</v>
      </c>
      <c r="F819" s="419" t="s">
        <v>267</v>
      </c>
    </row>
    <row r="820" spans="2:6">
      <c r="B820" s="326" t="s">
        <v>107</v>
      </c>
      <c r="C820" s="426">
        <f>+SUM(C815:C819)</f>
        <v>278887</v>
      </c>
      <c r="D820" s="426">
        <f>+SUM(D815:D819)</f>
        <v>41338</v>
      </c>
      <c r="E820" s="427">
        <f t="shared" si="35"/>
        <v>0.14822490829619164</v>
      </c>
      <c r="F820" s="428"/>
    </row>
    <row r="824" spans="2:6">
      <c r="C824" s="429">
        <f>C820+C811+C802+C792+C781</f>
        <v>2282409</v>
      </c>
      <c r="D824" s="429">
        <f>D820+D811+D802+D792+D781</f>
        <v>210476</v>
      </c>
    </row>
    <row r="825" spans="2:6">
      <c r="D825">
        <f>D824/C824</f>
        <v>9.2216600968538065E-2</v>
      </c>
    </row>
  </sheetData>
  <conditionalFormatting sqref="B184:E184 G184:N184 P184:W184 Y184:AF184 AH184:AO184 AQ184:AX184 AZ184:BG184 BI184:BP184 BR184:BY184 CA184:CH184 CJ184:CQ184 CS184:CZ184 DB184:DI184 DK184:DR184 DT184:EA184 EC184:EJ184 EL184:ES184 EU184:FB184 FD184:FK184 FM184:FT184 FV184:GC184 GE184:GL184 GN184:GU184 GW184:HD184 HF184:HM184 HO184:HV184 HX184:IE184 IG184:IN184 IP184:IW184 IY184:JF184 JH184:JO184 JQ184:JX184 JZ184:KG184 KI184:KP184 KR184:KY184 LA184:LH184 LJ184:LQ184 LS184:LZ184 MB184:MI184 MK184:MR184 MT184:NA184 NC184:NJ184 NL184:NS184 NU184:OB184 OD184:OK184 OM184:OT184 OV184:PC184 PE184:PL184 PN184:PU184 PW184:QD184 QF184:QM184 QO184:QV184 QX184:RE184 RG184:RN184 RP184:RW184 RY184:SF184 SH184:SO184 SQ184:SX184 SZ184:TG184 TI184:TP184 TR184:TY184 UA184:UH184 UJ184:UQ184 US184:UZ184 VB184:VI184 VK184:VR184 VT184:WA184 WC184:WJ184 WL184:WS184 WU184:XB184 XD184:XK184 XM184:XT184 XV184:YC184 YE184:YL184 YN184:YU184 YW184:ZD184 ZF184:ZM184 ZO184:ZV184 ZX184:AAE184 AAG184:AAN184 AAP184:AAW184 AAY184:ABF184 ABH184:ABO184 ABQ184:ABX184 ABZ184:ACG184 ACI184:ACP184 ACR184:ACY184 ADA184:ADH184 ADJ184:ADQ184 ADS184:ADZ184 AEB184:AEI184 AEK184:AER184 AET184:AFA184 AFC184:AFJ184 AFL184:AFS184 AFU184:AGB184 AGD184:AGK184 AGM184:AGT184 AGV184:AHC184 AHE184:AHL184 AHN184:AHU184 AHW184:AID184 AIF184:AIM184 AIO184:AIV184 AIX184:AJE184 AJG184:AJN184 AJP184:AJW184 AJY184:AKF184 AKH184:AKO184 AKQ184:AKX184 AKZ184:ALG184 ALI184:ALP184 ALR184:ALY184 AMA184:AMH184 AMJ184:AMQ184 AMS184:AMZ184 ANB184:ANI184 ANK184:ANR184 ANT184:AOA184 AOC184:AOJ184 AOL184:AOS184 AOU184:APB184 APD184:APK184 APM184:APT184 APV184:AQC184 AQE184:AQL184 AQN184:AQU184 AQW184:ARD184 ARF184:ARM184 ARO184:ARV184 ARX184:ASE184 ASG184:ASN184 ASP184:ASW184 ASY184:ATF184 ATH184:ATO184 ATQ184:ATX184 ATZ184:AUG184 AUI184:AUP184 AUR184:AUY184 AVA184:AVH184 AVJ184:AVQ184 AVS184:AVZ184 AWB184:AWI184 AWK184:AWR184 AWT184:AXA184 AXC184:AXJ184 AXL184:AXS184 AXU184:AYB184 AYD184:AYK184 AYM184:AYT184 AYV184:AZC184 AZE184:AZL184 AZN184:AZU184 AZW184:BAD184 BAF184:BAM184 BAO184:BAV184 BAX184:BBE184 BBG184:BBN184 BBP184:BBW184 BBY184:BCF184 BCH184:BCO184 BCQ184:BCX184 BCZ184:BDG184 BDI184:BDP184 BDR184:BDY184 BEA184:BEH184 BEJ184:BEQ184 BES184:BEZ184 BFB184:BFI184 BFK184:BFR184 BFT184:BGA184 BGC184:BGJ184 BGL184:BGS184 BGU184:BHB184 BHD184:BHK184 BHM184:BHT184 BHV184:BIC184 BIE184:BIL184 BIN184:BIU184 BIW184:BJD184 BJF184:BJM184 BJO184:BJV184 BJX184:BKE184 BKG184:BKN184 BKP184:BKW184 BKY184:BLF184 BLH184:BLO184 BLQ184:BLX184 BLZ184:BMG184 BMI184:BMP184 BMR184:BMY184 BNA184:BNH184 BNJ184:BNQ184 BNS184:BNZ184 BOB184:BOI184 BOK184:BOR184 BOT184:BPA184 BPC184:BPJ184 BPL184:BPS184 BPU184:BQB184 BQD184:BQK184 BQM184:BQT184 BQV184:BRC184 BRE184:BRL184 BRN184:BRU184 BRW184:BSD184 BSF184:BSM184 BSO184:BSV184 BSX184:BTE184 BTG184:BTN184 BTP184:BTW184 BTY184:BUF184 BUH184:BUO184 BUQ184:BUX184 BUZ184:BVG184 BVI184:BVP184 BVR184:BVY184 BWA184:BWH184 BWJ184:BWQ184 BWS184:BWZ184 BXB184:BXI184 BXK184:BXR184 BXT184:BYA184 BYC184:BYJ184 BYL184:BYS184 BYU184:BZB184 BZD184:BZK184 BZM184:BZT184 BZV184:CAC184 CAE184:CAL184 CAN184:CAU184 CAW184:CBD184 CBF184:CBM184 CBO184:CBV184 CBX184:CCE184 CCG184:CCN184 CCP184:CCW184 CCY184:CDF184 CDH184:CDO184 CDQ184:CDX184 CDZ184:CEG184 CEI184:CEP184 CER184:CEY184 CFA184:CFH184 CFJ184:CFQ184 CFS184:CFZ184 CGB184:CGI184 CGK184:CGR184 CGT184:CHA184 CHC184:CHJ184 CHL184:CHS184 CHU184:CIB184 CID184:CIK184 CIM184:CIT184 CIV184:CJC184 CJE184:CJL184 CJN184:CJU184 CJW184:CKD184 CKF184:CKM184 CKO184:CKV184 CKX184:CLE184 CLG184:CLN184 CLP184:CLW184 CLY184:CMF184 CMH184:CMO184 CMQ184:CMX184 CMZ184:CNG184 CNI184:CNP184 CNR184:CNY184 COA184:COH184 COJ184:COQ184 COS184:COZ184 CPB184:CPI184 CPK184:CPR184 CPT184:CQA184 CQC184:CQJ184 CQL184:CQS184 CQU184:CRB184 CRD184:CRK184 CRM184:CRT184 CRV184:CSC184 CSE184:CSL184 CSN184:CSU184 CSW184:CTD184 CTF184:CTM184 CTO184:CTV184 CTX184:CUE184 CUG184:CUN184 CUP184:CUW184 CUY184:CVF184 CVH184:CVO184 CVQ184:CVX184 CVZ184:CWG184 CWI184:CWP184 CWR184:CWY184 CXA184:CXH184 CXJ184:CXQ184 CXS184:CXZ184 CYB184:CYI184 CYK184:CYR184 CYT184:CZA184 CZC184:CZJ184 CZL184:CZS184 CZU184:DAB184 DAD184:DAK184 DAM184:DAT184 DAV184:DBC184 DBE184:DBL184 DBN184:DBU184 DBW184:DCD184 DCF184:DCM184 DCO184:DCV184 DCX184:DDE184 DDG184:DDN184 DDP184:DDW184 DDY184:DEF184 DEH184:DEO184 DEQ184:DEX184 DEZ184:DFG184 DFI184:DFP184 DFR184:DFY184 DGA184:DGH184 DGJ184:DGQ184 DGS184:DGZ184 DHB184:DHI184 DHK184:DHR184 DHT184:DIA184 DIC184:DIJ184 DIL184:DIS184 DIU184:DJB184 DJD184:DJK184 DJM184:DJT184 DJV184:DKC184 DKE184:DKL184 DKN184:DKU184 DKW184:DLD184 DLF184:DLM184 DLO184:DLV184 DLX184:DME184 DMG184:DMN184 DMP184:DMW184 DMY184:DNF184 DNH184:DNO184 DNQ184:DNX184 DNZ184:DOG184 DOI184:DOP184 DOR184:DOY184 DPA184:DPH184 DPJ184:DPQ184 DPS184:DPZ184 DQB184:DQI184 DQK184:DQR184 DQT184:DRA184 DRC184:DRJ184 DRL184:DRS184 DRU184:DSB184 DSD184:DSK184 DSM184:DST184 DSV184:DTC184 DTE184:DTL184 DTN184:DTU184 DTW184:DUD184 DUF184:DUM184 DUO184:DUV184 DUX184:DVE184 DVG184:DVN184 DVP184:DVW184 DVY184:DWF184 DWH184:DWO184 DWQ184:DWX184 DWZ184:DXG184 DXI184:DXP184 DXR184:DXY184 DYA184:DYH184 DYJ184:DYQ184 DYS184:DYZ184 DZB184:DZI184 DZK184:DZR184 DZT184:EAA184 EAC184:EAJ184 EAL184:EAS184 EAU184:EBB184 EBD184:EBK184 EBM184:EBT184 EBV184:ECC184 ECE184:ECL184 ECN184:ECU184 ECW184:EDD184 EDF184:EDM184 EDO184:EDV184 EDX184:EEE184 EEG184:EEN184 EEP184:EEW184 EEY184:EFF184 EFH184:EFO184 EFQ184:EFX184 EFZ184:EGG184 EGI184:EGP184 EGR184:EGY184 EHA184:EHH184 EHJ184:EHQ184 EHS184:EHZ184 EIB184:EII184 EIK184:EIR184 EIT184:EJA184 EJC184:EJJ184 EJL184:EJS184 EJU184:EKB184 EKD184:EKK184 EKM184:EKT184 EKV184:ELC184 ELE184:ELL184 ELN184:ELU184 ELW184:EMD184 EMF184:EMM184 EMO184:EMV184 EMX184:ENE184 ENG184:ENN184 ENP184:ENW184 ENY184:EOF184 EOH184:EOO184 EOQ184:EOX184 EOZ184:EPG184 EPI184:EPP184 EPR184:EPY184 EQA184:EQH184 EQJ184:EQQ184 EQS184:EQZ184 ERB184:ERI184 ERK184:ERR184 ERT184:ESA184 ESC184:ESJ184 ESL184:ESS184 ESU184:ETB184 ETD184:ETK184 ETM184:ETT184 ETV184:EUC184 EUE184:EUL184 EUN184:EUU184 EUW184:EVD184 EVF184:EVM184 EVO184:EVV184 EVX184:EWE184 EWG184:EWN184 EWP184:EWW184 EWY184:EXF184 EXH184:EXO184 EXQ184:EXX184 EXZ184:EYG184 EYI184:EYP184 EYR184:EYY184 EZA184:EZH184 EZJ184:EZQ184 EZS184:EZZ184 FAB184:FAI184 FAK184:FAR184 FAT184:FBA184 FBC184:FBJ184 FBL184:FBS184 FBU184:FCB184 FCD184:FCK184 FCM184:FCT184 FCV184:FDC184 FDE184:FDL184 FDN184:FDU184 FDW184:FED184 FEF184:FEM184 FEO184:FEV184 FEX184:FFE184 FFG184:FFN184 FFP184:FFW184 FFY184:FGF184 FGH184:FGO184 FGQ184:FGX184 FGZ184:FHG184 FHI184:FHP184 FHR184:FHY184 FIA184:FIH184 FIJ184:FIQ184 FIS184:FIZ184 FJB184:FJI184 FJK184:FJR184 FJT184:FKA184 FKC184:FKJ184 FKL184:FKS184 FKU184:FLB184 FLD184:FLK184 FLM184:FLT184 FLV184:FMC184 FME184:FML184 FMN184:FMU184 FMW184:FND184 FNF184:FNM184 FNO184:FNV184 FNX184:FOE184 FOG184:FON184 FOP184:FOW184 FOY184:FPF184 FPH184:FPO184 FPQ184:FPX184 FPZ184:FQG184 FQI184:FQP184 FQR184:FQY184 FRA184:FRH184 FRJ184:FRQ184 FRS184:FRZ184 FSB184:FSI184 FSK184:FSR184 FST184:FTA184 FTC184:FTJ184 FTL184:FTS184 FTU184:FUB184 FUD184:FUK184 FUM184:FUT184 FUV184:FVC184 FVE184:FVL184 FVN184:FVU184 FVW184:FWD184 FWF184:FWM184 FWO184:FWV184 FWX184:FXE184 FXG184:FXN184 FXP184:FXW184 FXY184:FYF184 FYH184:FYO184 FYQ184:FYX184 FYZ184:FZG184 FZI184:FZP184 FZR184:FZY184 GAA184:GAH184 GAJ184:GAQ184 GAS184:GAZ184 GBB184:GBI184 GBK184:GBR184 GBT184:GCA184 GCC184:GCJ184 GCL184:GCS184 GCU184:GDB184 GDD184:GDK184 GDM184:GDT184 GDV184:GEC184 GEE184:GEL184 GEN184:GEU184 GEW184:GFD184 GFF184:GFM184 GFO184:GFV184 GFX184:GGE184 GGG184:GGN184 GGP184:GGW184 GGY184:GHF184 GHH184:GHO184 GHQ184:GHX184 GHZ184:GIG184 GII184:GIP184 GIR184:GIY184 GJA184:GJH184 GJJ184:GJQ184 GJS184:GJZ184 GKB184:GKI184 GKK184:GKR184 GKT184:GLA184 GLC184:GLJ184 GLL184:GLS184 GLU184:GMB184 GMD184:GMK184 GMM184:GMT184 GMV184:GNC184 GNE184:GNL184 GNN184:GNU184 GNW184:GOD184 GOF184:GOM184 GOO184:GOV184 GOX184:GPE184 GPG184:GPN184 GPP184:GPW184 GPY184:GQF184 GQH184:GQO184 GQQ184:GQX184 GQZ184:GRG184 GRI184:GRP184 GRR184:GRY184 GSA184:GSH184 GSJ184:GSQ184 GSS184:GSZ184 GTB184:GTI184 GTK184:GTR184 GTT184:GUA184 GUC184:GUJ184 GUL184:GUS184 GUU184:GVB184 GVD184:GVK184 GVM184:GVT184 GVV184:GWC184 GWE184:GWL184 GWN184:GWU184 GWW184:GXD184 GXF184:GXM184 GXO184:GXV184 GXX184:GYE184 GYG184:GYN184 GYP184:GYW184 GYY184:GZF184 GZH184:GZO184 GZQ184:GZX184 GZZ184:HAG184 HAI184:HAP184 HAR184:HAY184 HBA184:HBH184 HBJ184:HBQ184 HBS184:HBZ184 HCB184:HCI184 HCK184:HCR184 HCT184:HDA184 HDC184:HDJ184 HDL184:HDS184 HDU184:HEB184 HED184:HEK184 HEM184:HET184 HEV184:HFC184 HFE184:HFL184 HFN184:HFU184 HFW184:HGD184 HGF184:HGM184 HGO184:HGV184 HGX184:HHE184 HHG184:HHN184 HHP184:HHW184 HHY184:HIF184 HIH184:HIO184 HIQ184:HIX184 HIZ184:HJG184 HJI184:HJP184 HJR184:HJY184 HKA184:HKH184 HKJ184:HKQ184 HKS184:HKZ184 HLB184:HLI184 HLK184:HLR184 HLT184:HMA184 HMC184:HMJ184 HML184:HMS184 HMU184:HNB184 HND184:HNK184 HNM184:HNT184 HNV184:HOC184 HOE184:HOL184 HON184:HOU184 HOW184:HPD184 HPF184:HPM184 HPO184:HPV184 HPX184:HQE184 HQG184:HQN184 HQP184:HQW184 HQY184:HRF184 HRH184:HRO184 HRQ184:HRX184 HRZ184:HSG184 HSI184:HSP184 HSR184:HSY184 HTA184:HTH184 HTJ184:HTQ184 HTS184:HTZ184 HUB184:HUI184 HUK184:HUR184 HUT184:HVA184 HVC184:HVJ184 HVL184:HVS184 HVU184:HWB184 HWD184:HWK184 HWM184:HWT184 HWV184:HXC184 HXE184:HXL184 HXN184:HXU184 HXW184:HYD184 HYF184:HYM184 HYO184:HYV184 HYX184:HZE184 HZG184:HZN184 HZP184:HZW184 HZY184:IAF184 IAH184:IAO184 IAQ184:IAX184 IAZ184:IBG184 IBI184:IBP184 IBR184:IBY184 ICA184:ICH184 ICJ184:ICQ184 ICS184:ICZ184 IDB184:IDI184 IDK184:IDR184 IDT184:IEA184 IEC184:IEJ184 IEL184:IES184 IEU184:IFB184 IFD184:IFK184 IFM184:IFT184 IFV184:IGC184 IGE184:IGL184 IGN184:IGU184 IGW184:IHD184 IHF184:IHM184 IHO184:IHV184 IHX184:IIE184 IIG184:IIN184 IIP184:IIW184 IIY184:IJF184 IJH184:IJO184 IJQ184:IJX184 IJZ184:IKG184 IKI184:IKP184 IKR184:IKY184 ILA184:ILH184 ILJ184:ILQ184 ILS184:ILZ184 IMB184:IMI184 IMK184:IMR184 IMT184:INA184 INC184:INJ184 INL184:INS184 INU184:IOB184 IOD184:IOK184 IOM184:IOT184 IOV184:IPC184 IPE184:IPL184 IPN184:IPU184 IPW184:IQD184 IQF184:IQM184 IQO184:IQV184 IQX184:IRE184 IRG184:IRN184 IRP184:IRW184 IRY184:ISF184 ISH184:ISO184 ISQ184:ISX184 ISZ184:ITG184 ITI184:ITP184 ITR184:ITY184 IUA184:IUH184 IUJ184:IUQ184 IUS184:IUZ184 IVB184:IVI184 IVK184:IVR184 IVT184:IWA184 IWC184:IWJ184 IWL184:IWS184 IWU184:IXB184 IXD184:IXK184 IXM184:IXT184 IXV184:IYC184 IYE184:IYL184 IYN184:IYU184 IYW184:IZD184 IZF184:IZM184 IZO184:IZV184 IZX184:JAE184 JAG184:JAN184 JAP184:JAW184 JAY184:JBF184 JBH184:JBO184 JBQ184:JBX184 JBZ184:JCG184 JCI184:JCP184 JCR184:JCY184 JDA184:JDH184 JDJ184:JDQ184 JDS184:JDZ184 JEB184:JEI184 JEK184:JER184 JET184:JFA184 JFC184:JFJ184 JFL184:JFS184 JFU184:JGB184 JGD184:JGK184 JGM184:JGT184 JGV184:JHC184 JHE184:JHL184 JHN184:JHU184 JHW184:JID184 JIF184:JIM184 JIO184:JIV184 JIX184:JJE184 JJG184:JJN184 JJP184:JJW184 JJY184:JKF184 JKH184:JKO184 JKQ184:JKX184 JKZ184:JLG184 JLI184:JLP184 JLR184:JLY184 JMA184:JMH184 JMJ184:JMQ184 JMS184:JMZ184 JNB184:JNI184 JNK184:JNR184 JNT184:JOA184 JOC184:JOJ184 JOL184:JOS184 JOU184:JPB184 JPD184:JPK184 JPM184:JPT184 JPV184:JQC184 JQE184:JQL184 JQN184:JQU184 JQW184:JRD184 JRF184:JRM184 JRO184:JRV184 JRX184:JSE184 JSG184:JSN184 JSP184:JSW184 JSY184:JTF184 JTH184:JTO184 JTQ184:JTX184 JTZ184:JUG184 JUI184:JUP184 JUR184:JUY184 JVA184:JVH184 JVJ184:JVQ184 JVS184:JVZ184 JWB184:JWI184 JWK184:JWR184 JWT184:JXA184 JXC184:JXJ184 JXL184:JXS184 JXU184:JYB184 JYD184:JYK184 JYM184:JYT184 JYV184:JZC184 JZE184:JZL184 JZN184:JZU184 JZW184:KAD184 KAF184:KAM184 KAO184:KAV184 KAX184:KBE184 KBG184:KBN184 KBP184:KBW184 KBY184:KCF184 KCH184:KCO184 KCQ184:KCX184 KCZ184:KDG184 KDI184:KDP184 KDR184:KDY184 KEA184:KEH184 KEJ184:KEQ184 KES184:KEZ184 KFB184:KFI184 KFK184:KFR184 KFT184:KGA184 KGC184:KGJ184 KGL184:KGS184 KGU184:KHB184 KHD184:KHK184 KHM184:KHT184 KHV184:KIC184 KIE184:KIL184 KIN184:KIU184 KIW184:KJD184 KJF184:KJM184 KJO184:KJV184 KJX184:KKE184 KKG184:KKN184 KKP184:KKW184 KKY184:KLF184 KLH184:KLO184 KLQ184:KLX184 KLZ184:KMG184 KMI184:KMP184 KMR184:KMY184 KNA184:KNH184 KNJ184:KNQ184 KNS184:KNZ184 KOB184:KOI184 KOK184:KOR184 KOT184:KPA184 KPC184:KPJ184 KPL184:KPS184 KPU184:KQB184 KQD184:KQK184 KQM184:KQT184 KQV184:KRC184 KRE184:KRL184 KRN184:KRU184 KRW184:KSD184 KSF184:KSM184 KSO184:KSV184 KSX184:KTE184 KTG184:KTN184 KTP184:KTW184 KTY184:KUF184 KUH184:KUO184 KUQ184:KUX184 KUZ184:KVG184 KVI184:KVP184 KVR184:KVY184 KWA184:KWH184 KWJ184:KWQ184 KWS184:KWZ184 KXB184:KXI184 KXK184:KXR184 KXT184:KYA184 KYC184:KYJ184 KYL184:KYS184 KYU184:KZB184 KZD184:KZK184 KZM184:KZT184 KZV184:LAC184 LAE184:LAL184 LAN184:LAU184 LAW184:LBD184 LBF184:LBM184 LBO184:LBV184 LBX184:LCE184 LCG184:LCN184 LCP184:LCW184 LCY184:LDF184 LDH184:LDO184 LDQ184:LDX184 LDZ184:LEG184 LEI184:LEP184 LER184:LEY184 LFA184:LFH184 LFJ184:LFQ184 LFS184:LFZ184 LGB184:LGI184 LGK184:LGR184 LGT184:LHA184 LHC184:LHJ184 LHL184:LHS184 LHU184:LIB184 LID184:LIK184 LIM184:LIT184 LIV184:LJC184 LJE184:LJL184 LJN184:LJU184 LJW184:LKD184 LKF184:LKM184 LKO184:LKV184 LKX184:LLE184 LLG184:LLN184 LLP184:LLW184 LLY184:LMF184 LMH184:LMO184 LMQ184:LMX184 LMZ184:LNG184 LNI184:LNP184 LNR184:LNY184 LOA184:LOH184 LOJ184:LOQ184 LOS184:LOZ184 LPB184:LPI184 LPK184:LPR184 LPT184:LQA184 LQC184:LQJ184 LQL184:LQS184 LQU184:LRB184 LRD184:LRK184 LRM184:LRT184 LRV184:LSC184 LSE184:LSL184 LSN184:LSU184 LSW184:LTD184 LTF184:LTM184 LTO184:LTV184 LTX184:LUE184 LUG184:LUN184 LUP184:LUW184 LUY184:LVF184 LVH184:LVO184 LVQ184:LVX184 LVZ184:LWG184 LWI184:LWP184 LWR184:LWY184 LXA184:LXH184 LXJ184:LXQ184 LXS184:LXZ184 LYB184:LYI184 LYK184:LYR184 LYT184:LZA184 LZC184:LZJ184 LZL184:LZS184 LZU184:MAB184 MAD184:MAK184 MAM184:MAT184 MAV184:MBC184 MBE184:MBL184 MBN184:MBU184 MBW184:MCD184 MCF184:MCM184 MCO184:MCV184 MCX184:MDE184 MDG184:MDN184 MDP184:MDW184 MDY184:MEF184 MEH184:MEO184 MEQ184:MEX184 MEZ184:MFG184 MFI184:MFP184 MFR184:MFY184 MGA184:MGH184 MGJ184:MGQ184 MGS184:MGZ184 MHB184:MHI184 MHK184:MHR184 MHT184:MIA184 MIC184:MIJ184 MIL184:MIS184 MIU184:MJB184 MJD184:MJK184 MJM184:MJT184 MJV184:MKC184 MKE184:MKL184 MKN184:MKU184 MKW184:MLD184 MLF184:MLM184 MLO184:MLV184 MLX184:MME184 MMG184:MMN184 MMP184:MMW184 MMY184:MNF184 MNH184:MNO184 MNQ184:MNX184 MNZ184:MOG184 MOI184:MOP184 MOR184:MOY184 MPA184:MPH184 MPJ184:MPQ184 MPS184:MPZ184 MQB184:MQI184 MQK184:MQR184 MQT184:MRA184 MRC184:MRJ184 MRL184:MRS184 MRU184:MSB184 MSD184:MSK184 MSM184:MST184 MSV184:MTC184 MTE184:MTL184 MTN184:MTU184 MTW184:MUD184 MUF184:MUM184 MUO184:MUV184 MUX184:MVE184 MVG184:MVN184 MVP184:MVW184 MVY184:MWF184 MWH184:MWO184 MWQ184:MWX184 MWZ184:MXG184 MXI184:MXP184 MXR184:MXY184 MYA184:MYH184 MYJ184:MYQ184 MYS184:MYZ184 MZB184:MZI184 MZK184:MZR184 MZT184:NAA184 NAC184:NAJ184 NAL184:NAS184 NAU184:NBB184 NBD184:NBK184 NBM184:NBT184 NBV184:NCC184 NCE184:NCL184 NCN184:NCU184 NCW184:NDD184 NDF184:NDM184 NDO184:NDV184 NDX184:NEE184 NEG184:NEN184 NEP184:NEW184 NEY184:NFF184 NFH184:NFO184 NFQ184:NFX184 NFZ184:NGG184 NGI184:NGP184 NGR184:NGY184 NHA184:NHH184 NHJ184:NHQ184 NHS184:NHZ184 NIB184:NII184 NIK184:NIR184 NIT184:NJA184 NJC184:NJJ184 NJL184:NJS184 NJU184:NKB184 NKD184:NKK184 NKM184:NKT184 NKV184:NLC184 NLE184:NLL184 NLN184:NLU184 NLW184:NMD184 NMF184:NMM184 NMO184:NMV184 NMX184:NNE184 NNG184:NNN184 NNP184:NNW184 NNY184:NOF184 NOH184:NOO184 NOQ184:NOX184 NOZ184:NPG184 NPI184:NPP184 NPR184:NPY184 NQA184:NQH184 NQJ184:NQQ184 NQS184:NQZ184 NRB184:NRI184 NRK184:NRR184 NRT184:NSA184 NSC184:NSJ184 NSL184:NSS184 NSU184:NTB184 NTD184:NTK184 NTM184:NTT184 NTV184:NUC184 NUE184:NUL184 NUN184:NUU184 NUW184:NVD184 NVF184:NVM184 NVO184:NVV184 NVX184:NWE184 NWG184:NWN184 NWP184:NWW184 NWY184:NXF184 NXH184:NXO184 NXQ184:NXX184 NXZ184:NYG184 NYI184:NYP184 NYR184:NYY184 NZA184:NZH184 NZJ184:NZQ184 NZS184:NZZ184 OAB184:OAI184 OAK184:OAR184 OAT184:OBA184 OBC184:OBJ184 OBL184:OBS184 OBU184:OCB184 OCD184:OCK184 OCM184:OCT184 OCV184:ODC184 ODE184:ODL184 ODN184:ODU184 ODW184:OED184 OEF184:OEM184 OEO184:OEV184 OEX184:OFE184 OFG184:OFN184 OFP184:OFW184 OFY184:OGF184 OGH184:OGO184 OGQ184:OGX184 OGZ184:OHG184 OHI184:OHP184 OHR184:OHY184 OIA184:OIH184 OIJ184:OIQ184 OIS184:OIZ184 OJB184:OJI184 OJK184:OJR184 OJT184:OKA184 OKC184:OKJ184 OKL184:OKS184 OKU184:OLB184 OLD184:OLK184 OLM184:OLT184 OLV184:OMC184 OME184:OML184 OMN184:OMU184 OMW184:OND184 ONF184:ONM184 ONO184:ONV184 ONX184:OOE184 OOG184:OON184 OOP184:OOW184 OOY184:OPF184 OPH184:OPO184 OPQ184:OPX184 OPZ184:OQG184 OQI184:OQP184 OQR184:OQY184 ORA184:ORH184 ORJ184:ORQ184 ORS184:ORZ184 OSB184:OSI184 OSK184:OSR184 OST184:OTA184 OTC184:OTJ184 OTL184:OTS184 OTU184:OUB184 OUD184:OUK184 OUM184:OUT184 OUV184:OVC184 OVE184:OVL184 OVN184:OVU184 OVW184:OWD184 OWF184:OWM184 OWO184:OWV184 OWX184:OXE184 OXG184:OXN184 OXP184:OXW184 OXY184:OYF184 OYH184:OYO184 OYQ184:OYX184 OYZ184:OZG184 OZI184:OZP184 OZR184:OZY184 PAA184:PAH184 PAJ184:PAQ184 PAS184:PAZ184 PBB184:PBI184 PBK184:PBR184 PBT184:PCA184 PCC184:PCJ184 PCL184:PCS184 PCU184:PDB184 PDD184:PDK184 PDM184:PDT184 PDV184:PEC184 PEE184:PEL184 PEN184:PEU184 PEW184:PFD184 PFF184:PFM184 PFO184:PFV184 PFX184:PGE184 PGG184:PGN184 PGP184:PGW184 PGY184:PHF184 PHH184:PHO184 PHQ184:PHX184 PHZ184:PIG184 PII184:PIP184 PIR184:PIY184 PJA184:PJH184 PJJ184:PJQ184 PJS184:PJZ184 PKB184:PKI184 PKK184:PKR184 PKT184:PLA184 PLC184:PLJ184 PLL184:PLS184 PLU184:PMB184 PMD184:PMK184 PMM184:PMT184 PMV184:PNC184 PNE184:PNL184 PNN184:PNU184 PNW184:POD184 POF184:POM184 POO184:POV184 POX184:PPE184 PPG184:PPN184 PPP184:PPW184 PPY184:PQF184 PQH184:PQO184 PQQ184:PQX184 PQZ184:PRG184 PRI184:PRP184 PRR184:PRY184 PSA184:PSH184 PSJ184:PSQ184 PSS184:PSZ184 PTB184:PTI184 PTK184:PTR184 PTT184:PUA184 PUC184:PUJ184 PUL184:PUS184 PUU184:PVB184 PVD184:PVK184 PVM184:PVT184 PVV184:PWC184 PWE184:PWL184 PWN184:PWU184 PWW184:PXD184 PXF184:PXM184 PXO184:PXV184 PXX184:PYE184 PYG184:PYN184 PYP184:PYW184 PYY184:PZF184 PZH184:PZO184 PZQ184:PZX184 PZZ184:QAG184 QAI184:QAP184 QAR184:QAY184 QBA184:QBH184 QBJ184:QBQ184 QBS184:QBZ184 QCB184:QCI184 QCK184:QCR184 QCT184:QDA184 QDC184:QDJ184 QDL184:QDS184 QDU184:QEB184 QED184:QEK184 QEM184:QET184 QEV184:QFC184 QFE184:QFL184 QFN184:QFU184 QFW184:QGD184 QGF184:QGM184 QGO184:QGV184 QGX184:QHE184 QHG184:QHN184 QHP184:QHW184 QHY184:QIF184 QIH184:QIO184 QIQ184:QIX184 QIZ184:QJG184 QJI184:QJP184 QJR184:QJY184 QKA184:QKH184 QKJ184:QKQ184 QKS184:QKZ184 QLB184:QLI184 QLK184:QLR184 QLT184:QMA184 QMC184:QMJ184 QML184:QMS184 QMU184:QNB184 QND184:QNK184 QNM184:QNT184 QNV184:QOC184 QOE184:QOL184 QON184:QOU184 QOW184:QPD184 QPF184:QPM184 QPO184:QPV184 QPX184:QQE184 QQG184:QQN184 QQP184:QQW184 QQY184:QRF184 QRH184:QRO184 QRQ184:QRX184 QRZ184:QSG184 QSI184:QSP184 QSR184:QSY184 QTA184:QTH184 QTJ184:QTQ184 QTS184:QTZ184 QUB184:QUI184 QUK184:QUR184 QUT184:QVA184 QVC184:QVJ184 QVL184:QVS184 QVU184:QWB184 QWD184:QWK184 QWM184:QWT184 QWV184:QXC184 QXE184:QXL184 QXN184:QXU184 QXW184:QYD184 QYF184:QYM184 QYO184:QYV184 QYX184:QZE184 QZG184:QZN184 QZP184:QZW184 QZY184:RAF184 RAH184:RAO184 RAQ184:RAX184 RAZ184:RBG184 RBI184:RBP184 RBR184:RBY184 RCA184:RCH184 RCJ184:RCQ184 RCS184:RCZ184 RDB184:RDI184 RDK184:RDR184 RDT184:REA184 REC184:REJ184 REL184:RES184 REU184:RFB184 RFD184:RFK184 RFM184:RFT184 RFV184:RGC184 RGE184:RGL184 RGN184:RGU184 RGW184:RHD184 RHF184:RHM184 RHO184:RHV184 RHX184:RIE184 RIG184:RIN184 RIP184:RIW184 RIY184:RJF184 RJH184:RJO184 RJQ184:RJX184 RJZ184:RKG184 RKI184:RKP184 RKR184:RKY184 RLA184:RLH184 RLJ184:RLQ184 RLS184:RLZ184 RMB184:RMI184 RMK184:RMR184 RMT184:RNA184 RNC184:RNJ184 RNL184:RNS184 RNU184:ROB184 ROD184:ROK184 ROM184:ROT184 ROV184:RPC184 RPE184:RPL184 RPN184:RPU184 RPW184:RQD184 RQF184:RQM184 RQO184:RQV184 RQX184:RRE184 RRG184:RRN184 RRP184:RRW184 RRY184:RSF184 RSH184:RSO184 RSQ184:RSX184 RSZ184:RTG184 RTI184:RTP184 RTR184:RTY184 RUA184:RUH184 RUJ184:RUQ184 RUS184:RUZ184 RVB184:RVI184 RVK184:RVR184 RVT184:RWA184 RWC184:RWJ184 RWL184:RWS184 RWU184:RXB184 RXD184:RXK184 RXM184:RXT184 RXV184:RYC184 RYE184:RYL184 RYN184:RYU184 RYW184:RZD184 RZF184:RZM184 RZO184:RZV184 RZX184:SAE184 SAG184:SAN184 SAP184:SAW184 SAY184:SBF184 SBH184:SBO184 SBQ184:SBX184 SBZ184:SCG184 SCI184:SCP184 SCR184:SCY184 SDA184:SDH184 SDJ184:SDQ184 SDS184:SDZ184 SEB184:SEI184 SEK184:SER184 SET184:SFA184 SFC184:SFJ184 SFL184:SFS184 SFU184:SGB184 SGD184:SGK184 SGM184:SGT184 SGV184:SHC184 SHE184:SHL184 SHN184:SHU184 SHW184:SID184 SIF184:SIM184 SIO184:SIV184 SIX184:SJE184 SJG184:SJN184 SJP184:SJW184 SJY184:SKF184 SKH184:SKO184 SKQ184:SKX184 SKZ184:SLG184 SLI184:SLP184 SLR184:SLY184 SMA184:SMH184 SMJ184:SMQ184 SMS184:SMZ184 SNB184:SNI184 SNK184:SNR184 SNT184:SOA184 SOC184:SOJ184 SOL184:SOS184 SOU184:SPB184 SPD184:SPK184 SPM184:SPT184 SPV184:SQC184 SQE184:SQL184 SQN184:SQU184 SQW184:SRD184 SRF184:SRM184 SRO184:SRV184 SRX184:SSE184 SSG184:SSN184 SSP184:SSW184 SSY184:STF184 STH184:STO184 STQ184:STX184 STZ184:SUG184 SUI184:SUP184 SUR184:SUY184 SVA184:SVH184 SVJ184:SVQ184 SVS184:SVZ184 SWB184:SWI184 SWK184:SWR184 SWT184:SXA184 SXC184:SXJ184 SXL184:SXS184 SXU184:SYB184 SYD184:SYK184 SYM184:SYT184 SYV184:SZC184 SZE184:SZL184 SZN184:SZU184 SZW184:TAD184 TAF184:TAM184 TAO184:TAV184 TAX184:TBE184 TBG184:TBN184 TBP184:TBW184 TBY184:TCF184 TCH184:TCO184 TCQ184:TCX184 TCZ184:TDG184 TDI184:TDP184 TDR184:TDY184 TEA184:TEH184 TEJ184:TEQ184 TES184:TEZ184 TFB184:TFI184 TFK184:TFR184 TFT184:TGA184 TGC184:TGJ184 TGL184:TGS184 TGU184:THB184 THD184:THK184 THM184:THT184 THV184:TIC184 TIE184:TIL184 TIN184:TIU184 TIW184:TJD184 TJF184:TJM184 TJO184:TJV184 TJX184:TKE184 TKG184:TKN184 TKP184:TKW184 TKY184:TLF184 TLH184:TLO184 TLQ184:TLX184 TLZ184:TMG184 TMI184:TMP184 TMR184:TMY184 TNA184:TNH184 TNJ184:TNQ184 TNS184:TNZ184 TOB184:TOI184 TOK184:TOR184 TOT184:TPA184 TPC184:TPJ184 TPL184:TPS184 TPU184:TQB184 TQD184:TQK184 TQM184:TQT184 TQV184:TRC184 TRE184:TRL184 TRN184:TRU184 TRW184:TSD184 TSF184:TSM184 TSO184:TSV184 TSX184:TTE184 TTG184:TTN184 TTP184:TTW184 TTY184:TUF184 TUH184:TUO184 TUQ184:TUX184 TUZ184:TVG184 TVI184:TVP184 TVR184:TVY184 TWA184:TWH184 TWJ184:TWQ184 TWS184:TWZ184 TXB184:TXI184 TXK184:TXR184 TXT184:TYA184 TYC184:TYJ184 TYL184:TYS184 TYU184:TZB184 TZD184:TZK184 TZM184:TZT184 TZV184:UAC184 UAE184:UAL184 UAN184:UAU184 UAW184:UBD184 UBF184:UBM184 UBO184:UBV184 UBX184:UCE184 UCG184:UCN184 UCP184:UCW184 UCY184:UDF184 UDH184:UDO184 UDQ184:UDX184 UDZ184:UEG184 UEI184:UEP184 UER184:UEY184 UFA184:UFH184 UFJ184:UFQ184 UFS184:UFZ184 UGB184:UGI184 UGK184:UGR184 UGT184:UHA184 UHC184:UHJ184 UHL184:UHS184 UHU184:UIB184 UID184:UIK184 UIM184:UIT184 UIV184:UJC184 UJE184:UJL184 UJN184:UJU184 UJW184:UKD184 UKF184:UKM184 UKO184:UKV184 UKX184:ULE184 ULG184:ULN184 ULP184:ULW184 ULY184:UMF184 UMH184:UMO184 UMQ184:UMX184 UMZ184:UNG184 UNI184:UNP184 UNR184:UNY184 UOA184:UOH184 UOJ184:UOQ184 UOS184:UOZ184 UPB184:UPI184 UPK184:UPR184 UPT184:UQA184 UQC184:UQJ184 UQL184:UQS184 UQU184:URB184 URD184:URK184 URM184:URT184 URV184:USC184 USE184:USL184 USN184:USU184 USW184:UTD184 UTF184:UTM184 UTO184:UTV184 UTX184:UUE184 UUG184:UUN184 UUP184:UUW184 UUY184:UVF184 UVH184:UVO184 UVQ184:UVX184 UVZ184:UWG184 UWI184:UWP184 UWR184:UWY184 UXA184:UXH184 UXJ184:UXQ184 UXS184:UXZ184 UYB184:UYI184 UYK184:UYR184 UYT184:UZA184 UZC184:UZJ184 UZL184:UZS184 UZU184:VAB184 VAD184:VAK184 VAM184:VAT184 VAV184:VBC184 VBE184:VBL184 VBN184:VBU184 VBW184:VCD184 VCF184:VCM184 VCO184:VCV184 VCX184:VDE184 VDG184:VDN184 VDP184:VDW184 VDY184:VEF184 VEH184:VEO184 VEQ184:VEX184 VEZ184:VFG184 VFI184:VFP184 VFR184:VFY184 VGA184:VGH184 VGJ184:VGQ184 VGS184:VGZ184 VHB184:VHI184 VHK184:VHR184 VHT184:VIA184 VIC184:VIJ184 VIL184:VIS184 VIU184:VJB184 VJD184:VJK184 VJM184:VJT184 VJV184:VKC184 VKE184:VKL184 VKN184:VKU184 VKW184:VLD184 VLF184:VLM184 VLO184:VLV184 VLX184:VME184 VMG184:VMN184 VMP184:VMW184 VMY184:VNF184 VNH184:VNO184 VNQ184:VNX184 VNZ184:VOG184 VOI184:VOP184 VOR184:VOY184 VPA184:VPH184 VPJ184:VPQ184 VPS184:VPZ184 VQB184:VQI184 VQK184:VQR184 VQT184:VRA184 VRC184:VRJ184 VRL184:VRS184 VRU184:VSB184 VSD184:VSK184 VSM184:VST184 VSV184:VTC184 VTE184:VTL184 VTN184:VTU184 VTW184:VUD184 VUF184:VUM184 VUO184:VUV184 VUX184:VVE184 VVG184:VVN184 VVP184:VVW184 VVY184:VWF184 VWH184:VWO184 VWQ184:VWX184 VWZ184:VXG184 VXI184:VXP184 VXR184:VXY184 VYA184:VYH184 VYJ184:VYQ184 VYS184:VYZ184 VZB184:VZI184 VZK184:VZR184 VZT184:WAA184 WAC184:WAJ184 WAL184:WAS184 WAU184:WBB184 WBD184:WBK184 WBM184:WBT184 WBV184:WCC184 WCE184:WCL184 WCN184:WCU184 WCW184:WDD184 WDF184:WDM184 WDO184:WDV184 WDX184:WEE184 WEG184:WEN184 WEP184:WEW184 WEY184:WFF184 WFH184:WFO184 WFQ184:WFX184 WFZ184:WGG184 WGI184:WGP184 WGR184:WGY184 WHA184:WHH184 WHJ184:WHQ184 WHS184:WHZ184 WIB184:WII184 WIK184:WIR184 WIT184:WJA184 WJC184:WJJ184 WJL184:WJS184 WJU184:WKB184 WKD184:WKK184 WKM184:WKT184 WKV184:WLC184 WLE184:WLL184 WLN184:WLU184 WLW184:WMD184 WMF184:WMM184 WMO184:WMV184 WMX184:WNE184 WNG184:WNN184 WNP184:WNW184 WNY184:WOF184 WOH184:WOO184 WOQ184:WOX184 WOZ184:WPG184 WPI184:WPP184 WPR184:WPY184 WQA184:WQH184 WQJ184:WQQ184 WQS184:WQZ184 WRB184:WRI184 WRK184:WRR184 WRT184:WSA184 WSC184:WSJ184 WSL184:WSS184 WSU184:WTB184 WTD184:WTK184 WTM184:WTT184 WTV184:WUC184 WUE184:WUL184 WUN184:WUU184 WUW184:WVD184 WVF184:WVM184 WVO184:WVV184 WVX184:WWE184 WWG184:WWN184 WWP184:WWW184 WWY184:WXF184 WXH184:WXO184 WXQ184:WXX184 WXZ184:WYG184 WYI184:WYP184 WYR184:WYY184 WZA184:WZH184 WZJ184:WZQ184 WZS184:WZZ184 XAB184:XAI184 XAK184:XAR184 XAT184:XBA184 XBC184:XBJ184 XBL184:XBS184 XBU184:XCB184 XCD184:XCK184 XCM184:XCT184 XCV184:XDC184 XDE184:XDL184 XDN184:XDU184 XDW184:XED184 XEF184:XEM184 XEO184:XEV184 XEX184:XFD184 B186:J194 B201:J217 B224:J241 B345:J362 B368:J389 B596:J614 B721:J740">
    <cfRule type="expression" dxfId="62" priority="26">
      <formula>MOD(ROW(),2)=0</formula>
    </cfRule>
  </conditionalFormatting>
  <conditionalFormatting sqref="B6:J24 B417:J433 B544:E546 G544:J546 B547:J563">
    <cfRule type="expression" dxfId="61" priority="2">
      <formula>MOD(ROW(),2)=0</formula>
    </cfRule>
  </conditionalFormatting>
  <conditionalFormatting sqref="B30:J49">
    <cfRule type="expression" dxfId="60" priority="25">
      <formula>MOD(ROW(),2)=0</formula>
    </cfRule>
  </conditionalFormatting>
  <conditionalFormatting sqref="B55:J74">
    <cfRule type="expression" dxfId="59" priority="24">
      <formula>MOD(ROW(),2)=0</formula>
    </cfRule>
  </conditionalFormatting>
  <conditionalFormatting sqref="B80:J99">
    <cfRule type="expression" dxfId="58" priority="23">
      <formula>MOD(ROW(),2)=0</formula>
    </cfRule>
  </conditionalFormatting>
  <conditionalFormatting sqref="B105:J124">
    <cfRule type="expression" dxfId="57" priority="22">
      <formula>MOD(ROW(),2)=0</formula>
    </cfRule>
  </conditionalFormatting>
  <conditionalFormatting sqref="B130:J149">
    <cfRule type="expression" dxfId="56" priority="4">
      <formula>MOD(ROW(),2)=0</formula>
    </cfRule>
  </conditionalFormatting>
  <conditionalFormatting sqref="B155:J174">
    <cfRule type="expression" dxfId="55" priority="21">
      <formula>MOD(ROW(),2)=0</formula>
    </cfRule>
  </conditionalFormatting>
  <conditionalFormatting sqref="B180:J182 G183:J183 F183:F185 G184:G185 B272:J289 B395:J411">
    <cfRule type="expression" dxfId="54" priority="5">
      <formula>MOD(ROW(),2)=0</formula>
    </cfRule>
  </conditionalFormatting>
  <conditionalFormatting sqref="B247:J266">
    <cfRule type="expression" dxfId="53" priority="6">
      <formula>MOD(ROW(),2)=0</formula>
    </cfRule>
  </conditionalFormatting>
  <conditionalFormatting sqref="B295:J314">
    <cfRule type="expression" dxfId="52" priority="17">
      <formula>MOD(ROW(),2)=0</formula>
    </cfRule>
  </conditionalFormatting>
  <conditionalFormatting sqref="B320:J339">
    <cfRule type="expression" dxfId="51" priority="19">
      <formula>MOD(ROW(),2)=0</formula>
    </cfRule>
  </conditionalFormatting>
  <conditionalFormatting sqref="B439:J458">
    <cfRule type="expression" dxfId="50" priority="16">
      <formula>MOD(ROW(),2)=0</formula>
    </cfRule>
  </conditionalFormatting>
  <conditionalFormatting sqref="B465:J485">
    <cfRule type="expression" dxfId="49" priority="13">
      <formula>MOD(ROW(),2)=0</formula>
    </cfRule>
  </conditionalFormatting>
  <conditionalFormatting sqref="B491:J511">
    <cfRule type="expression" dxfId="48" priority="11">
      <formula>MOD(ROW(),2)=0</formula>
    </cfRule>
  </conditionalFormatting>
  <conditionalFormatting sqref="B517:J520 B521:E538 G521:J538 F521:F546">
    <cfRule type="expression" dxfId="47" priority="12">
      <formula>MOD(ROW(),2)=0</formula>
    </cfRule>
  </conditionalFormatting>
  <conditionalFormatting sqref="B569:J590">
    <cfRule type="expression" dxfId="46" priority="14">
      <formula>MOD(ROW(),2)=0</formula>
    </cfRule>
  </conditionalFormatting>
  <conditionalFormatting sqref="B620:J639">
    <cfRule type="expression" dxfId="45" priority="20">
      <formula>MOD(ROW(),2)=0</formula>
    </cfRule>
  </conditionalFormatting>
  <conditionalFormatting sqref="B645:J664">
    <cfRule type="expression" dxfId="44" priority="3">
      <formula>MOD(ROW(),2)=0</formula>
    </cfRule>
  </conditionalFormatting>
  <conditionalFormatting sqref="B670:J689">
    <cfRule type="expression" dxfId="43" priority="15">
      <formula>MOD(ROW(),2)=0</formula>
    </cfRule>
  </conditionalFormatting>
  <conditionalFormatting sqref="B747:J766">
    <cfRule type="expression" dxfId="42" priority="18">
      <formula>MOD(ROW(),2)=0</formula>
    </cfRule>
  </conditionalFormatting>
  <conditionalFormatting sqref="C183:E183">
    <cfRule type="expression" dxfId="41" priority="9">
      <formula>MOD(ROW(),2)=0</formula>
    </cfRule>
  </conditionalFormatting>
  <conditionalFormatting sqref="C185:E185 L185:N185 U185:W185 AD185:AF185 AM185:AO185 AV185:AX185 BE185:BG185 BN185:BP185 BW185:BY185 CF185:CH185 CO185:CQ185 CX185:CZ185 DG185:DI185 DP185:DR185 DY185:EA185 EH185:EJ185 EQ185:ES185 EZ185:FB185 FI185:FK185 FR185:FT185 GA185:GC185 GJ185:GL185 GS185:GU185 HB185:HD185 HK185:HM185 HT185:HV185 IC185:IE185 IL185:IN185 IU185:IW185 JD185:JF185 JM185:JO185 JV185:JX185 KE185:KG185 KN185:KP185 KW185:KY185 LF185:LH185 LO185:LQ185 LX185:LZ185 MG185:MI185 MP185:MR185 MY185:NA185 NH185:NJ185 NQ185:NS185 NZ185:OB185 OI185:OK185 OR185:OT185 PA185:PC185 PJ185:PL185 PS185:PU185 QB185:QD185 QK185:QM185 QT185:QV185 RC185:RE185 RL185:RN185 RU185:RW185 SD185:SF185 SM185:SO185 SV185:SX185 TE185:TG185 TN185:TP185 TW185:TY185 UF185:UH185 UO185:UQ185 UX185:UZ185 VG185:VI185 VP185:VR185 VY185:WA185 WH185:WJ185 WQ185:WS185 WZ185:XB185 XI185:XK185 XR185:XT185 YA185:YC185 YJ185:YL185 YS185:YU185 ZB185:ZD185 ZK185:ZM185 ZT185:ZV185 AAC185:AAE185 AAL185:AAN185 AAU185:AAW185 ABD185:ABF185 ABM185:ABO185 ABV185:ABX185 ACE185:ACG185 ACN185:ACP185 ACW185:ACY185 ADF185:ADH185 ADO185:ADQ185 ADX185:ADZ185 AEG185:AEI185 AEP185:AER185 AEY185:AFA185 AFH185:AFJ185 AFQ185:AFS185 AFZ185:AGB185 AGI185:AGK185 AGR185:AGT185 AHA185:AHC185 AHJ185:AHL185 AHS185:AHU185 AIB185:AID185 AIK185:AIM185 AIT185:AIV185 AJC185:AJE185 AJL185:AJN185 AJU185:AJW185 AKD185:AKF185 AKM185:AKO185 AKV185:AKX185 ALE185:ALG185 ALN185:ALP185 ALW185:ALY185 AMF185:AMH185 AMO185:AMQ185 AMX185:AMZ185 ANG185:ANI185 ANP185:ANR185 ANY185:AOA185 AOH185:AOJ185 AOQ185:AOS185 AOZ185:APB185 API185:APK185 APR185:APT185 AQA185:AQC185 AQJ185:AQL185 AQS185:AQU185 ARB185:ARD185 ARK185:ARM185 ART185:ARV185 ASC185:ASE185 ASL185:ASN185 ASU185:ASW185 ATD185:ATF185 ATM185:ATO185 ATV185:ATX185 AUE185:AUG185 AUN185:AUP185 AUW185:AUY185 AVF185:AVH185 AVO185:AVQ185 AVX185:AVZ185 AWG185:AWI185 AWP185:AWR185 AWY185:AXA185 AXH185:AXJ185 AXQ185:AXS185 AXZ185:AYB185 AYI185:AYK185 AYR185:AYT185 AZA185:AZC185 AZJ185:AZL185 AZS185:AZU185 BAB185:BAD185 BAK185:BAM185 BAT185:BAV185 BBC185:BBE185 BBL185:BBN185 BBU185:BBW185 BCD185:BCF185 BCM185:BCO185 BCV185:BCX185 BDE185:BDG185 BDN185:BDP185 BDW185:BDY185 BEF185:BEH185 BEO185:BEQ185 BEX185:BEZ185 BFG185:BFI185 BFP185:BFR185 BFY185:BGA185 BGH185:BGJ185 BGQ185:BGS185 BGZ185:BHB185 BHI185:BHK185 BHR185:BHT185 BIA185:BIC185 BIJ185:BIL185 BIS185:BIU185 BJB185:BJD185 BJK185:BJM185 BJT185:BJV185 BKC185:BKE185 BKL185:BKN185 BKU185:BKW185 BLD185:BLF185 BLM185:BLO185 BLV185:BLX185 BME185:BMG185 BMN185:BMP185 BMW185:BMY185 BNF185:BNH185 BNO185:BNQ185 BNX185:BNZ185 BOG185:BOI185 BOP185:BOR185 BOY185:BPA185 BPH185:BPJ185 BPQ185:BPS185 BPZ185:BQB185 BQI185:BQK185 BQR185:BQT185 BRA185:BRC185 BRJ185:BRL185 BRS185:BRU185 BSB185:BSD185 BSK185:BSM185 BST185:BSV185 BTC185:BTE185 BTL185:BTN185 BTU185:BTW185 BUD185:BUF185 BUM185:BUO185 BUV185:BUX185 BVE185:BVG185 BVN185:BVP185 BVW185:BVY185 BWF185:BWH185 BWO185:BWQ185 BWX185:BWZ185 BXG185:BXI185 BXP185:BXR185 BXY185:BYA185 BYH185:BYJ185 BYQ185:BYS185 BYZ185:BZB185 BZI185:BZK185 BZR185:BZT185 CAA185:CAC185 CAJ185:CAL185 CAS185:CAU185 CBB185:CBD185 CBK185:CBM185 CBT185:CBV185 CCC185:CCE185 CCL185:CCN185 CCU185:CCW185 CDD185:CDF185 CDM185:CDO185 CDV185:CDX185 CEE185:CEG185 CEN185:CEP185 CEW185:CEY185 CFF185:CFH185 CFO185:CFQ185 CFX185:CFZ185 CGG185:CGI185 CGP185:CGR185 CGY185:CHA185 CHH185:CHJ185 CHQ185:CHS185 CHZ185:CIB185 CII185:CIK185 CIR185:CIT185 CJA185:CJC185 CJJ185:CJL185 CJS185:CJU185 CKB185:CKD185 CKK185:CKM185 CKT185:CKV185 CLC185:CLE185 CLL185:CLN185 CLU185:CLW185 CMD185:CMF185 CMM185:CMO185 CMV185:CMX185 CNE185:CNG185 CNN185:CNP185 CNW185:CNY185 COF185:COH185 COO185:COQ185 COX185:COZ185 CPG185:CPI185 CPP185:CPR185 CPY185:CQA185 CQH185:CQJ185 CQQ185:CQS185 CQZ185:CRB185 CRI185:CRK185 CRR185:CRT185 CSA185:CSC185 CSJ185:CSL185 CSS185:CSU185 CTB185:CTD185 CTK185:CTM185 CTT185:CTV185 CUC185:CUE185 CUL185:CUN185 CUU185:CUW185 CVD185:CVF185 CVM185:CVO185 CVV185:CVX185 CWE185:CWG185 CWN185:CWP185 CWW185:CWY185 CXF185:CXH185 CXO185:CXQ185 CXX185:CXZ185 CYG185:CYI185 CYP185:CYR185 CYY185:CZA185 CZH185:CZJ185 CZQ185:CZS185 CZZ185:DAB185 DAI185:DAK185 DAR185:DAT185 DBA185:DBC185 DBJ185:DBL185 DBS185:DBU185 DCB185:DCD185 DCK185:DCM185 DCT185:DCV185 DDC185:DDE185 DDL185:DDN185 DDU185:DDW185 DED185:DEF185 DEM185:DEO185 DEV185:DEX185 DFE185:DFG185 DFN185:DFP185 DFW185:DFY185 DGF185:DGH185 DGO185:DGQ185 DGX185:DGZ185 DHG185:DHI185 DHP185:DHR185 DHY185:DIA185 DIH185:DIJ185 DIQ185:DIS185 DIZ185:DJB185 DJI185:DJK185 DJR185:DJT185 DKA185:DKC185 DKJ185:DKL185 DKS185:DKU185 DLB185:DLD185 DLK185:DLM185 DLT185:DLV185 DMC185:DME185 DML185:DMN185 DMU185:DMW185 DND185:DNF185 DNM185:DNO185 DNV185:DNX185 DOE185:DOG185 DON185:DOP185 DOW185:DOY185 DPF185:DPH185 DPO185:DPQ185 DPX185:DPZ185 DQG185:DQI185 DQP185:DQR185 DQY185:DRA185 DRH185:DRJ185 DRQ185:DRS185 DRZ185:DSB185 DSI185:DSK185 DSR185:DST185 DTA185:DTC185 DTJ185:DTL185 DTS185:DTU185 DUB185:DUD185 DUK185:DUM185 DUT185:DUV185 DVC185:DVE185 DVL185:DVN185 DVU185:DVW185 DWD185:DWF185 DWM185:DWO185 DWV185:DWX185 DXE185:DXG185 DXN185:DXP185 DXW185:DXY185 DYF185:DYH185 DYO185:DYQ185 DYX185:DYZ185 DZG185:DZI185 DZP185:DZR185 DZY185:EAA185 EAH185:EAJ185 EAQ185:EAS185 EAZ185:EBB185 EBI185:EBK185 EBR185:EBT185 ECA185:ECC185 ECJ185:ECL185 ECS185:ECU185 EDB185:EDD185 EDK185:EDM185 EDT185:EDV185 EEC185:EEE185 EEL185:EEN185 EEU185:EEW185 EFD185:EFF185 EFM185:EFO185 EFV185:EFX185 EGE185:EGG185 EGN185:EGP185 EGW185:EGY185 EHF185:EHH185 EHO185:EHQ185 EHX185:EHZ185 EIG185:EII185 EIP185:EIR185 EIY185:EJA185 EJH185:EJJ185 EJQ185:EJS185 EJZ185:EKB185 EKI185:EKK185 EKR185:EKT185 ELA185:ELC185 ELJ185:ELL185 ELS185:ELU185 EMB185:EMD185 EMK185:EMM185 EMT185:EMV185 ENC185:ENE185 ENL185:ENN185 ENU185:ENW185 EOD185:EOF185 EOM185:EOO185 EOV185:EOX185 EPE185:EPG185 EPN185:EPP185 EPW185:EPY185 EQF185:EQH185 EQO185:EQQ185 EQX185:EQZ185 ERG185:ERI185 ERP185:ERR185 ERY185:ESA185 ESH185:ESJ185 ESQ185:ESS185 ESZ185:ETB185 ETI185:ETK185 ETR185:ETT185 EUA185:EUC185 EUJ185:EUL185 EUS185:EUU185 EVB185:EVD185 EVK185:EVM185 EVT185:EVV185 EWC185:EWE185 EWL185:EWN185 EWU185:EWW185 EXD185:EXF185 EXM185:EXO185 EXV185:EXX185 EYE185:EYG185 EYN185:EYP185 EYW185:EYY185 EZF185:EZH185 EZO185:EZQ185 EZX185:EZZ185 FAG185:FAI185 FAP185:FAR185 FAY185:FBA185 FBH185:FBJ185 FBQ185:FBS185 FBZ185:FCB185 FCI185:FCK185 FCR185:FCT185 FDA185:FDC185 FDJ185:FDL185 FDS185:FDU185 FEB185:FED185 FEK185:FEM185 FET185:FEV185 FFC185:FFE185 FFL185:FFN185 FFU185:FFW185 FGD185:FGF185 FGM185:FGO185 FGV185:FGX185 FHE185:FHG185 FHN185:FHP185 FHW185:FHY185 FIF185:FIH185 FIO185:FIQ185 FIX185:FIZ185 FJG185:FJI185 FJP185:FJR185 FJY185:FKA185 FKH185:FKJ185 FKQ185:FKS185 FKZ185:FLB185 FLI185:FLK185 FLR185:FLT185 FMA185:FMC185 FMJ185:FML185 FMS185:FMU185 FNB185:FND185 FNK185:FNM185 FNT185:FNV185 FOC185:FOE185 FOL185:FON185 FOU185:FOW185 FPD185:FPF185 FPM185:FPO185 FPV185:FPX185 FQE185:FQG185 FQN185:FQP185 FQW185:FQY185 FRF185:FRH185 FRO185:FRQ185 FRX185:FRZ185 FSG185:FSI185 FSP185:FSR185 FSY185:FTA185 FTH185:FTJ185 FTQ185:FTS185 FTZ185:FUB185 FUI185:FUK185 FUR185:FUT185 FVA185:FVC185 FVJ185:FVL185 FVS185:FVU185 FWB185:FWD185 FWK185:FWM185 FWT185:FWV185 FXC185:FXE185 FXL185:FXN185 FXU185:FXW185 FYD185:FYF185 FYM185:FYO185 FYV185:FYX185 FZE185:FZG185 FZN185:FZP185 FZW185:FZY185 GAF185:GAH185 GAO185:GAQ185 GAX185:GAZ185 GBG185:GBI185 GBP185:GBR185 GBY185:GCA185 GCH185:GCJ185 GCQ185:GCS185 GCZ185:GDB185 GDI185:GDK185 GDR185:GDT185 GEA185:GEC185 GEJ185:GEL185 GES185:GEU185 GFB185:GFD185 GFK185:GFM185 GFT185:GFV185 GGC185:GGE185 GGL185:GGN185 GGU185:GGW185 GHD185:GHF185 GHM185:GHO185 GHV185:GHX185 GIE185:GIG185 GIN185:GIP185 GIW185:GIY185 GJF185:GJH185 GJO185:GJQ185 GJX185:GJZ185 GKG185:GKI185 GKP185:GKR185 GKY185:GLA185 GLH185:GLJ185 GLQ185:GLS185 GLZ185:GMB185 GMI185:GMK185 GMR185:GMT185 GNA185:GNC185 GNJ185:GNL185 GNS185:GNU185 GOB185:GOD185 GOK185:GOM185 GOT185:GOV185 GPC185:GPE185 GPL185:GPN185 GPU185:GPW185 GQD185:GQF185 GQM185:GQO185 GQV185:GQX185 GRE185:GRG185 GRN185:GRP185 GRW185:GRY185 GSF185:GSH185 GSO185:GSQ185 GSX185:GSZ185 GTG185:GTI185 GTP185:GTR185 GTY185:GUA185 GUH185:GUJ185 GUQ185:GUS185 GUZ185:GVB185 GVI185:GVK185 GVR185:GVT185 GWA185:GWC185 GWJ185:GWL185 GWS185:GWU185 GXB185:GXD185 GXK185:GXM185 GXT185:GXV185 GYC185:GYE185 GYL185:GYN185 GYU185:GYW185 GZD185:GZF185 GZM185:GZO185 GZV185:GZX185 HAE185:HAG185 HAN185:HAP185 HAW185:HAY185 HBF185:HBH185 HBO185:HBQ185 HBX185:HBZ185 HCG185:HCI185 HCP185:HCR185 HCY185:HDA185 HDH185:HDJ185 HDQ185:HDS185 HDZ185:HEB185 HEI185:HEK185 HER185:HET185 HFA185:HFC185 HFJ185:HFL185 HFS185:HFU185 HGB185:HGD185 HGK185:HGM185 HGT185:HGV185 HHC185:HHE185 HHL185:HHN185 HHU185:HHW185 HID185:HIF185 HIM185:HIO185 HIV185:HIX185 HJE185:HJG185 HJN185:HJP185 HJW185:HJY185 HKF185:HKH185 HKO185:HKQ185 HKX185:HKZ185 HLG185:HLI185 HLP185:HLR185 HLY185:HMA185 HMH185:HMJ185 HMQ185:HMS185 HMZ185:HNB185 HNI185:HNK185 HNR185:HNT185 HOA185:HOC185 HOJ185:HOL185 HOS185:HOU185 HPB185:HPD185 HPK185:HPM185 HPT185:HPV185 HQC185:HQE185 HQL185:HQN185 HQU185:HQW185 HRD185:HRF185 HRM185:HRO185 HRV185:HRX185 HSE185:HSG185 HSN185:HSP185 HSW185:HSY185 HTF185:HTH185 HTO185:HTQ185 HTX185:HTZ185 HUG185:HUI185 HUP185:HUR185 HUY185:HVA185 HVH185:HVJ185 HVQ185:HVS185 HVZ185:HWB185 HWI185:HWK185 HWR185:HWT185 HXA185:HXC185 HXJ185:HXL185 HXS185:HXU185 HYB185:HYD185 HYK185:HYM185 HYT185:HYV185 HZC185:HZE185 HZL185:HZN185 HZU185:HZW185 IAD185:IAF185 IAM185:IAO185 IAV185:IAX185 IBE185:IBG185 IBN185:IBP185 IBW185:IBY185 ICF185:ICH185 ICO185:ICQ185 ICX185:ICZ185 IDG185:IDI185 IDP185:IDR185 IDY185:IEA185 IEH185:IEJ185 IEQ185:IES185 IEZ185:IFB185 IFI185:IFK185 IFR185:IFT185 IGA185:IGC185 IGJ185:IGL185 IGS185:IGU185 IHB185:IHD185 IHK185:IHM185 IHT185:IHV185 IIC185:IIE185 IIL185:IIN185 IIU185:IIW185 IJD185:IJF185 IJM185:IJO185 IJV185:IJX185 IKE185:IKG185 IKN185:IKP185 IKW185:IKY185 ILF185:ILH185 ILO185:ILQ185 ILX185:ILZ185 IMG185:IMI185 IMP185:IMR185 IMY185:INA185 INH185:INJ185 INQ185:INS185 INZ185:IOB185 IOI185:IOK185 IOR185:IOT185 IPA185:IPC185 IPJ185:IPL185 IPS185:IPU185 IQB185:IQD185 IQK185:IQM185 IQT185:IQV185 IRC185:IRE185 IRL185:IRN185 IRU185:IRW185 ISD185:ISF185 ISM185:ISO185 ISV185:ISX185 ITE185:ITG185 ITN185:ITP185 ITW185:ITY185 IUF185:IUH185 IUO185:IUQ185 IUX185:IUZ185 IVG185:IVI185 IVP185:IVR185 IVY185:IWA185 IWH185:IWJ185 IWQ185:IWS185 IWZ185:IXB185 IXI185:IXK185 IXR185:IXT185 IYA185:IYC185 IYJ185:IYL185 IYS185:IYU185 IZB185:IZD185 IZK185:IZM185 IZT185:IZV185 JAC185:JAE185 JAL185:JAN185 JAU185:JAW185 JBD185:JBF185 JBM185:JBO185 JBV185:JBX185 JCE185:JCG185 JCN185:JCP185 JCW185:JCY185 JDF185:JDH185 JDO185:JDQ185 JDX185:JDZ185 JEG185:JEI185 JEP185:JER185 JEY185:JFA185 JFH185:JFJ185 JFQ185:JFS185 JFZ185:JGB185 JGI185:JGK185 JGR185:JGT185 JHA185:JHC185 JHJ185:JHL185 JHS185:JHU185 JIB185:JID185 JIK185:JIM185 JIT185:JIV185 JJC185:JJE185 JJL185:JJN185 JJU185:JJW185 JKD185:JKF185 JKM185:JKO185 JKV185:JKX185 JLE185:JLG185 JLN185:JLP185 JLW185:JLY185 JMF185:JMH185 JMO185:JMQ185 JMX185:JMZ185 JNG185:JNI185 JNP185:JNR185 JNY185:JOA185 JOH185:JOJ185 JOQ185:JOS185 JOZ185:JPB185 JPI185:JPK185 JPR185:JPT185 JQA185:JQC185 JQJ185:JQL185 JQS185:JQU185 JRB185:JRD185 JRK185:JRM185 JRT185:JRV185 JSC185:JSE185 JSL185:JSN185 JSU185:JSW185 JTD185:JTF185 JTM185:JTO185 JTV185:JTX185 JUE185:JUG185 JUN185:JUP185 JUW185:JUY185 JVF185:JVH185 JVO185:JVQ185 JVX185:JVZ185 JWG185:JWI185 JWP185:JWR185 JWY185:JXA185 JXH185:JXJ185 JXQ185:JXS185 JXZ185:JYB185 JYI185:JYK185 JYR185:JYT185 JZA185:JZC185 JZJ185:JZL185 JZS185:JZU185 KAB185:KAD185 KAK185:KAM185 KAT185:KAV185 KBC185:KBE185 KBL185:KBN185 KBU185:KBW185 KCD185:KCF185 KCM185:KCO185 KCV185:KCX185 KDE185:KDG185 KDN185:KDP185 KDW185:KDY185 KEF185:KEH185 KEO185:KEQ185 KEX185:KEZ185 KFG185:KFI185 KFP185:KFR185 KFY185:KGA185 KGH185:KGJ185 KGQ185:KGS185 KGZ185:KHB185 KHI185:KHK185 KHR185:KHT185 KIA185:KIC185 KIJ185:KIL185 KIS185:KIU185 KJB185:KJD185 KJK185:KJM185 KJT185:KJV185 KKC185:KKE185 KKL185:KKN185 KKU185:KKW185 KLD185:KLF185 KLM185:KLO185 KLV185:KLX185 KME185:KMG185 KMN185:KMP185 KMW185:KMY185 KNF185:KNH185 KNO185:KNQ185 KNX185:KNZ185 KOG185:KOI185 KOP185:KOR185 KOY185:KPA185 KPH185:KPJ185 KPQ185:KPS185 KPZ185:KQB185 KQI185:KQK185 KQR185:KQT185 KRA185:KRC185 KRJ185:KRL185 KRS185:KRU185 KSB185:KSD185 KSK185:KSM185 KST185:KSV185 KTC185:KTE185 KTL185:KTN185 KTU185:KTW185 KUD185:KUF185 KUM185:KUO185 KUV185:KUX185 KVE185:KVG185 KVN185:KVP185 KVW185:KVY185 KWF185:KWH185 KWO185:KWQ185 KWX185:KWZ185 KXG185:KXI185 KXP185:KXR185 KXY185:KYA185 KYH185:KYJ185 KYQ185:KYS185 KYZ185:KZB185 KZI185:KZK185 KZR185:KZT185 LAA185:LAC185 LAJ185:LAL185 LAS185:LAU185 LBB185:LBD185 LBK185:LBM185 LBT185:LBV185 LCC185:LCE185 LCL185:LCN185 LCU185:LCW185 LDD185:LDF185 LDM185:LDO185 LDV185:LDX185 LEE185:LEG185 LEN185:LEP185 LEW185:LEY185 LFF185:LFH185 LFO185:LFQ185 LFX185:LFZ185 LGG185:LGI185 LGP185:LGR185 LGY185:LHA185 LHH185:LHJ185 LHQ185:LHS185 LHZ185:LIB185 LII185:LIK185 LIR185:LIT185 LJA185:LJC185 LJJ185:LJL185 LJS185:LJU185 LKB185:LKD185 LKK185:LKM185 LKT185:LKV185 LLC185:LLE185 LLL185:LLN185 LLU185:LLW185 LMD185:LMF185 LMM185:LMO185 LMV185:LMX185 LNE185:LNG185 LNN185:LNP185 LNW185:LNY185 LOF185:LOH185 LOO185:LOQ185 LOX185:LOZ185 LPG185:LPI185 LPP185:LPR185 LPY185:LQA185 LQH185:LQJ185 LQQ185:LQS185 LQZ185:LRB185 LRI185:LRK185 LRR185:LRT185 LSA185:LSC185 LSJ185:LSL185 LSS185:LSU185 LTB185:LTD185 LTK185:LTM185 LTT185:LTV185 LUC185:LUE185 LUL185:LUN185 LUU185:LUW185 LVD185:LVF185 LVM185:LVO185 LVV185:LVX185 LWE185:LWG185 LWN185:LWP185 LWW185:LWY185 LXF185:LXH185 LXO185:LXQ185 LXX185:LXZ185 LYG185:LYI185 LYP185:LYR185 LYY185:LZA185 LZH185:LZJ185 LZQ185:LZS185 LZZ185:MAB185 MAI185:MAK185 MAR185:MAT185 MBA185:MBC185 MBJ185:MBL185 MBS185:MBU185 MCB185:MCD185 MCK185:MCM185 MCT185:MCV185 MDC185:MDE185 MDL185:MDN185 MDU185:MDW185 MED185:MEF185 MEM185:MEO185 MEV185:MEX185 MFE185:MFG185 MFN185:MFP185 MFW185:MFY185 MGF185:MGH185 MGO185:MGQ185 MGX185:MGZ185 MHG185:MHI185 MHP185:MHR185 MHY185:MIA185 MIH185:MIJ185 MIQ185:MIS185 MIZ185:MJB185 MJI185:MJK185 MJR185:MJT185 MKA185:MKC185 MKJ185:MKL185 MKS185:MKU185 MLB185:MLD185 MLK185:MLM185 MLT185:MLV185 MMC185:MME185 MML185:MMN185 MMU185:MMW185 MND185:MNF185 MNM185:MNO185 MNV185:MNX185 MOE185:MOG185 MON185:MOP185 MOW185:MOY185 MPF185:MPH185 MPO185:MPQ185 MPX185:MPZ185 MQG185:MQI185 MQP185:MQR185 MQY185:MRA185 MRH185:MRJ185 MRQ185:MRS185 MRZ185:MSB185 MSI185:MSK185 MSR185:MST185 MTA185:MTC185 MTJ185:MTL185 MTS185:MTU185 MUB185:MUD185 MUK185:MUM185 MUT185:MUV185 MVC185:MVE185 MVL185:MVN185 MVU185:MVW185 MWD185:MWF185 MWM185:MWO185 MWV185:MWX185 MXE185:MXG185 MXN185:MXP185 MXW185:MXY185 MYF185:MYH185 MYO185:MYQ185 MYX185:MYZ185 MZG185:MZI185 MZP185:MZR185 MZY185:NAA185 NAH185:NAJ185 NAQ185:NAS185 NAZ185:NBB185 NBI185:NBK185 NBR185:NBT185 NCA185:NCC185 NCJ185:NCL185 NCS185:NCU185 NDB185:NDD185 NDK185:NDM185 NDT185:NDV185 NEC185:NEE185 NEL185:NEN185 NEU185:NEW185 NFD185:NFF185 NFM185:NFO185 NFV185:NFX185 NGE185:NGG185 NGN185:NGP185 NGW185:NGY185 NHF185:NHH185 NHO185:NHQ185 NHX185:NHZ185 NIG185:NII185 NIP185:NIR185 NIY185:NJA185 NJH185:NJJ185 NJQ185:NJS185 NJZ185:NKB185 NKI185:NKK185 NKR185:NKT185 NLA185:NLC185 NLJ185:NLL185 NLS185:NLU185 NMB185:NMD185 NMK185:NMM185 NMT185:NMV185 NNC185:NNE185 NNL185:NNN185 NNU185:NNW185 NOD185:NOF185 NOM185:NOO185 NOV185:NOX185 NPE185:NPG185 NPN185:NPP185 NPW185:NPY185 NQF185:NQH185 NQO185:NQQ185 NQX185:NQZ185 NRG185:NRI185 NRP185:NRR185 NRY185:NSA185 NSH185:NSJ185 NSQ185:NSS185 NSZ185:NTB185 NTI185:NTK185 NTR185:NTT185 NUA185:NUC185 NUJ185:NUL185 NUS185:NUU185 NVB185:NVD185 NVK185:NVM185 NVT185:NVV185 NWC185:NWE185 NWL185:NWN185 NWU185:NWW185 NXD185:NXF185 NXM185:NXO185 NXV185:NXX185 NYE185:NYG185 NYN185:NYP185 NYW185:NYY185 NZF185:NZH185 NZO185:NZQ185 NZX185:NZZ185 OAG185:OAI185 OAP185:OAR185 OAY185:OBA185 OBH185:OBJ185 OBQ185:OBS185 OBZ185:OCB185 OCI185:OCK185 OCR185:OCT185 ODA185:ODC185 ODJ185:ODL185 ODS185:ODU185 OEB185:OED185 OEK185:OEM185 OET185:OEV185 OFC185:OFE185 OFL185:OFN185 OFU185:OFW185 OGD185:OGF185 OGM185:OGO185 OGV185:OGX185 OHE185:OHG185 OHN185:OHP185 OHW185:OHY185 OIF185:OIH185 OIO185:OIQ185 OIX185:OIZ185 OJG185:OJI185 OJP185:OJR185 OJY185:OKA185 OKH185:OKJ185 OKQ185:OKS185 OKZ185:OLB185 OLI185:OLK185 OLR185:OLT185 OMA185:OMC185 OMJ185:OML185 OMS185:OMU185 ONB185:OND185 ONK185:ONM185 ONT185:ONV185 OOC185:OOE185 OOL185:OON185 OOU185:OOW185 OPD185:OPF185 OPM185:OPO185 OPV185:OPX185 OQE185:OQG185 OQN185:OQP185 OQW185:OQY185 ORF185:ORH185 ORO185:ORQ185 ORX185:ORZ185 OSG185:OSI185 OSP185:OSR185 OSY185:OTA185 OTH185:OTJ185 OTQ185:OTS185 OTZ185:OUB185 OUI185:OUK185 OUR185:OUT185 OVA185:OVC185 OVJ185:OVL185 OVS185:OVU185 OWB185:OWD185 OWK185:OWM185 OWT185:OWV185 OXC185:OXE185 OXL185:OXN185 OXU185:OXW185 OYD185:OYF185 OYM185:OYO185 OYV185:OYX185 OZE185:OZG185 OZN185:OZP185 OZW185:OZY185 PAF185:PAH185 PAO185:PAQ185 PAX185:PAZ185 PBG185:PBI185 PBP185:PBR185 PBY185:PCA185 PCH185:PCJ185 PCQ185:PCS185 PCZ185:PDB185 PDI185:PDK185 PDR185:PDT185 PEA185:PEC185 PEJ185:PEL185 PES185:PEU185 PFB185:PFD185 PFK185:PFM185 PFT185:PFV185 PGC185:PGE185 PGL185:PGN185 PGU185:PGW185 PHD185:PHF185 PHM185:PHO185 PHV185:PHX185 PIE185:PIG185 PIN185:PIP185 PIW185:PIY185 PJF185:PJH185 PJO185:PJQ185 PJX185:PJZ185 PKG185:PKI185 PKP185:PKR185 PKY185:PLA185 PLH185:PLJ185 PLQ185:PLS185 PLZ185:PMB185 PMI185:PMK185 PMR185:PMT185 PNA185:PNC185 PNJ185:PNL185 PNS185:PNU185 POB185:POD185 POK185:POM185 POT185:POV185 PPC185:PPE185 PPL185:PPN185 PPU185:PPW185 PQD185:PQF185 PQM185:PQO185 PQV185:PQX185 PRE185:PRG185 PRN185:PRP185 PRW185:PRY185 PSF185:PSH185 PSO185:PSQ185 PSX185:PSZ185 PTG185:PTI185 PTP185:PTR185 PTY185:PUA185 PUH185:PUJ185 PUQ185:PUS185 PUZ185:PVB185 PVI185:PVK185 PVR185:PVT185 PWA185:PWC185 PWJ185:PWL185 PWS185:PWU185 PXB185:PXD185 PXK185:PXM185 PXT185:PXV185 PYC185:PYE185 PYL185:PYN185 PYU185:PYW185 PZD185:PZF185 PZM185:PZO185 PZV185:PZX185 QAE185:QAG185 QAN185:QAP185 QAW185:QAY185 QBF185:QBH185 QBO185:QBQ185 QBX185:QBZ185 QCG185:QCI185 QCP185:QCR185 QCY185:QDA185 QDH185:QDJ185 QDQ185:QDS185 QDZ185:QEB185 QEI185:QEK185 QER185:QET185 QFA185:QFC185 QFJ185:QFL185 QFS185:QFU185 QGB185:QGD185 QGK185:QGM185 QGT185:QGV185 QHC185:QHE185 QHL185:QHN185 QHU185:QHW185 QID185:QIF185 QIM185:QIO185 QIV185:QIX185 QJE185:QJG185 QJN185:QJP185 QJW185:QJY185 QKF185:QKH185 QKO185:QKQ185 QKX185:QKZ185 QLG185:QLI185 QLP185:QLR185 QLY185:QMA185 QMH185:QMJ185 QMQ185:QMS185 QMZ185:QNB185 QNI185:QNK185 QNR185:QNT185 QOA185:QOC185 QOJ185:QOL185 QOS185:QOU185 QPB185:QPD185 QPK185:QPM185 QPT185:QPV185 QQC185:QQE185 QQL185:QQN185 QQU185:QQW185 QRD185:QRF185 QRM185:QRO185 QRV185:QRX185 QSE185:QSG185 QSN185:QSP185 QSW185:QSY185 QTF185:QTH185 QTO185:QTQ185 QTX185:QTZ185 QUG185:QUI185 QUP185:QUR185 QUY185:QVA185 QVH185:QVJ185 QVQ185:QVS185 QVZ185:QWB185 QWI185:QWK185 QWR185:QWT185 QXA185:QXC185 QXJ185:QXL185 QXS185:QXU185 QYB185:QYD185 QYK185:QYM185 QYT185:QYV185 QZC185:QZE185 QZL185:QZN185 QZU185:QZW185 RAD185:RAF185 RAM185:RAO185 RAV185:RAX185 RBE185:RBG185 RBN185:RBP185 RBW185:RBY185 RCF185:RCH185 RCO185:RCQ185 RCX185:RCZ185 RDG185:RDI185 RDP185:RDR185 RDY185:REA185 REH185:REJ185 REQ185:RES185 REZ185:RFB185 RFI185:RFK185 RFR185:RFT185 RGA185:RGC185 RGJ185:RGL185 RGS185:RGU185 RHB185:RHD185 RHK185:RHM185 RHT185:RHV185 RIC185:RIE185 RIL185:RIN185 RIU185:RIW185 RJD185:RJF185 RJM185:RJO185 RJV185:RJX185 RKE185:RKG185 RKN185:RKP185 RKW185:RKY185 RLF185:RLH185 RLO185:RLQ185 RLX185:RLZ185 RMG185:RMI185 RMP185:RMR185 RMY185:RNA185 RNH185:RNJ185 RNQ185:RNS185 RNZ185:ROB185 ROI185:ROK185 ROR185:ROT185 RPA185:RPC185 RPJ185:RPL185 RPS185:RPU185 RQB185:RQD185 RQK185:RQM185 RQT185:RQV185 RRC185:RRE185 RRL185:RRN185 RRU185:RRW185 RSD185:RSF185 RSM185:RSO185 RSV185:RSX185 RTE185:RTG185 RTN185:RTP185 RTW185:RTY185 RUF185:RUH185 RUO185:RUQ185 RUX185:RUZ185 RVG185:RVI185 RVP185:RVR185 RVY185:RWA185 RWH185:RWJ185 RWQ185:RWS185 RWZ185:RXB185 RXI185:RXK185 RXR185:RXT185 RYA185:RYC185 RYJ185:RYL185 RYS185:RYU185 RZB185:RZD185 RZK185:RZM185 RZT185:RZV185 SAC185:SAE185 SAL185:SAN185 SAU185:SAW185 SBD185:SBF185 SBM185:SBO185 SBV185:SBX185 SCE185:SCG185 SCN185:SCP185 SCW185:SCY185 SDF185:SDH185 SDO185:SDQ185 SDX185:SDZ185 SEG185:SEI185 SEP185:SER185 SEY185:SFA185 SFH185:SFJ185 SFQ185:SFS185 SFZ185:SGB185 SGI185:SGK185 SGR185:SGT185 SHA185:SHC185 SHJ185:SHL185 SHS185:SHU185 SIB185:SID185 SIK185:SIM185 SIT185:SIV185 SJC185:SJE185 SJL185:SJN185 SJU185:SJW185 SKD185:SKF185 SKM185:SKO185 SKV185:SKX185 SLE185:SLG185 SLN185:SLP185 SLW185:SLY185 SMF185:SMH185 SMO185:SMQ185 SMX185:SMZ185 SNG185:SNI185 SNP185:SNR185 SNY185:SOA185 SOH185:SOJ185 SOQ185:SOS185 SOZ185:SPB185 SPI185:SPK185 SPR185:SPT185 SQA185:SQC185 SQJ185:SQL185 SQS185:SQU185 SRB185:SRD185 SRK185:SRM185 SRT185:SRV185 SSC185:SSE185 SSL185:SSN185 SSU185:SSW185 STD185:STF185 STM185:STO185 STV185:STX185 SUE185:SUG185 SUN185:SUP185 SUW185:SUY185 SVF185:SVH185 SVO185:SVQ185 SVX185:SVZ185 SWG185:SWI185 SWP185:SWR185 SWY185:SXA185 SXH185:SXJ185 SXQ185:SXS185 SXZ185:SYB185 SYI185:SYK185 SYR185:SYT185 SZA185:SZC185 SZJ185:SZL185 SZS185:SZU185 TAB185:TAD185 TAK185:TAM185 TAT185:TAV185 TBC185:TBE185 TBL185:TBN185 TBU185:TBW185 TCD185:TCF185 TCM185:TCO185 TCV185:TCX185 TDE185:TDG185 TDN185:TDP185 TDW185:TDY185 TEF185:TEH185 TEO185:TEQ185 TEX185:TEZ185 TFG185:TFI185 TFP185:TFR185 TFY185:TGA185 TGH185:TGJ185 TGQ185:TGS185 TGZ185:THB185 THI185:THK185 THR185:THT185 TIA185:TIC185 TIJ185:TIL185 TIS185:TIU185 TJB185:TJD185 TJK185:TJM185 TJT185:TJV185 TKC185:TKE185 TKL185:TKN185 TKU185:TKW185 TLD185:TLF185 TLM185:TLO185 TLV185:TLX185 TME185:TMG185 TMN185:TMP185 TMW185:TMY185 TNF185:TNH185 TNO185:TNQ185 TNX185:TNZ185 TOG185:TOI185 TOP185:TOR185 TOY185:TPA185 TPH185:TPJ185 TPQ185:TPS185 TPZ185:TQB185 TQI185:TQK185 TQR185:TQT185 TRA185:TRC185 TRJ185:TRL185 TRS185:TRU185 TSB185:TSD185 TSK185:TSM185 TST185:TSV185 TTC185:TTE185 TTL185:TTN185 TTU185:TTW185 TUD185:TUF185 TUM185:TUO185 TUV185:TUX185 TVE185:TVG185 TVN185:TVP185 TVW185:TVY185 TWF185:TWH185 TWO185:TWQ185 TWX185:TWZ185 TXG185:TXI185 TXP185:TXR185 TXY185:TYA185 TYH185:TYJ185 TYQ185:TYS185 TYZ185:TZB185 TZI185:TZK185 TZR185:TZT185 UAA185:UAC185 UAJ185:UAL185 UAS185:UAU185 UBB185:UBD185 UBK185:UBM185 UBT185:UBV185 UCC185:UCE185 UCL185:UCN185 UCU185:UCW185 UDD185:UDF185 UDM185:UDO185 UDV185:UDX185 UEE185:UEG185 UEN185:UEP185 UEW185:UEY185 UFF185:UFH185 UFO185:UFQ185 UFX185:UFZ185 UGG185:UGI185 UGP185:UGR185 UGY185:UHA185 UHH185:UHJ185 UHQ185:UHS185 UHZ185:UIB185 UII185:UIK185 UIR185:UIT185 UJA185:UJC185 UJJ185:UJL185 UJS185:UJU185 UKB185:UKD185 UKK185:UKM185 UKT185:UKV185 ULC185:ULE185 ULL185:ULN185 ULU185:ULW185 UMD185:UMF185 UMM185:UMO185 UMV185:UMX185 UNE185:UNG185 UNN185:UNP185 UNW185:UNY185 UOF185:UOH185 UOO185:UOQ185 UOX185:UOZ185 UPG185:UPI185 UPP185:UPR185 UPY185:UQA185 UQH185:UQJ185 UQQ185:UQS185 UQZ185:URB185 URI185:URK185 URR185:URT185 USA185:USC185 USJ185:USL185 USS185:USU185 UTB185:UTD185 UTK185:UTM185 UTT185:UTV185 UUC185:UUE185 UUL185:UUN185 UUU185:UUW185 UVD185:UVF185 UVM185:UVO185 UVV185:UVX185 UWE185:UWG185 UWN185:UWP185 UWW185:UWY185 UXF185:UXH185 UXO185:UXQ185 UXX185:UXZ185 UYG185:UYI185 UYP185:UYR185 UYY185:UZA185 UZH185:UZJ185 UZQ185:UZS185 UZZ185:VAB185 VAI185:VAK185 VAR185:VAT185 VBA185:VBC185 VBJ185:VBL185 VBS185:VBU185 VCB185:VCD185 VCK185:VCM185 VCT185:VCV185 VDC185:VDE185 VDL185:VDN185 VDU185:VDW185 VED185:VEF185 VEM185:VEO185 VEV185:VEX185 VFE185:VFG185 VFN185:VFP185 VFW185:VFY185 VGF185:VGH185 VGO185:VGQ185 VGX185:VGZ185 VHG185:VHI185 VHP185:VHR185 VHY185:VIA185 VIH185:VIJ185 VIQ185:VIS185 VIZ185:VJB185 VJI185:VJK185 VJR185:VJT185 VKA185:VKC185 VKJ185:VKL185 VKS185:VKU185 VLB185:VLD185 VLK185:VLM185 VLT185:VLV185 VMC185:VME185 VML185:VMN185 VMU185:VMW185 VND185:VNF185 VNM185:VNO185 VNV185:VNX185 VOE185:VOG185 VON185:VOP185 VOW185:VOY185 VPF185:VPH185 VPO185:VPQ185 VPX185:VPZ185 VQG185:VQI185 VQP185:VQR185 VQY185:VRA185 VRH185:VRJ185 VRQ185:VRS185 VRZ185:VSB185 VSI185:VSK185 VSR185:VST185 VTA185:VTC185 VTJ185:VTL185 VTS185:VTU185 VUB185:VUD185 VUK185:VUM185 VUT185:VUV185 VVC185:VVE185 VVL185:VVN185 VVU185:VVW185 VWD185:VWF185 VWM185:VWO185 VWV185:VWX185 VXE185:VXG185 VXN185:VXP185 VXW185:VXY185 VYF185:VYH185 VYO185:VYQ185 VYX185:VYZ185 VZG185:VZI185 VZP185:VZR185 VZY185:WAA185 WAH185:WAJ185 WAQ185:WAS185 WAZ185:WBB185 WBI185:WBK185 WBR185:WBT185 WCA185:WCC185 WCJ185:WCL185 WCS185:WCU185 WDB185:WDD185 WDK185:WDM185 WDT185:WDV185 WEC185:WEE185 WEL185:WEN185 WEU185:WEW185 WFD185:WFF185 WFM185:WFO185 WFV185:WFX185 WGE185:WGG185 WGN185:WGP185 WGW185:WGY185 WHF185:WHH185 WHO185:WHQ185 WHX185:WHZ185 WIG185:WII185 WIP185:WIR185 WIY185:WJA185 WJH185:WJJ185 WJQ185:WJS185 WJZ185:WKB185 WKI185:WKK185 WKR185:WKT185 WLA185:WLC185 WLJ185:WLL185 WLS185:WLU185 WMB185:WMD185 WMK185:WMM185 WMT185:WMV185 WNC185:WNE185 WNL185:WNN185 WNU185:WNW185 WOD185:WOF185 WOM185:WOO185 WOV185:WOX185 WPE185:WPG185 WPN185:WPP185 WPW185:WPY185 WQF185:WQH185 WQO185:WQQ185 WQX185:WQZ185 WRG185:WRI185 WRP185:WRR185 WRY185:WSA185 WSH185:WSJ185 WSQ185:WSS185 WSZ185:WTB185 WTI185:WTK185 WTR185:WTT185 WUA185:WUC185 WUJ185:WUL185 WUS185:WUU185 WVB185:WVD185 WVK185:WVM185 WVT185:WVV185 WWC185:WWE185 WWL185:WWN185 WWU185:WWW185 WXD185:WXF185 WXM185:WXO185 WXV185:WXX185 WYE185:WYG185 WYN185:WYP185 WYW185:WYY185 WZF185:WZH185 WZO185:WZQ185 WZX185:WZZ185 XAG185:XAI185 XAP185:XAR185 XAY185:XBA185 XBH185:XBJ185 XBQ185:XBS185 XBZ185:XCB185 XCI185:XCK185 XCR185:XCT185 XDA185:XDC185 XDJ185:XDL185 XDS185:XDU185 XEB185:XED185 XEK185:XEM185 XET185:XEV185 XFC185:XFD185">
    <cfRule type="expression" dxfId="40" priority="8">
      <formula>MOD(ROW(),2)=0</formula>
    </cfRule>
  </conditionalFormatting>
  <conditionalFormatting sqref="F25:J25">
    <cfRule type="expression" dxfId="39" priority="54">
      <formula>$E$25=0</formula>
    </cfRule>
  </conditionalFormatting>
  <conditionalFormatting sqref="F50:J50">
    <cfRule type="expression" dxfId="38" priority="53">
      <formula>$E$50=0</formula>
    </cfRule>
  </conditionalFormatting>
  <conditionalFormatting sqref="F75:J75">
    <cfRule type="expression" dxfId="37" priority="52">
      <formula>$E$75=0</formula>
    </cfRule>
  </conditionalFormatting>
  <conditionalFormatting sqref="F100:J100">
    <cfRule type="expression" dxfId="36" priority="51">
      <formula>$E$100=0</formula>
    </cfRule>
  </conditionalFormatting>
  <conditionalFormatting sqref="F125:J125">
    <cfRule type="expression" dxfId="35" priority="50">
      <formula>$E$125=0</formula>
    </cfRule>
  </conditionalFormatting>
  <conditionalFormatting sqref="F150:J150">
    <cfRule type="expression" dxfId="34" priority="49">
      <formula>$E$150=0</formula>
    </cfRule>
  </conditionalFormatting>
  <conditionalFormatting sqref="F175:J175">
    <cfRule type="expression" dxfId="33" priority="48">
      <formula>$E$175=0</formula>
    </cfRule>
  </conditionalFormatting>
  <conditionalFormatting sqref="F195:J195">
    <cfRule type="expression" dxfId="32" priority="38">
      <formula>$E$195=0</formula>
    </cfRule>
  </conditionalFormatting>
  <conditionalFormatting sqref="F218:J218">
    <cfRule type="expression" dxfId="31" priority="36">
      <formula>$E$218=0</formula>
    </cfRule>
  </conditionalFormatting>
  <conditionalFormatting sqref="F242:J242">
    <cfRule type="expression" dxfId="30" priority="47">
      <formula>$E$242=0</formula>
    </cfRule>
  </conditionalFormatting>
  <conditionalFormatting sqref="F267:J267">
    <cfRule type="expression" dxfId="29" priority="32">
      <formula>$E$267=0</formula>
    </cfRule>
  </conditionalFormatting>
  <conditionalFormatting sqref="F290:J290">
    <cfRule type="expression" dxfId="28" priority="46">
      <formula>$E$290=0</formula>
    </cfRule>
  </conditionalFormatting>
  <conditionalFormatting sqref="F315:J315">
    <cfRule type="expression" dxfId="27" priority="43">
      <formula>$E$315=0</formula>
    </cfRule>
  </conditionalFormatting>
  <conditionalFormatting sqref="F340:J340">
    <cfRule type="expression" dxfId="26" priority="45">
      <formula>$E$340=0</formula>
    </cfRule>
  </conditionalFormatting>
  <conditionalFormatting sqref="F363:J363">
    <cfRule type="expression" dxfId="25" priority="33">
      <formula>$E$363=0</formula>
    </cfRule>
  </conditionalFormatting>
  <conditionalFormatting sqref="F390:J390">
    <cfRule type="expression" dxfId="24" priority="42">
      <formula>$E$390=0</formula>
    </cfRule>
  </conditionalFormatting>
  <conditionalFormatting sqref="F412:J412">
    <cfRule type="expression" dxfId="23" priority="41">
      <formula>$E$412=0</formula>
    </cfRule>
  </conditionalFormatting>
  <conditionalFormatting sqref="F434:J434">
    <cfRule type="expression" dxfId="22" priority="35">
      <formula>$E$434=0</formula>
    </cfRule>
  </conditionalFormatting>
  <conditionalFormatting sqref="F459:J459">
    <cfRule type="expression" dxfId="21" priority="34">
      <formula>$E$459=0</formula>
    </cfRule>
  </conditionalFormatting>
  <conditionalFormatting sqref="F486:J486">
    <cfRule type="expression" dxfId="20" priority="29">
      <formula>$E$486=0</formula>
    </cfRule>
  </conditionalFormatting>
  <conditionalFormatting sqref="F512:J512">
    <cfRule type="expression" dxfId="19" priority="27">
      <formula>$E$512=0</formula>
    </cfRule>
  </conditionalFormatting>
  <conditionalFormatting sqref="F564:J564">
    <cfRule type="expression" dxfId="18" priority="1">
      <formula>$E$690=0</formula>
    </cfRule>
  </conditionalFormatting>
  <conditionalFormatting sqref="F591:J591">
    <cfRule type="expression" dxfId="17" priority="30">
      <formula>$E$591=0</formula>
    </cfRule>
  </conditionalFormatting>
  <conditionalFormatting sqref="F615:J615">
    <cfRule type="expression" dxfId="16" priority="39">
      <formula>$E$615=0</formula>
    </cfRule>
  </conditionalFormatting>
  <conditionalFormatting sqref="F640:J640">
    <cfRule type="expression" dxfId="15" priority="37">
      <formula>$E$640=0</formula>
    </cfRule>
  </conditionalFormatting>
  <conditionalFormatting sqref="F690:J690">
    <cfRule type="expression" dxfId="14" priority="31">
      <formula>$E$690=0</formula>
    </cfRule>
  </conditionalFormatting>
  <conditionalFormatting sqref="F741:J741">
    <cfRule type="expression" dxfId="13" priority="40">
      <formula>$E$741=0</formula>
    </cfRule>
  </conditionalFormatting>
  <conditionalFormatting sqref="F767:J767">
    <cfRule type="expression" dxfId="12" priority="44">
      <formula>$E$767=0</formula>
    </cfRule>
  </conditionalFormatting>
  <conditionalFormatting sqref="G185:I185 P185:R185 Y185:AA185 AH185:AJ185 AQ185:AS185 AZ185:BB185 BI185:BK185 BR185:BT185 CA185:CC185 CJ185:CL185 CS185:CU185 DB185:DD185 DK185:DM185 DT185:DV185 EC185:EE185 EL185:EN185 EU185:EW185 FD185:FF185 FM185:FO185 FV185:FX185 GE185:GG185 GN185:GP185 GW185:GY185 HF185:HH185 HO185:HQ185 HX185:HZ185 IG185:II185 IP185:IR185 IY185:JA185 JH185:JJ185 JQ185:JS185 JZ185:KB185 KI185:KK185 KR185:KT185 LA185:LC185 LJ185:LL185 LS185:LU185 MB185:MD185 MK185:MM185 MT185:MV185 NC185:NE185 NL185:NN185 NU185:NW185 OD185:OF185 OM185:OO185 OV185:OX185 PE185:PG185 PN185:PP185 PW185:PY185 QF185:QH185 QO185:QQ185 QX185:QZ185 RG185:RI185 RP185:RR185 RY185:SA185 SH185:SJ185 SQ185:SS185 SZ185:TB185 TI185:TK185 TR185:TT185 UA185:UC185 UJ185:UL185 US185:UU185 VB185:VD185 VK185:VM185 VT185:VV185 WC185:WE185 WL185:WN185 WU185:WW185 XD185:XF185 XM185:XO185 XV185:XX185 YE185:YG185 YN185:YP185 YW185:YY185 ZF185:ZH185 ZO185:ZQ185 ZX185:ZZ185 AAG185:AAI185 AAP185:AAR185 AAY185:ABA185 ABH185:ABJ185 ABQ185:ABS185 ABZ185:ACB185 ACI185:ACK185 ACR185:ACT185 ADA185:ADC185 ADJ185:ADL185 ADS185:ADU185 AEB185:AED185 AEK185:AEM185 AET185:AEV185 AFC185:AFE185 AFL185:AFN185 AFU185:AFW185 AGD185:AGF185 AGM185:AGO185 AGV185:AGX185 AHE185:AHG185 AHN185:AHP185 AHW185:AHY185 AIF185:AIH185 AIO185:AIQ185 AIX185:AIZ185 AJG185:AJI185 AJP185:AJR185 AJY185:AKA185 AKH185:AKJ185 AKQ185:AKS185 AKZ185:ALB185 ALI185:ALK185 ALR185:ALT185 AMA185:AMC185 AMJ185:AML185 AMS185:AMU185 ANB185:AND185 ANK185:ANM185 ANT185:ANV185 AOC185:AOE185 AOL185:AON185 AOU185:AOW185 APD185:APF185 APM185:APO185 APV185:APX185 AQE185:AQG185 AQN185:AQP185 AQW185:AQY185 ARF185:ARH185 ARO185:ARQ185 ARX185:ARZ185 ASG185:ASI185 ASP185:ASR185 ASY185:ATA185 ATH185:ATJ185 ATQ185:ATS185 ATZ185:AUB185 AUI185:AUK185 AUR185:AUT185 AVA185:AVC185 AVJ185:AVL185 AVS185:AVU185 AWB185:AWD185 AWK185:AWM185 AWT185:AWV185 AXC185:AXE185 AXL185:AXN185 AXU185:AXW185 AYD185:AYF185 AYM185:AYO185 AYV185:AYX185 AZE185:AZG185 AZN185:AZP185 AZW185:AZY185 BAF185:BAH185 BAO185:BAQ185 BAX185:BAZ185 BBG185:BBI185 BBP185:BBR185 BBY185:BCA185 BCH185:BCJ185 BCQ185:BCS185 BCZ185:BDB185 BDI185:BDK185 BDR185:BDT185 BEA185:BEC185 BEJ185:BEL185 BES185:BEU185 BFB185:BFD185 BFK185:BFM185 BFT185:BFV185 BGC185:BGE185 BGL185:BGN185 BGU185:BGW185 BHD185:BHF185 BHM185:BHO185 BHV185:BHX185 BIE185:BIG185 BIN185:BIP185 BIW185:BIY185 BJF185:BJH185 BJO185:BJQ185 BJX185:BJZ185 BKG185:BKI185 BKP185:BKR185 BKY185:BLA185 BLH185:BLJ185 BLQ185:BLS185 BLZ185:BMB185 BMI185:BMK185 BMR185:BMT185 BNA185:BNC185 BNJ185:BNL185 BNS185:BNU185 BOB185:BOD185 BOK185:BOM185 BOT185:BOV185 BPC185:BPE185 BPL185:BPN185 BPU185:BPW185 BQD185:BQF185 BQM185:BQO185 BQV185:BQX185 BRE185:BRG185 BRN185:BRP185 BRW185:BRY185 BSF185:BSH185 BSO185:BSQ185 BSX185:BSZ185 BTG185:BTI185 BTP185:BTR185 BTY185:BUA185 BUH185:BUJ185 BUQ185:BUS185 BUZ185:BVB185 BVI185:BVK185 BVR185:BVT185 BWA185:BWC185 BWJ185:BWL185 BWS185:BWU185 BXB185:BXD185 BXK185:BXM185 BXT185:BXV185 BYC185:BYE185 BYL185:BYN185 BYU185:BYW185 BZD185:BZF185 BZM185:BZO185 BZV185:BZX185 CAE185:CAG185 CAN185:CAP185 CAW185:CAY185 CBF185:CBH185 CBO185:CBQ185 CBX185:CBZ185 CCG185:CCI185 CCP185:CCR185 CCY185:CDA185 CDH185:CDJ185 CDQ185:CDS185 CDZ185:CEB185 CEI185:CEK185 CER185:CET185 CFA185:CFC185 CFJ185:CFL185 CFS185:CFU185 CGB185:CGD185 CGK185:CGM185 CGT185:CGV185 CHC185:CHE185 CHL185:CHN185 CHU185:CHW185 CID185:CIF185 CIM185:CIO185 CIV185:CIX185 CJE185:CJG185 CJN185:CJP185 CJW185:CJY185 CKF185:CKH185 CKO185:CKQ185 CKX185:CKZ185 CLG185:CLI185 CLP185:CLR185 CLY185:CMA185 CMH185:CMJ185 CMQ185:CMS185 CMZ185:CNB185 CNI185:CNK185 CNR185:CNT185 COA185:COC185 COJ185:COL185 COS185:COU185 CPB185:CPD185 CPK185:CPM185 CPT185:CPV185 CQC185:CQE185 CQL185:CQN185 CQU185:CQW185 CRD185:CRF185 CRM185:CRO185 CRV185:CRX185 CSE185:CSG185 CSN185:CSP185 CSW185:CSY185 CTF185:CTH185 CTO185:CTQ185 CTX185:CTZ185 CUG185:CUI185 CUP185:CUR185 CUY185:CVA185 CVH185:CVJ185 CVQ185:CVS185 CVZ185:CWB185 CWI185:CWK185 CWR185:CWT185 CXA185:CXC185 CXJ185:CXL185 CXS185:CXU185 CYB185:CYD185 CYK185:CYM185 CYT185:CYV185 CZC185:CZE185 CZL185:CZN185 CZU185:CZW185 DAD185:DAF185 DAM185:DAO185 DAV185:DAX185 DBE185:DBG185 DBN185:DBP185 DBW185:DBY185 DCF185:DCH185 DCO185:DCQ185 DCX185:DCZ185 DDG185:DDI185 DDP185:DDR185 DDY185:DEA185 DEH185:DEJ185 DEQ185:DES185 DEZ185:DFB185 DFI185:DFK185 DFR185:DFT185 DGA185:DGC185 DGJ185:DGL185 DGS185:DGU185 DHB185:DHD185 DHK185:DHM185 DHT185:DHV185 DIC185:DIE185 DIL185:DIN185 DIU185:DIW185 DJD185:DJF185 DJM185:DJO185 DJV185:DJX185 DKE185:DKG185 DKN185:DKP185 DKW185:DKY185 DLF185:DLH185 DLO185:DLQ185 DLX185:DLZ185 DMG185:DMI185 DMP185:DMR185 DMY185:DNA185 DNH185:DNJ185 DNQ185:DNS185 DNZ185:DOB185 DOI185:DOK185 DOR185:DOT185 DPA185:DPC185 DPJ185:DPL185 DPS185:DPU185 DQB185:DQD185 DQK185:DQM185 DQT185:DQV185 DRC185:DRE185 DRL185:DRN185 DRU185:DRW185 DSD185:DSF185 DSM185:DSO185 DSV185:DSX185 DTE185:DTG185 DTN185:DTP185 DTW185:DTY185 DUF185:DUH185 DUO185:DUQ185 DUX185:DUZ185 DVG185:DVI185 DVP185:DVR185 DVY185:DWA185 DWH185:DWJ185 DWQ185:DWS185 DWZ185:DXB185 DXI185:DXK185 DXR185:DXT185 DYA185:DYC185 DYJ185:DYL185 DYS185:DYU185 DZB185:DZD185 DZK185:DZM185 DZT185:DZV185 EAC185:EAE185 EAL185:EAN185 EAU185:EAW185 EBD185:EBF185 EBM185:EBO185 EBV185:EBX185 ECE185:ECG185 ECN185:ECP185 ECW185:ECY185 EDF185:EDH185 EDO185:EDQ185 EDX185:EDZ185 EEG185:EEI185 EEP185:EER185 EEY185:EFA185 EFH185:EFJ185 EFQ185:EFS185 EFZ185:EGB185 EGI185:EGK185 EGR185:EGT185 EHA185:EHC185 EHJ185:EHL185 EHS185:EHU185 EIB185:EID185 EIK185:EIM185 EIT185:EIV185 EJC185:EJE185 EJL185:EJN185 EJU185:EJW185 EKD185:EKF185 EKM185:EKO185 EKV185:EKX185 ELE185:ELG185 ELN185:ELP185 ELW185:ELY185 EMF185:EMH185 EMO185:EMQ185 EMX185:EMZ185 ENG185:ENI185 ENP185:ENR185 ENY185:EOA185 EOH185:EOJ185 EOQ185:EOS185 EOZ185:EPB185 EPI185:EPK185 EPR185:EPT185 EQA185:EQC185 EQJ185:EQL185 EQS185:EQU185 ERB185:ERD185 ERK185:ERM185 ERT185:ERV185 ESC185:ESE185 ESL185:ESN185 ESU185:ESW185 ETD185:ETF185 ETM185:ETO185 ETV185:ETX185 EUE185:EUG185 EUN185:EUP185 EUW185:EUY185 EVF185:EVH185 EVO185:EVQ185 EVX185:EVZ185 EWG185:EWI185 EWP185:EWR185 EWY185:EXA185 EXH185:EXJ185 EXQ185:EXS185 EXZ185:EYB185 EYI185:EYK185 EYR185:EYT185 EZA185:EZC185 EZJ185:EZL185 EZS185:EZU185 FAB185:FAD185 FAK185:FAM185 FAT185:FAV185 FBC185:FBE185 FBL185:FBN185 FBU185:FBW185 FCD185:FCF185 FCM185:FCO185 FCV185:FCX185 FDE185:FDG185 FDN185:FDP185 FDW185:FDY185 FEF185:FEH185 FEO185:FEQ185 FEX185:FEZ185 FFG185:FFI185 FFP185:FFR185 FFY185:FGA185 FGH185:FGJ185 FGQ185:FGS185 FGZ185:FHB185 FHI185:FHK185 FHR185:FHT185 FIA185:FIC185 FIJ185:FIL185 FIS185:FIU185 FJB185:FJD185 FJK185:FJM185 FJT185:FJV185 FKC185:FKE185 FKL185:FKN185 FKU185:FKW185 FLD185:FLF185 FLM185:FLO185 FLV185:FLX185 FME185:FMG185 FMN185:FMP185 FMW185:FMY185 FNF185:FNH185 FNO185:FNQ185 FNX185:FNZ185 FOG185:FOI185 FOP185:FOR185 FOY185:FPA185 FPH185:FPJ185 FPQ185:FPS185 FPZ185:FQB185 FQI185:FQK185 FQR185:FQT185 FRA185:FRC185 FRJ185:FRL185 FRS185:FRU185 FSB185:FSD185 FSK185:FSM185 FST185:FSV185 FTC185:FTE185 FTL185:FTN185 FTU185:FTW185 FUD185:FUF185 FUM185:FUO185 FUV185:FUX185 FVE185:FVG185 FVN185:FVP185 FVW185:FVY185 FWF185:FWH185 FWO185:FWQ185 FWX185:FWZ185 FXG185:FXI185 FXP185:FXR185 FXY185:FYA185 FYH185:FYJ185 FYQ185:FYS185 FYZ185:FZB185 FZI185:FZK185 FZR185:FZT185 GAA185:GAC185 GAJ185:GAL185 GAS185:GAU185 GBB185:GBD185 GBK185:GBM185 GBT185:GBV185 GCC185:GCE185 GCL185:GCN185 GCU185:GCW185 GDD185:GDF185 GDM185:GDO185 GDV185:GDX185 GEE185:GEG185 GEN185:GEP185 GEW185:GEY185 GFF185:GFH185 GFO185:GFQ185 GFX185:GFZ185 GGG185:GGI185 GGP185:GGR185 GGY185:GHA185 GHH185:GHJ185 GHQ185:GHS185 GHZ185:GIB185 GII185:GIK185 GIR185:GIT185 GJA185:GJC185 GJJ185:GJL185 GJS185:GJU185 GKB185:GKD185 GKK185:GKM185 GKT185:GKV185 GLC185:GLE185 GLL185:GLN185 GLU185:GLW185 GMD185:GMF185 GMM185:GMO185 GMV185:GMX185 GNE185:GNG185 GNN185:GNP185 GNW185:GNY185 GOF185:GOH185 GOO185:GOQ185 GOX185:GOZ185 GPG185:GPI185 GPP185:GPR185 GPY185:GQA185 GQH185:GQJ185 GQQ185:GQS185 GQZ185:GRB185 GRI185:GRK185 GRR185:GRT185 GSA185:GSC185 GSJ185:GSL185 GSS185:GSU185 GTB185:GTD185 GTK185:GTM185 GTT185:GTV185 GUC185:GUE185 GUL185:GUN185 GUU185:GUW185 GVD185:GVF185 GVM185:GVO185 GVV185:GVX185 GWE185:GWG185 GWN185:GWP185 GWW185:GWY185 GXF185:GXH185 GXO185:GXQ185 GXX185:GXZ185 GYG185:GYI185 GYP185:GYR185 GYY185:GZA185 GZH185:GZJ185 GZQ185:GZS185 GZZ185:HAB185 HAI185:HAK185 HAR185:HAT185 HBA185:HBC185 HBJ185:HBL185 HBS185:HBU185 HCB185:HCD185 HCK185:HCM185 HCT185:HCV185 HDC185:HDE185 HDL185:HDN185 HDU185:HDW185 HED185:HEF185 HEM185:HEO185 HEV185:HEX185 HFE185:HFG185 HFN185:HFP185 HFW185:HFY185 HGF185:HGH185 HGO185:HGQ185 HGX185:HGZ185 HHG185:HHI185 HHP185:HHR185 HHY185:HIA185 HIH185:HIJ185 HIQ185:HIS185 HIZ185:HJB185 HJI185:HJK185 HJR185:HJT185 HKA185:HKC185 HKJ185:HKL185 HKS185:HKU185 HLB185:HLD185 HLK185:HLM185 HLT185:HLV185 HMC185:HME185 HML185:HMN185 HMU185:HMW185 HND185:HNF185 HNM185:HNO185 HNV185:HNX185 HOE185:HOG185 HON185:HOP185 HOW185:HOY185 HPF185:HPH185 HPO185:HPQ185 HPX185:HPZ185 HQG185:HQI185 HQP185:HQR185 HQY185:HRA185 HRH185:HRJ185 HRQ185:HRS185 HRZ185:HSB185 HSI185:HSK185 HSR185:HST185 HTA185:HTC185 HTJ185:HTL185 HTS185:HTU185 HUB185:HUD185 HUK185:HUM185 HUT185:HUV185 HVC185:HVE185 HVL185:HVN185 HVU185:HVW185 HWD185:HWF185 HWM185:HWO185 HWV185:HWX185 HXE185:HXG185 HXN185:HXP185 HXW185:HXY185 HYF185:HYH185 HYO185:HYQ185 HYX185:HYZ185 HZG185:HZI185 HZP185:HZR185 HZY185:IAA185 IAH185:IAJ185 IAQ185:IAS185 IAZ185:IBB185 IBI185:IBK185 IBR185:IBT185 ICA185:ICC185 ICJ185:ICL185 ICS185:ICU185 IDB185:IDD185 IDK185:IDM185 IDT185:IDV185 IEC185:IEE185 IEL185:IEN185 IEU185:IEW185 IFD185:IFF185 IFM185:IFO185 IFV185:IFX185 IGE185:IGG185 IGN185:IGP185 IGW185:IGY185 IHF185:IHH185 IHO185:IHQ185 IHX185:IHZ185 IIG185:III185 IIP185:IIR185 IIY185:IJA185 IJH185:IJJ185 IJQ185:IJS185 IJZ185:IKB185 IKI185:IKK185 IKR185:IKT185 ILA185:ILC185 ILJ185:ILL185 ILS185:ILU185 IMB185:IMD185 IMK185:IMM185 IMT185:IMV185 INC185:INE185 INL185:INN185 INU185:INW185 IOD185:IOF185 IOM185:IOO185 IOV185:IOX185 IPE185:IPG185 IPN185:IPP185 IPW185:IPY185 IQF185:IQH185 IQO185:IQQ185 IQX185:IQZ185 IRG185:IRI185 IRP185:IRR185 IRY185:ISA185 ISH185:ISJ185 ISQ185:ISS185 ISZ185:ITB185 ITI185:ITK185 ITR185:ITT185 IUA185:IUC185 IUJ185:IUL185 IUS185:IUU185 IVB185:IVD185 IVK185:IVM185 IVT185:IVV185 IWC185:IWE185 IWL185:IWN185 IWU185:IWW185 IXD185:IXF185 IXM185:IXO185 IXV185:IXX185 IYE185:IYG185 IYN185:IYP185 IYW185:IYY185 IZF185:IZH185 IZO185:IZQ185 IZX185:IZZ185 JAG185:JAI185 JAP185:JAR185 JAY185:JBA185 JBH185:JBJ185 JBQ185:JBS185 JBZ185:JCB185 JCI185:JCK185 JCR185:JCT185 JDA185:JDC185 JDJ185:JDL185 JDS185:JDU185 JEB185:JED185 JEK185:JEM185 JET185:JEV185 JFC185:JFE185 JFL185:JFN185 JFU185:JFW185 JGD185:JGF185 JGM185:JGO185 JGV185:JGX185 JHE185:JHG185 JHN185:JHP185 JHW185:JHY185 JIF185:JIH185 JIO185:JIQ185 JIX185:JIZ185 JJG185:JJI185 JJP185:JJR185 JJY185:JKA185 JKH185:JKJ185 JKQ185:JKS185 JKZ185:JLB185 JLI185:JLK185 JLR185:JLT185 JMA185:JMC185 JMJ185:JML185 JMS185:JMU185 JNB185:JND185 JNK185:JNM185 JNT185:JNV185 JOC185:JOE185 JOL185:JON185 JOU185:JOW185 JPD185:JPF185 JPM185:JPO185 JPV185:JPX185 JQE185:JQG185 JQN185:JQP185 JQW185:JQY185 JRF185:JRH185 JRO185:JRQ185 JRX185:JRZ185 JSG185:JSI185 JSP185:JSR185 JSY185:JTA185 JTH185:JTJ185 JTQ185:JTS185 JTZ185:JUB185 JUI185:JUK185 JUR185:JUT185 JVA185:JVC185 JVJ185:JVL185 JVS185:JVU185 JWB185:JWD185 JWK185:JWM185 JWT185:JWV185 JXC185:JXE185 JXL185:JXN185 JXU185:JXW185 JYD185:JYF185 JYM185:JYO185 JYV185:JYX185 JZE185:JZG185 JZN185:JZP185 JZW185:JZY185 KAF185:KAH185 KAO185:KAQ185 KAX185:KAZ185 KBG185:KBI185 KBP185:KBR185 KBY185:KCA185 KCH185:KCJ185 KCQ185:KCS185 KCZ185:KDB185 KDI185:KDK185 KDR185:KDT185 KEA185:KEC185 KEJ185:KEL185 KES185:KEU185 KFB185:KFD185 KFK185:KFM185 KFT185:KFV185 KGC185:KGE185 KGL185:KGN185 KGU185:KGW185 KHD185:KHF185 KHM185:KHO185 KHV185:KHX185 KIE185:KIG185 KIN185:KIP185 KIW185:KIY185 KJF185:KJH185 KJO185:KJQ185 KJX185:KJZ185 KKG185:KKI185 KKP185:KKR185 KKY185:KLA185 KLH185:KLJ185 KLQ185:KLS185 KLZ185:KMB185 KMI185:KMK185 KMR185:KMT185 KNA185:KNC185 KNJ185:KNL185 KNS185:KNU185 KOB185:KOD185 KOK185:KOM185 KOT185:KOV185 KPC185:KPE185 KPL185:KPN185 KPU185:KPW185 KQD185:KQF185 KQM185:KQO185 KQV185:KQX185 KRE185:KRG185 KRN185:KRP185 KRW185:KRY185 KSF185:KSH185 KSO185:KSQ185 KSX185:KSZ185 KTG185:KTI185 KTP185:KTR185 KTY185:KUA185 KUH185:KUJ185 KUQ185:KUS185 KUZ185:KVB185 KVI185:KVK185 KVR185:KVT185 KWA185:KWC185 KWJ185:KWL185 KWS185:KWU185 KXB185:KXD185 KXK185:KXM185 KXT185:KXV185 KYC185:KYE185 KYL185:KYN185 KYU185:KYW185 KZD185:KZF185 KZM185:KZO185 KZV185:KZX185 LAE185:LAG185 LAN185:LAP185 LAW185:LAY185 LBF185:LBH185 LBO185:LBQ185 LBX185:LBZ185 LCG185:LCI185 LCP185:LCR185 LCY185:LDA185 LDH185:LDJ185 LDQ185:LDS185 LDZ185:LEB185 LEI185:LEK185 LER185:LET185 LFA185:LFC185 LFJ185:LFL185 LFS185:LFU185 LGB185:LGD185 LGK185:LGM185 LGT185:LGV185 LHC185:LHE185 LHL185:LHN185 LHU185:LHW185 LID185:LIF185 LIM185:LIO185 LIV185:LIX185 LJE185:LJG185 LJN185:LJP185 LJW185:LJY185 LKF185:LKH185 LKO185:LKQ185 LKX185:LKZ185 LLG185:LLI185 LLP185:LLR185 LLY185:LMA185 LMH185:LMJ185 LMQ185:LMS185 LMZ185:LNB185 LNI185:LNK185 LNR185:LNT185 LOA185:LOC185 LOJ185:LOL185 LOS185:LOU185 LPB185:LPD185 LPK185:LPM185 LPT185:LPV185 LQC185:LQE185 LQL185:LQN185 LQU185:LQW185 LRD185:LRF185 LRM185:LRO185 LRV185:LRX185 LSE185:LSG185 LSN185:LSP185 LSW185:LSY185 LTF185:LTH185 LTO185:LTQ185 LTX185:LTZ185 LUG185:LUI185 LUP185:LUR185 LUY185:LVA185 LVH185:LVJ185 LVQ185:LVS185 LVZ185:LWB185 LWI185:LWK185 LWR185:LWT185 LXA185:LXC185 LXJ185:LXL185 LXS185:LXU185 LYB185:LYD185 LYK185:LYM185 LYT185:LYV185 LZC185:LZE185 LZL185:LZN185 LZU185:LZW185 MAD185:MAF185 MAM185:MAO185 MAV185:MAX185 MBE185:MBG185 MBN185:MBP185 MBW185:MBY185 MCF185:MCH185 MCO185:MCQ185 MCX185:MCZ185 MDG185:MDI185 MDP185:MDR185 MDY185:MEA185 MEH185:MEJ185 MEQ185:MES185 MEZ185:MFB185 MFI185:MFK185 MFR185:MFT185 MGA185:MGC185 MGJ185:MGL185 MGS185:MGU185 MHB185:MHD185 MHK185:MHM185 MHT185:MHV185 MIC185:MIE185 MIL185:MIN185 MIU185:MIW185 MJD185:MJF185 MJM185:MJO185 MJV185:MJX185 MKE185:MKG185 MKN185:MKP185 MKW185:MKY185 MLF185:MLH185 MLO185:MLQ185 MLX185:MLZ185 MMG185:MMI185 MMP185:MMR185 MMY185:MNA185 MNH185:MNJ185 MNQ185:MNS185 MNZ185:MOB185 MOI185:MOK185 MOR185:MOT185 MPA185:MPC185 MPJ185:MPL185 MPS185:MPU185 MQB185:MQD185 MQK185:MQM185 MQT185:MQV185 MRC185:MRE185 MRL185:MRN185 MRU185:MRW185 MSD185:MSF185 MSM185:MSO185 MSV185:MSX185 MTE185:MTG185 MTN185:MTP185 MTW185:MTY185 MUF185:MUH185 MUO185:MUQ185 MUX185:MUZ185 MVG185:MVI185 MVP185:MVR185 MVY185:MWA185 MWH185:MWJ185 MWQ185:MWS185 MWZ185:MXB185 MXI185:MXK185 MXR185:MXT185 MYA185:MYC185 MYJ185:MYL185 MYS185:MYU185 MZB185:MZD185 MZK185:MZM185 MZT185:MZV185 NAC185:NAE185 NAL185:NAN185 NAU185:NAW185 NBD185:NBF185 NBM185:NBO185 NBV185:NBX185 NCE185:NCG185 NCN185:NCP185 NCW185:NCY185 NDF185:NDH185 NDO185:NDQ185 NDX185:NDZ185 NEG185:NEI185 NEP185:NER185 NEY185:NFA185 NFH185:NFJ185 NFQ185:NFS185 NFZ185:NGB185 NGI185:NGK185 NGR185:NGT185 NHA185:NHC185 NHJ185:NHL185 NHS185:NHU185 NIB185:NID185 NIK185:NIM185 NIT185:NIV185 NJC185:NJE185 NJL185:NJN185 NJU185:NJW185 NKD185:NKF185 NKM185:NKO185 NKV185:NKX185 NLE185:NLG185 NLN185:NLP185 NLW185:NLY185 NMF185:NMH185 NMO185:NMQ185 NMX185:NMZ185 NNG185:NNI185 NNP185:NNR185 NNY185:NOA185 NOH185:NOJ185 NOQ185:NOS185 NOZ185:NPB185 NPI185:NPK185 NPR185:NPT185 NQA185:NQC185 NQJ185:NQL185 NQS185:NQU185 NRB185:NRD185 NRK185:NRM185 NRT185:NRV185 NSC185:NSE185 NSL185:NSN185 NSU185:NSW185 NTD185:NTF185 NTM185:NTO185 NTV185:NTX185 NUE185:NUG185 NUN185:NUP185 NUW185:NUY185 NVF185:NVH185 NVO185:NVQ185 NVX185:NVZ185 NWG185:NWI185 NWP185:NWR185 NWY185:NXA185 NXH185:NXJ185 NXQ185:NXS185 NXZ185:NYB185 NYI185:NYK185 NYR185:NYT185 NZA185:NZC185 NZJ185:NZL185 NZS185:NZU185 OAB185:OAD185 OAK185:OAM185 OAT185:OAV185 OBC185:OBE185 OBL185:OBN185 OBU185:OBW185 OCD185:OCF185 OCM185:OCO185 OCV185:OCX185 ODE185:ODG185 ODN185:ODP185 ODW185:ODY185 OEF185:OEH185 OEO185:OEQ185 OEX185:OEZ185 OFG185:OFI185 OFP185:OFR185 OFY185:OGA185 OGH185:OGJ185 OGQ185:OGS185 OGZ185:OHB185 OHI185:OHK185 OHR185:OHT185 OIA185:OIC185 OIJ185:OIL185 OIS185:OIU185 OJB185:OJD185 OJK185:OJM185 OJT185:OJV185 OKC185:OKE185 OKL185:OKN185 OKU185:OKW185 OLD185:OLF185 OLM185:OLO185 OLV185:OLX185 OME185:OMG185 OMN185:OMP185 OMW185:OMY185 ONF185:ONH185 ONO185:ONQ185 ONX185:ONZ185 OOG185:OOI185 OOP185:OOR185 OOY185:OPA185 OPH185:OPJ185 OPQ185:OPS185 OPZ185:OQB185 OQI185:OQK185 OQR185:OQT185 ORA185:ORC185 ORJ185:ORL185 ORS185:ORU185 OSB185:OSD185 OSK185:OSM185 OST185:OSV185 OTC185:OTE185 OTL185:OTN185 OTU185:OTW185 OUD185:OUF185 OUM185:OUO185 OUV185:OUX185 OVE185:OVG185 OVN185:OVP185 OVW185:OVY185 OWF185:OWH185 OWO185:OWQ185 OWX185:OWZ185 OXG185:OXI185 OXP185:OXR185 OXY185:OYA185 OYH185:OYJ185 OYQ185:OYS185 OYZ185:OZB185 OZI185:OZK185 OZR185:OZT185 PAA185:PAC185 PAJ185:PAL185 PAS185:PAU185 PBB185:PBD185 PBK185:PBM185 PBT185:PBV185 PCC185:PCE185 PCL185:PCN185 PCU185:PCW185 PDD185:PDF185 PDM185:PDO185 PDV185:PDX185 PEE185:PEG185 PEN185:PEP185 PEW185:PEY185 PFF185:PFH185 PFO185:PFQ185 PFX185:PFZ185 PGG185:PGI185 PGP185:PGR185 PGY185:PHA185 PHH185:PHJ185 PHQ185:PHS185 PHZ185:PIB185 PII185:PIK185 PIR185:PIT185 PJA185:PJC185 PJJ185:PJL185 PJS185:PJU185 PKB185:PKD185 PKK185:PKM185 PKT185:PKV185 PLC185:PLE185 PLL185:PLN185 PLU185:PLW185 PMD185:PMF185 PMM185:PMO185 PMV185:PMX185 PNE185:PNG185 PNN185:PNP185 PNW185:PNY185 POF185:POH185 POO185:POQ185 POX185:POZ185 PPG185:PPI185 PPP185:PPR185 PPY185:PQA185 PQH185:PQJ185 PQQ185:PQS185 PQZ185:PRB185 PRI185:PRK185 PRR185:PRT185 PSA185:PSC185 PSJ185:PSL185 PSS185:PSU185 PTB185:PTD185 PTK185:PTM185 PTT185:PTV185 PUC185:PUE185 PUL185:PUN185 PUU185:PUW185 PVD185:PVF185 PVM185:PVO185 PVV185:PVX185 PWE185:PWG185 PWN185:PWP185 PWW185:PWY185 PXF185:PXH185 PXO185:PXQ185 PXX185:PXZ185 PYG185:PYI185 PYP185:PYR185 PYY185:PZA185 PZH185:PZJ185 PZQ185:PZS185 PZZ185:QAB185 QAI185:QAK185 QAR185:QAT185 QBA185:QBC185 QBJ185:QBL185 QBS185:QBU185 QCB185:QCD185 QCK185:QCM185 QCT185:QCV185 QDC185:QDE185 QDL185:QDN185 QDU185:QDW185 QED185:QEF185 QEM185:QEO185 QEV185:QEX185 QFE185:QFG185 QFN185:QFP185 QFW185:QFY185 QGF185:QGH185 QGO185:QGQ185 QGX185:QGZ185 QHG185:QHI185 QHP185:QHR185 QHY185:QIA185 QIH185:QIJ185 QIQ185:QIS185 QIZ185:QJB185 QJI185:QJK185 QJR185:QJT185 QKA185:QKC185 QKJ185:QKL185 QKS185:QKU185 QLB185:QLD185 QLK185:QLM185 QLT185:QLV185 QMC185:QME185 QML185:QMN185 QMU185:QMW185 QND185:QNF185 QNM185:QNO185 QNV185:QNX185 QOE185:QOG185 QON185:QOP185 QOW185:QOY185 QPF185:QPH185 QPO185:QPQ185 QPX185:QPZ185 QQG185:QQI185 QQP185:QQR185 QQY185:QRA185 QRH185:QRJ185 QRQ185:QRS185 QRZ185:QSB185 QSI185:QSK185 QSR185:QST185 QTA185:QTC185 QTJ185:QTL185 QTS185:QTU185 QUB185:QUD185 QUK185:QUM185 QUT185:QUV185 QVC185:QVE185 QVL185:QVN185 QVU185:QVW185 QWD185:QWF185 QWM185:QWO185 QWV185:QWX185 QXE185:QXG185 QXN185:QXP185 QXW185:QXY185 QYF185:QYH185 QYO185:QYQ185 QYX185:QYZ185 QZG185:QZI185 QZP185:QZR185 QZY185:RAA185 RAH185:RAJ185 RAQ185:RAS185 RAZ185:RBB185 RBI185:RBK185 RBR185:RBT185 RCA185:RCC185 RCJ185:RCL185 RCS185:RCU185 RDB185:RDD185 RDK185:RDM185 RDT185:RDV185 REC185:REE185 REL185:REN185 REU185:REW185 RFD185:RFF185 RFM185:RFO185 RFV185:RFX185 RGE185:RGG185 RGN185:RGP185 RGW185:RGY185 RHF185:RHH185 RHO185:RHQ185 RHX185:RHZ185 RIG185:RII185 RIP185:RIR185 RIY185:RJA185 RJH185:RJJ185 RJQ185:RJS185 RJZ185:RKB185 RKI185:RKK185 RKR185:RKT185 RLA185:RLC185 RLJ185:RLL185 RLS185:RLU185 RMB185:RMD185 RMK185:RMM185 RMT185:RMV185 RNC185:RNE185 RNL185:RNN185 RNU185:RNW185 ROD185:ROF185 ROM185:ROO185 ROV185:ROX185 RPE185:RPG185 RPN185:RPP185 RPW185:RPY185 RQF185:RQH185 RQO185:RQQ185 RQX185:RQZ185 RRG185:RRI185 RRP185:RRR185 RRY185:RSA185 RSH185:RSJ185 RSQ185:RSS185 RSZ185:RTB185 RTI185:RTK185 RTR185:RTT185 RUA185:RUC185 RUJ185:RUL185 RUS185:RUU185 RVB185:RVD185 RVK185:RVM185 RVT185:RVV185 RWC185:RWE185 RWL185:RWN185 RWU185:RWW185 RXD185:RXF185 RXM185:RXO185 RXV185:RXX185 RYE185:RYG185 RYN185:RYP185 RYW185:RYY185 RZF185:RZH185 RZO185:RZQ185 RZX185:RZZ185 SAG185:SAI185 SAP185:SAR185 SAY185:SBA185 SBH185:SBJ185 SBQ185:SBS185 SBZ185:SCB185 SCI185:SCK185 SCR185:SCT185 SDA185:SDC185 SDJ185:SDL185 SDS185:SDU185 SEB185:SED185 SEK185:SEM185 SET185:SEV185 SFC185:SFE185 SFL185:SFN185 SFU185:SFW185 SGD185:SGF185 SGM185:SGO185 SGV185:SGX185 SHE185:SHG185 SHN185:SHP185 SHW185:SHY185 SIF185:SIH185 SIO185:SIQ185 SIX185:SIZ185 SJG185:SJI185 SJP185:SJR185 SJY185:SKA185 SKH185:SKJ185 SKQ185:SKS185 SKZ185:SLB185 SLI185:SLK185 SLR185:SLT185 SMA185:SMC185 SMJ185:SML185 SMS185:SMU185 SNB185:SND185 SNK185:SNM185 SNT185:SNV185 SOC185:SOE185 SOL185:SON185 SOU185:SOW185 SPD185:SPF185 SPM185:SPO185 SPV185:SPX185 SQE185:SQG185 SQN185:SQP185 SQW185:SQY185 SRF185:SRH185 SRO185:SRQ185 SRX185:SRZ185 SSG185:SSI185 SSP185:SSR185 SSY185:STA185 STH185:STJ185 STQ185:STS185 STZ185:SUB185 SUI185:SUK185 SUR185:SUT185 SVA185:SVC185 SVJ185:SVL185 SVS185:SVU185 SWB185:SWD185 SWK185:SWM185 SWT185:SWV185 SXC185:SXE185 SXL185:SXN185 SXU185:SXW185 SYD185:SYF185 SYM185:SYO185 SYV185:SYX185 SZE185:SZG185 SZN185:SZP185 SZW185:SZY185 TAF185:TAH185 TAO185:TAQ185 TAX185:TAZ185 TBG185:TBI185 TBP185:TBR185 TBY185:TCA185 TCH185:TCJ185 TCQ185:TCS185 TCZ185:TDB185 TDI185:TDK185 TDR185:TDT185 TEA185:TEC185 TEJ185:TEL185 TES185:TEU185 TFB185:TFD185 TFK185:TFM185 TFT185:TFV185 TGC185:TGE185 TGL185:TGN185 TGU185:TGW185 THD185:THF185 THM185:THO185 THV185:THX185 TIE185:TIG185 TIN185:TIP185 TIW185:TIY185 TJF185:TJH185 TJO185:TJQ185 TJX185:TJZ185 TKG185:TKI185 TKP185:TKR185 TKY185:TLA185 TLH185:TLJ185 TLQ185:TLS185 TLZ185:TMB185 TMI185:TMK185 TMR185:TMT185 TNA185:TNC185 TNJ185:TNL185 TNS185:TNU185 TOB185:TOD185 TOK185:TOM185 TOT185:TOV185 TPC185:TPE185 TPL185:TPN185 TPU185:TPW185 TQD185:TQF185 TQM185:TQO185 TQV185:TQX185 TRE185:TRG185 TRN185:TRP185 TRW185:TRY185 TSF185:TSH185 TSO185:TSQ185 TSX185:TSZ185 TTG185:TTI185 TTP185:TTR185 TTY185:TUA185 TUH185:TUJ185 TUQ185:TUS185 TUZ185:TVB185 TVI185:TVK185 TVR185:TVT185 TWA185:TWC185 TWJ185:TWL185 TWS185:TWU185 TXB185:TXD185 TXK185:TXM185 TXT185:TXV185 TYC185:TYE185 TYL185:TYN185 TYU185:TYW185 TZD185:TZF185 TZM185:TZO185 TZV185:TZX185 UAE185:UAG185 UAN185:UAP185 UAW185:UAY185 UBF185:UBH185 UBO185:UBQ185 UBX185:UBZ185 UCG185:UCI185 UCP185:UCR185 UCY185:UDA185 UDH185:UDJ185 UDQ185:UDS185 UDZ185:UEB185 UEI185:UEK185 UER185:UET185 UFA185:UFC185 UFJ185:UFL185 UFS185:UFU185 UGB185:UGD185 UGK185:UGM185 UGT185:UGV185 UHC185:UHE185 UHL185:UHN185 UHU185:UHW185 UID185:UIF185 UIM185:UIO185 UIV185:UIX185 UJE185:UJG185 UJN185:UJP185 UJW185:UJY185 UKF185:UKH185 UKO185:UKQ185 UKX185:UKZ185 ULG185:ULI185 ULP185:ULR185 ULY185:UMA185 UMH185:UMJ185 UMQ185:UMS185 UMZ185:UNB185 UNI185:UNK185 UNR185:UNT185 UOA185:UOC185 UOJ185:UOL185 UOS185:UOU185 UPB185:UPD185 UPK185:UPM185 UPT185:UPV185 UQC185:UQE185 UQL185:UQN185 UQU185:UQW185 URD185:URF185 URM185:URO185 URV185:URX185 USE185:USG185 USN185:USP185 USW185:USY185 UTF185:UTH185 UTO185:UTQ185 UTX185:UTZ185 UUG185:UUI185 UUP185:UUR185 UUY185:UVA185 UVH185:UVJ185 UVQ185:UVS185 UVZ185:UWB185 UWI185:UWK185 UWR185:UWT185 UXA185:UXC185 UXJ185:UXL185 UXS185:UXU185 UYB185:UYD185 UYK185:UYM185 UYT185:UYV185 UZC185:UZE185 UZL185:UZN185 UZU185:UZW185 VAD185:VAF185 VAM185:VAO185 VAV185:VAX185 VBE185:VBG185 VBN185:VBP185 VBW185:VBY185 VCF185:VCH185 VCO185:VCQ185 VCX185:VCZ185 VDG185:VDI185 VDP185:VDR185 VDY185:VEA185 VEH185:VEJ185 VEQ185:VES185 VEZ185:VFB185 VFI185:VFK185 VFR185:VFT185 VGA185:VGC185 VGJ185:VGL185 VGS185:VGU185 VHB185:VHD185 VHK185:VHM185 VHT185:VHV185 VIC185:VIE185 VIL185:VIN185 VIU185:VIW185 VJD185:VJF185 VJM185:VJO185 VJV185:VJX185 VKE185:VKG185 VKN185:VKP185 VKW185:VKY185 VLF185:VLH185 VLO185:VLQ185 VLX185:VLZ185 VMG185:VMI185 VMP185:VMR185 VMY185:VNA185 VNH185:VNJ185 VNQ185:VNS185 VNZ185:VOB185 VOI185:VOK185 VOR185:VOT185 VPA185:VPC185 VPJ185:VPL185 VPS185:VPU185 VQB185:VQD185 VQK185:VQM185 VQT185:VQV185 VRC185:VRE185 VRL185:VRN185 VRU185:VRW185 VSD185:VSF185 VSM185:VSO185 VSV185:VSX185 VTE185:VTG185 VTN185:VTP185 VTW185:VTY185 VUF185:VUH185 VUO185:VUQ185 VUX185:VUZ185 VVG185:VVI185 VVP185:VVR185 VVY185:VWA185 VWH185:VWJ185 VWQ185:VWS185 VWZ185:VXB185 VXI185:VXK185 VXR185:VXT185 VYA185:VYC185 VYJ185:VYL185 VYS185:VYU185 VZB185:VZD185 VZK185:VZM185 VZT185:VZV185 WAC185:WAE185 WAL185:WAN185 WAU185:WAW185 WBD185:WBF185 WBM185:WBO185 WBV185:WBX185 WCE185:WCG185 WCN185:WCP185 WCW185:WCY185 WDF185:WDH185 WDO185:WDQ185 WDX185:WDZ185 WEG185:WEI185 WEP185:WER185 WEY185:WFA185 WFH185:WFJ185 WFQ185:WFS185 WFZ185:WGB185 WGI185:WGK185 WGR185:WGT185 WHA185:WHC185 WHJ185:WHL185 WHS185:WHU185 WIB185:WID185 WIK185:WIM185 WIT185:WIV185 WJC185:WJE185 WJL185:WJN185 WJU185:WJW185 WKD185:WKF185 WKM185:WKO185 WKV185:WKX185 WLE185:WLG185 WLN185:WLP185 WLW185:WLY185 WMF185:WMH185 WMO185:WMQ185 WMX185:WMZ185 WNG185:WNI185 WNP185:WNR185 WNY185:WOA185 WOH185:WOJ185 WOQ185:WOS185 WOZ185:WPB185 WPI185:WPK185 WPR185:WPT185 WQA185:WQC185 WQJ185:WQL185 WQS185:WQU185 WRB185:WRD185 WRK185:WRM185 WRT185:WRV185 WSC185:WSE185 WSL185:WSN185 WSU185:WSW185 WTD185:WTF185 WTM185:WTO185 WTV185:WTX185 WUE185:WUG185 WUN185:WUP185 WUW185:WUY185 WVF185:WVH185 WVO185:WVQ185 WVX185:WVZ185 WWG185:WWI185 WWP185:WWR185 WWY185:WXA185 WXH185:WXJ185 WXQ185:WXS185 WXZ185:WYB185 WYI185:WYK185 WYR185:WYT185 WZA185:WZC185 WZJ185:WZL185 WZS185:WZU185 XAB185:XAD185 XAK185:XAM185 XAT185:XAV185 XBC185:XBE185 XBL185:XBN185 XBU185:XBW185 XCD185:XCF185 XCM185:XCO185 XCV185:XCX185 XDE185:XDG185 XDN185:XDP185 XDW185:XDY185 XEF185:XEH185 XEO185:XEQ185 XEX185:XEZ185">
    <cfRule type="expression" dxfId="11" priority="7">
      <formula>MOD(ROW(),2)=0</formula>
    </cfRule>
  </conditionalFormatting>
  <conditionalFormatting sqref="G539:J539">
    <cfRule type="expression" dxfId="10" priority="28">
      <formula>$E$539=0</formula>
    </cfRule>
  </conditionalFormatting>
  <conditionalFormatting sqref="O184:O185 X184:X185 AG184:AG185 AP184:AP185 AY184:AY185 BH184:BH185 BQ184:BQ185 BZ184:BZ185 CI184:CI185 CR184:CR185 DA184:DA185 DJ184:DJ185 DS184:DS185 EB184:EB185 EK184:EK185 ET184:ET185 FC184:FC185 FL184:FL185 FU184:FU185 GD184:GD185 GM184:GM185 GV184:GV185 HE184:HE185 HN184:HN185 HW184:HW185 IF184:IF185 IO184:IO185 IX184:IX185 JG184:JG185 JP184:JP185 JY184:JY185 KH184:KH185 KQ184:KQ185 KZ184:KZ185 LI184:LI185 LR184:LR185 MA184:MA185 MJ184:MJ185 MS184:MS185 NB184:NB185 NK184:NK185 NT184:NT185 OC184:OC185 OL184:OL185 OU184:OU185 PD184:PD185 PM184:PM185 PV184:PV185 QE184:QE185 QN184:QN185 QW184:QW185 RF184:RF185 RO184:RO185 RX184:RX185 SG184:SG185 SP184:SP185 SY184:SY185 TH184:TH185 TQ184:TQ185 TZ184:TZ185 UI184:UI185 UR184:UR185 VA184:VA185 VJ184:VJ185 VS184:VS185 WB184:WB185 WK184:WK185 WT184:WT185 XC184:XC185 XL184:XL185 XU184:XU185 YD184:YD185 YM184:YM185 YV184:YV185 ZE184:ZE185 ZN184:ZN185 ZW184:ZW185 AAF184:AAF185 AAO184:AAO185 AAX184:AAX185 ABG184:ABG185 ABP184:ABP185 ABY184:ABY185 ACH184:ACH185 ACQ184:ACQ185 ACZ184:ACZ185 ADI184:ADI185 ADR184:ADR185 AEA184:AEA185 AEJ184:AEJ185 AES184:AES185 AFB184:AFB185 AFK184:AFK185 AFT184:AFT185 AGC184:AGC185 AGL184:AGL185 AGU184:AGU185 AHD184:AHD185 AHM184:AHM185 AHV184:AHV185 AIE184:AIE185 AIN184:AIN185 AIW184:AIW185 AJF184:AJF185 AJO184:AJO185 AJX184:AJX185 AKG184:AKG185 AKP184:AKP185 AKY184:AKY185 ALH184:ALH185 ALQ184:ALQ185 ALZ184:ALZ185 AMI184:AMI185 AMR184:AMR185 ANA184:ANA185 ANJ184:ANJ185 ANS184:ANS185 AOB184:AOB185 AOK184:AOK185 AOT184:AOT185 APC184:APC185 APL184:APL185 APU184:APU185 AQD184:AQD185 AQM184:AQM185 AQV184:AQV185 ARE184:ARE185 ARN184:ARN185 ARW184:ARW185 ASF184:ASF185 ASO184:ASO185 ASX184:ASX185 ATG184:ATG185 ATP184:ATP185 ATY184:ATY185 AUH184:AUH185 AUQ184:AUQ185 AUZ184:AUZ185 AVI184:AVI185 AVR184:AVR185 AWA184:AWA185 AWJ184:AWJ185 AWS184:AWS185 AXB184:AXB185 AXK184:AXK185 AXT184:AXT185 AYC184:AYC185 AYL184:AYL185 AYU184:AYU185 AZD184:AZD185 AZM184:AZM185 AZV184:AZV185 BAE184:BAE185 BAN184:BAN185 BAW184:BAW185 BBF184:BBF185 BBO184:BBO185 BBX184:BBX185 BCG184:BCG185 BCP184:BCP185 BCY184:BCY185 BDH184:BDH185 BDQ184:BDQ185 BDZ184:BDZ185 BEI184:BEI185 BER184:BER185 BFA184:BFA185 BFJ184:BFJ185 BFS184:BFS185 BGB184:BGB185 BGK184:BGK185 BGT184:BGT185 BHC184:BHC185 BHL184:BHL185 BHU184:BHU185 BID184:BID185 BIM184:BIM185 BIV184:BIV185 BJE184:BJE185 BJN184:BJN185 BJW184:BJW185 BKF184:BKF185 BKO184:BKO185 BKX184:BKX185 BLG184:BLG185 BLP184:BLP185 BLY184:BLY185 BMH184:BMH185 BMQ184:BMQ185 BMZ184:BMZ185 BNI184:BNI185 BNR184:BNR185 BOA184:BOA185 BOJ184:BOJ185 BOS184:BOS185 BPB184:BPB185 BPK184:BPK185 BPT184:BPT185 BQC184:BQC185 BQL184:BQL185 BQU184:BQU185 BRD184:BRD185 BRM184:BRM185 BRV184:BRV185 BSE184:BSE185 BSN184:BSN185 BSW184:BSW185 BTF184:BTF185 BTO184:BTO185 BTX184:BTX185 BUG184:BUG185 BUP184:BUP185 BUY184:BUY185 BVH184:BVH185 BVQ184:BVQ185 BVZ184:BVZ185 BWI184:BWI185 BWR184:BWR185 BXA184:BXA185 BXJ184:BXJ185 BXS184:BXS185 BYB184:BYB185 BYK184:BYK185 BYT184:BYT185 BZC184:BZC185 BZL184:BZL185 BZU184:BZU185 CAD184:CAD185 CAM184:CAM185 CAV184:CAV185 CBE184:CBE185 CBN184:CBN185 CBW184:CBW185 CCF184:CCF185 CCO184:CCO185 CCX184:CCX185 CDG184:CDG185 CDP184:CDP185 CDY184:CDY185 CEH184:CEH185 CEQ184:CEQ185 CEZ184:CEZ185 CFI184:CFI185 CFR184:CFR185 CGA184:CGA185 CGJ184:CGJ185 CGS184:CGS185 CHB184:CHB185 CHK184:CHK185 CHT184:CHT185 CIC184:CIC185 CIL184:CIL185 CIU184:CIU185 CJD184:CJD185 CJM184:CJM185 CJV184:CJV185 CKE184:CKE185 CKN184:CKN185 CKW184:CKW185 CLF184:CLF185 CLO184:CLO185 CLX184:CLX185 CMG184:CMG185 CMP184:CMP185 CMY184:CMY185 CNH184:CNH185 CNQ184:CNQ185 CNZ184:CNZ185 COI184:COI185 COR184:COR185 CPA184:CPA185 CPJ184:CPJ185 CPS184:CPS185 CQB184:CQB185 CQK184:CQK185 CQT184:CQT185 CRC184:CRC185 CRL184:CRL185 CRU184:CRU185 CSD184:CSD185 CSM184:CSM185 CSV184:CSV185 CTE184:CTE185 CTN184:CTN185 CTW184:CTW185 CUF184:CUF185 CUO184:CUO185 CUX184:CUX185 CVG184:CVG185 CVP184:CVP185 CVY184:CVY185 CWH184:CWH185 CWQ184:CWQ185 CWZ184:CWZ185 CXI184:CXI185 CXR184:CXR185 CYA184:CYA185 CYJ184:CYJ185 CYS184:CYS185 CZB184:CZB185 CZK184:CZK185 CZT184:CZT185 DAC184:DAC185 DAL184:DAL185 DAU184:DAU185 DBD184:DBD185 DBM184:DBM185 DBV184:DBV185 DCE184:DCE185 DCN184:DCN185 DCW184:DCW185 DDF184:DDF185 DDO184:DDO185 DDX184:DDX185 DEG184:DEG185 DEP184:DEP185 DEY184:DEY185 DFH184:DFH185 DFQ184:DFQ185 DFZ184:DFZ185 DGI184:DGI185 DGR184:DGR185 DHA184:DHA185 DHJ184:DHJ185 DHS184:DHS185 DIB184:DIB185 DIK184:DIK185 DIT184:DIT185 DJC184:DJC185 DJL184:DJL185 DJU184:DJU185 DKD184:DKD185 DKM184:DKM185 DKV184:DKV185 DLE184:DLE185 DLN184:DLN185 DLW184:DLW185 DMF184:DMF185 DMO184:DMO185 DMX184:DMX185 DNG184:DNG185 DNP184:DNP185 DNY184:DNY185 DOH184:DOH185 DOQ184:DOQ185 DOZ184:DOZ185 DPI184:DPI185 DPR184:DPR185 DQA184:DQA185 DQJ184:DQJ185 DQS184:DQS185 DRB184:DRB185 DRK184:DRK185 DRT184:DRT185 DSC184:DSC185 DSL184:DSL185 DSU184:DSU185 DTD184:DTD185 DTM184:DTM185 DTV184:DTV185 DUE184:DUE185 DUN184:DUN185 DUW184:DUW185 DVF184:DVF185 DVO184:DVO185 DVX184:DVX185 DWG184:DWG185 DWP184:DWP185 DWY184:DWY185 DXH184:DXH185 DXQ184:DXQ185 DXZ184:DXZ185 DYI184:DYI185 DYR184:DYR185 DZA184:DZA185 DZJ184:DZJ185 DZS184:DZS185 EAB184:EAB185 EAK184:EAK185 EAT184:EAT185 EBC184:EBC185 EBL184:EBL185 EBU184:EBU185 ECD184:ECD185 ECM184:ECM185 ECV184:ECV185 EDE184:EDE185 EDN184:EDN185 EDW184:EDW185 EEF184:EEF185 EEO184:EEO185 EEX184:EEX185 EFG184:EFG185 EFP184:EFP185 EFY184:EFY185 EGH184:EGH185 EGQ184:EGQ185 EGZ184:EGZ185 EHI184:EHI185 EHR184:EHR185 EIA184:EIA185 EIJ184:EIJ185 EIS184:EIS185 EJB184:EJB185 EJK184:EJK185 EJT184:EJT185 EKC184:EKC185 EKL184:EKL185 EKU184:EKU185 ELD184:ELD185 ELM184:ELM185 ELV184:ELV185 EME184:EME185 EMN184:EMN185 EMW184:EMW185 ENF184:ENF185 ENO184:ENO185 ENX184:ENX185 EOG184:EOG185 EOP184:EOP185 EOY184:EOY185 EPH184:EPH185 EPQ184:EPQ185 EPZ184:EPZ185 EQI184:EQI185 EQR184:EQR185 ERA184:ERA185 ERJ184:ERJ185 ERS184:ERS185 ESB184:ESB185 ESK184:ESK185 EST184:EST185 ETC184:ETC185 ETL184:ETL185 ETU184:ETU185 EUD184:EUD185 EUM184:EUM185 EUV184:EUV185 EVE184:EVE185 EVN184:EVN185 EVW184:EVW185 EWF184:EWF185 EWO184:EWO185 EWX184:EWX185 EXG184:EXG185 EXP184:EXP185 EXY184:EXY185 EYH184:EYH185 EYQ184:EYQ185 EYZ184:EYZ185 EZI184:EZI185 EZR184:EZR185 FAA184:FAA185 FAJ184:FAJ185 FAS184:FAS185 FBB184:FBB185 FBK184:FBK185 FBT184:FBT185 FCC184:FCC185 FCL184:FCL185 FCU184:FCU185 FDD184:FDD185 FDM184:FDM185 FDV184:FDV185 FEE184:FEE185 FEN184:FEN185 FEW184:FEW185 FFF184:FFF185 FFO184:FFO185 FFX184:FFX185 FGG184:FGG185 FGP184:FGP185 FGY184:FGY185 FHH184:FHH185 FHQ184:FHQ185 FHZ184:FHZ185 FII184:FII185 FIR184:FIR185 FJA184:FJA185 FJJ184:FJJ185 FJS184:FJS185 FKB184:FKB185 FKK184:FKK185 FKT184:FKT185 FLC184:FLC185 FLL184:FLL185 FLU184:FLU185 FMD184:FMD185 FMM184:FMM185 FMV184:FMV185 FNE184:FNE185 FNN184:FNN185 FNW184:FNW185 FOF184:FOF185 FOO184:FOO185 FOX184:FOX185 FPG184:FPG185 FPP184:FPP185 FPY184:FPY185 FQH184:FQH185 FQQ184:FQQ185 FQZ184:FQZ185 FRI184:FRI185 FRR184:FRR185 FSA184:FSA185 FSJ184:FSJ185 FSS184:FSS185 FTB184:FTB185 FTK184:FTK185 FTT184:FTT185 FUC184:FUC185 FUL184:FUL185 FUU184:FUU185 FVD184:FVD185 FVM184:FVM185 FVV184:FVV185 FWE184:FWE185 FWN184:FWN185 FWW184:FWW185 FXF184:FXF185 FXO184:FXO185 FXX184:FXX185 FYG184:FYG185 FYP184:FYP185 FYY184:FYY185 FZH184:FZH185 FZQ184:FZQ185 FZZ184:FZZ185 GAI184:GAI185 GAR184:GAR185 GBA184:GBA185 GBJ184:GBJ185 GBS184:GBS185 GCB184:GCB185 GCK184:GCK185 GCT184:GCT185 GDC184:GDC185 GDL184:GDL185 GDU184:GDU185 GED184:GED185 GEM184:GEM185 GEV184:GEV185 GFE184:GFE185 GFN184:GFN185 GFW184:GFW185 GGF184:GGF185 GGO184:GGO185 GGX184:GGX185 GHG184:GHG185 GHP184:GHP185 GHY184:GHY185 GIH184:GIH185 GIQ184:GIQ185 GIZ184:GIZ185 GJI184:GJI185 GJR184:GJR185 GKA184:GKA185 GKJ184:GKJ185 GKS184:GKS185 GLB184:GLB185 GLK184:GLK185 GLT184:GLT185 GMC184:GMC185 GML184:GML185 GMU184:GMU185 GND184:GND185 GNM184:GNM185 GNV184:GNV185 GOE184:GOE185 GON184:GON185 GOW184:GOW185 GPF184:GPF185 GPO184:GPO185 GPX184:GPX185 GQG184:GQG185 GQP184:GQP185 GQY184:GQY185 GRH184:GRH185 GRQ184:GRQ185 GRZ184:GRZ185 GSI184:GSI185 GSR184:GSR185 GTA184:GTA185 GTJ184:GTJ185 GTS184:GTS185 GUB184:GUB185 GUK184:GUK185 GUT184:GUT185 GVC184:GVC185 GVL184:GVL185 GVU184:GVU185 GWD184:GWD185 GWM184:GWM185 GWV184:GWV185 GXE184:GXE185 GXN184:GXN185 GXW184:GXW185 GYF184:GYF185 GYO184:GYO185 GYX184:GYX185 GZG184:GZG185 GZP184:GZP185 GZY184:GZY185 HAH184:HAH185 HAQ184:HAQ185 HAZ184:HAZ185 HBI184:HBI185 HBR184:HBR185 HCA184:HCA185 HCJ184:HCJ185 HCS184:HCS185 HDB184:HDB185 HDK184:HDK185 HDT184:HDT185 HEC184:HEC185 HEL184:HEL185 HEU184:HEU185 HFD184:HFD185 HFM184:HFM185 HFV184:HFV185 HGE184:HGE185 HGN184:HGN185 HGW184:HGW185 HHF184:HHF185 HHO184:HHO185 HHX184:HHX185 HIG184:HIG185 HIP184:HIP185 HIY184:HIY185 HJH184:HJH185 HJQ184:HJQ185 HJZ184:HJZ185 HKI184:HKI185 HKR184:HKR185 HLA184:HLA185 HLJ184:HLJ185 HLS184:HLS185 HMB184:HMB185 HMK184:HMK185 HMT184:HMT185 HNC184:HNC185 HNL184:HNL185 HNU184:HNU185 HOD184:HOD185 HOM184:HOM185 HOV184:HOV185 HPE184:HPE185 HPN184:HPN185 HPW184:HPW185 HQF184:HQF185 HQO184:HQO185 HQX184:HQX185 HRG184:HRG185 HRP184:HRP185 HRY184:HRY185 HSH184:HSH185 HSQ184:HSQ185 HSZ184:HSZ185 HTI184:HTI185 HTR184:HTR185 HUA184:HUA185 HUJ184:HUJ185 HUS184:HUS185 HVB184:HVB185 HVK184:HVK185 HVT184:HVT185 HWC184:HWC185 HWL184:HWL185 HWU184:HWU185 HXD184:HXD185 HXM184:HXM185 HXV184:HXV185 HYE184:HYE185 HYN184:HYN185 HYW184:HYW185 HZF184:HZF185 HZO184:HZO185 HZX184:HZX185 IAG184:IAG185 IAP184:IAP185 IAY184:IAY185 IBH184:IBH185 IBQ184:IBQ185 IBZ184:IBZ185 ICI184:ICI185 ICR184:ICR185 IDA184:IDA185 IDJ184:IDJ185 IDS184:IDS185 IEB184:IEB185 IEK184:IEK185 IET184:IET185 IFC184:IFC185 IFL184:IFL185 IFU184:IFU185 IGD184:IGD185 IGM184:IGM185 IGV184:IGV185 IHE184:IHE185 IHN184:IHN185 IHW184:IHW185 IIF184:IIF185 IIO184:IIO185 IIX184:IIX185 IJG184:IJG185 IJP184:IJP185 IJY184:IJY185 IKH184:IKH185 IKQ184:IKQ185 IKZ184:IKZ185 ILI184:ILI185 ILR184:ILR185 IMA184:IMA185 IMJ184:IMJ185 IMS184:IMS185 INB184:INB185 INK184:INK185 INT184:INT185 IOC184:IOC185 IOL184:IOL185 IOU184:IOU185 IPD184:IPD185 IPM184:IPM185 IPV184:IPV185 IQE184:IQE185 IQN184:IQN185 IQW184:IQW185 IRF184:IRF185 IRO184:IRO185 IRX184:IRX185 ISG184:ISG185 ISP184:ISP185 ISY184:ISY185 ITH184:ITH185 ITQ184:ITQ185 ITZ184:ITZ185 IUI184:IUI185 IUR184:IUR185 IVA184:IVA185 IVJ184:IVJ185 IVS184:IVS185 IWB184:IWB185 IWK184:IWK185 IWT184:IWT185 IXC184:IXC185 IXL184:IXL185 IXU184:IXU185 IYD184:IYD185 IYM184:IYM185 IYV184:IYV185 IZE184:IZE185 IZN184:IZN185 IZW184:IZW185 JAF184:JAF185 JAO184:JAO185 JAX184:JAX185 JBG184:JBG185 JBP184:JBP185 JBY184:JBY185 JCH184:JCH185 JCQ184:JCQ185 JCZ184:JCZ185 JDI184:JDI185 JDR184:JDR185 JEA184:JEA185 JEJ184:JEJ185 JES184:JES185 JFB184:JFB185 JFK184:JFK185 JFT184:JFT185 JGC184:JGC185 JGL184:JGL185 JGU184:JGU185 JHD184:JHD185 JHM184:JHM185 JHV184:JHV185 JIE184:JIE185 JIN184:JIN185 JIW184:JIW185 JJF184:JJF185 JJO184:JJO185 JJX184:JJX185 JKG184:JKG185 JKP184:JKP185 JKY184:JKY185 JLH184:JLH185 JLQ184:JLQ185 JLZ184:JLZ185 JMI184:JMI185 JMR184:JMR185 JNA184:JNA185 JNJ184:JNJ185 JNS184:JNS185 JOB184:JOB185 JOK184:JOK185 JOT184:JOT185 JPC184:JPC185 JPL184:JPL185 JPU184:JPU185 JQD184:JQD185 JQM184:JQM185 JQV184:JQV185 JRE184:JRE185 JRN184:JRN185 JRW184:JRW185 JSF184:JSF185 JSO184:JSO185 JSX184:JSX185 JTG184:JTG185 JTP184:JTP185 JTY184:JTY185 JUH184:JUH185 JUQ184:JUQ185 JUZ184:JUZ185 JVI184:JVI185 JVR184:JVR185 JWA184:JWA185 JWJ184:JWJ185 JWS184:JWS185 JXB184:JXB185 JXK184:JXK185 JXT184:JXT185 JYC184:JYC185 JYL184:JYL185 JYU184:JYU185 JZD184:JZD185 JZM184:JZM185 JZV184:JZV185 KAE184:KAE185 KAN184:KAN185 KAW184:KAW185 KBF184:KBF185 KBO184:KBO185 KBX184:KBX185 KCG184:KCG185 KCP184:KCP185 KCY184:KCY185 KDH184:KDH185 KDQ184:KDQ185 KDZ184:KDZ185 KEI184:KEI185 KER184:KER185 KFA184:KFA185 KFJ184:KFJ185 KFS184:KFS185 KGB184:KGB185 KGK184:KGK185 KGT184:KGT185 KHC184:KHC185 KHL184:KHL185 KHU184:KHU185 KID184:KID185 KIM184:KIM185 KIV184:KIV185 KJE184:KJE185 KJN184:KJN185 KJW184:KJW185 KKF184:KKF185 KKO184:KKO185 KKX184:KKX185 KLG184:KLG185 KLP184:KLP185 KLY184:KLY185 KMH184:KMH185 KMQ184:KMQ185 KMZ184:KMZ185 KNI184:KNI185 KNR184:KNR185 KOA184:KOA185 KOJ184:KOJ185 KOS184:KOS185 KPB184:KPB185 KPK184:KPK185 KPT184:KPT185 KQC184:KQC185 KQL184:KQL185 KQU184:KQU185 KRD184:KRD185 KRM184:KRM185 KRV184:KRV185 KSE184:KSE185 KSN184:KSN185 KSW184:KSW185 KTF184:KTF185 KTO184:KTO185 KTX184:KTX185 KUG184:KUG185 KUP184:KUP185 KUY184:KUY185 KVH184:KVH185 KVQ184:KVQ185 KVZ184:KVZ185 KWI184:KWI185 KWR184:KWR185 KXA184:KXA185 KXJ184:KXJ185 KXS184:KXS185 KYB184:KYB185 KYK184:KYK185 KYT184:KYT185 KZC184:KZC185 KZL184:KZL185 KZU184:KZU185 LAD184:LAD185 LAM184:LAM185 LAV184:LAV185 LBE184:LBE185 LBN184:LBN185 LBW184:LBW185 LCF184:LCF185 LCO184:LCO185 LCX184:LCX185 LDG184:LDG185 LDP184:LDP185 LDY184:LDY185 LEH184:LEH185 LEQ184:LEQ185 LEZ184:LEZ185 LFI184:LFI185 LFR184:LFR185 LGA184:LGA185 LGJ184:LGJ185 LGS184:LGS185 LHB184:LHB185 LHK184:LHK185 LHT184:LHT185 LIC184:LIC185 LIL184:LIL185 LIU184:LIU185 LJD184:LJD185 LJM184:LJM185 LJV184:LJV185 LKE184:LKE185 LKN184:LKN185 LKW184:LKW185 LLF184:LLF185 LLO184:LLO185 LLX184:LLX185 LMG184:LMG185 LMP184:LMP185 LMY184:LMY185 LNH184:LNH185 LNQ184:LNQ185 LNZ184:LNZ185 LOI184:LOI185 LOR184:LOR185 LPA184:LPA185 LPJ184:LPJ185 LPS184:LPS185 LQB184:LQB185 LQK184:LQK185 LQT184:LQT185 LRC184:LRC185 LRL184:LRL185 LRU184:LRU185 LSD184:LSD185 LSM184:LSM185 LSV184:LSV185 LTE184:LTE185 LTN184:LTN185 LTW184:LTW185 LUF184:LUF185 LUO184:LUO185 LUX184:LUX185 LVG184:LVG185 LVP184:LVP185 LVY184:LVY185 LWH184:LWH185 LWQ184:LWQ185 LWZ184:LWZ185 LXI184:LXI185 LXR184:LXR185 LYA184:LYA185 LYJ184:LYJ185 LYS184:LYS185 LZB184:LZB185 LZK184:LZK185 LZT184:LZT185 MAC184:MAC185 MAL184:MAL185 MAU184:MAU185 MBD184:MBD185 MBM184:MBM185 MBV184:MBV185 MCE184:MCE185 MCN184:MCN185 MCW184:MCW185 MDF184:MDF185 MDO184:MDO185 MDX184:MDX185 MEG184:MEG185 MEP184:MEP185 MEY184:MEY185 MFH184:MFH185 MFQ184:MFQ185 MFZ184:MFZ185 MGI184:MGI185 MGR184:MGR185 MHA184:MHA185 MHJ184:MHJ185 MHS184:MHS185 MIB184:MIB185 MIK184:MIK185 MIT184:MIT185 MJC184:MJC185 MJL184:MJL185 MJU184:MJU185 MKD184:MKD185 MKM184:MKM185 MKV184:MKV185 MLE184:MLE185 MLN184:MLN185 MLW184:MLW185 MMF184:MMF185 MMO184:MMO185 MMX184:MMX185 MNG184:MNG185 MNP184:MNP185 MNY184:MNY185 MOH184:MOH185 MOQ184:MOQ185 MOZ184:MOZ185 MPI184:MPI185 MPR184:MPR185 MQA184:MQA185 MQJ184:MQJ185 MQS184:MQS185 MRB184:MRB185 MRK184:MRK185 MRT184:MRT185 MSC184:MSC185 MSL184:MSL185 MSU184:MSU185 MTD184:MTD185 MTM184:MTM185 MTV184:MTV185 MUE184:MUE185 MUN184:MUN185 MUW184:MUW185 MVF184:MVF185 MVO184:MVO185 MVX184:MVX185 MWG184:MWG185 MWP184:MWP185 MWY184:MWY185 MXH184:MXH185 MXQ184:MXQ185 MXZ184:MXZ185 MYI184:MYI185 MYR184:MYR185 MZA184:MZA185 MZJ184:MZJ185 MZS184:MZS185 NAB184:NAB185 NAK184:NAK185 NAT184:NAT185 NBC184:NBC185 NBL184:NBL185 NBU184:NBU185 NCD184:NCD185 NCM184:NCM185 NCV184:NCV185 NDE184:NDE185 NDN184:NDN185 NDW184:NDW185 NEF184:NEF185 NEO184:NEO185 NEX184:NEX185 NFG184:NFG185 NFP184:NFP185 NFY184:NFY185 NGH184:NGH185 NGQ184:NGQ185 NGZ184:NGZ185 NHI184:NHI185 NHR184:NHR185 NIA184:NIA185 NIJ184:NIJ185 NIS184:NIS185 NJB184:NJB185 NJK184:NJK185 NJT184:NJT185 NKC184:NKC185 NKL184:NKL185 NKU184:NKU185 NLD184:NLD185 NLM184:NLM185 NLV184:NLV185 NME184:NME185 NMN184:NMN185 NMW184:NMW185 NNF184:NNF185 NNO184:NNO185 NNX184:NNX185 NOG184:NOG185 NOP184:NOP185 NOY184:NOY185 NPH184:NPH185 NPQ184:NPQ185 NPZ184:NPZ185 NQI184:NQI185 NQR184:NQR185 NRA184:NRA185 NRJ184:NRJ185 NRS184:NRS185 NSB184:NSB185 NSK184:NSK185 NST184:NST185 NTC184:NTC185 NTL184:NTL185 NTU184:NTU185 NUD184:NUD185 NUM184:NUM185 NUV184:NUV185 NVE184:NVE185 NVN184:NVN185 NVW184:NVW185 NWF184:NWF185 NWO184:NWO185 NWX184:NWX185 NXG184:NXG185 NXP184:NXP185 NXY184:NXY185 NYH184:NYH185 NYQ184:NYQ185 NYZ184:NYZ185 NZI184:NZI185 NZR184:NZR185 OAA184:OAA185 OAJ184:OAJ185 OAS184:OAS185 OBB184:OBB185 OBK184:OBK185 OBT184:OBT185 OCC184:OCC185 OCL184:OCL185 OCU184:OCU185 ODD184:ODD185 ODM184:ODM185 ODV184:ODV185 OEE184:OEE185 OEN184:OEN185 OEW184:OEW185 OFF184:OFF185 OFO184:OFO185 OFX184:OFX185 OGG184:OGG185 OGP184:OGP185 OGY184:OGY185 OHH184:OHH185 OHQ184:OHQ185 OHZ184:OHZ185 OII184:OII185 OIR184:OIR185 OJA184:OJA185 OJJ184:OJJ185 OJS184:OJS185 OKB184:OKB185 OKK184:OKK185 OKT184:OKT185 OLC184:OLC185 OLL184:OLL185 OLU184:OLU185 OMD184:OMD185 OMM184:OMM185 OMV184:OMV185 ONE184:ONE185 ONN184:ONN185 ONW184:ONW185 OOF184:OOF185 OOO184:OOO185 OOX184:OOX185 OPG184:OPG185 OPP184:OPP185 OPY184:OPY185 OQH184:OQH185 OQQ184:OQQ185 OQZ184:OQZ185 ORI184:ORI185 ORR184:ORR185 OSA184:OSA185 OSJ184:OSJ185 OSS184:OSS185 OTB184:OTB185 OTK184:OTK185 OTT184:OTT185 OUC184:OUC185 OUL184:OUL185 OUU184:OUU185 OVD184:OVD185 OVM184:OVM185 OVV184:OVV185 OWE184:OWE185 OWN184:OWN185 OWW184:OWW185 OXF184:OXF185 OXO184:OXO185 OXX184:OXX185 OYG184:OYG185 OYP184:OYP185 OYY184:OYY185 OZH184:OZH185 OZQ184:OZQ185 OZZ184:OZZ185 PAI184:PAI185 PAR184:PAR185 PBA184:PBA185 PBJ184:PBJ185 PBS184:PBS185 PCB184:PCB185 PCK184:PCK185 PCT184:PCT185 PDC184:PDC185 PDL184:PDL185 PDU184:PDU185 PED184:PED185 PEM184:PEM185 PEV184:PEV185 PFE184:PFE185 PFN184:PFN185 PFW184:PFW185 PGF184:PGF185 PGO184:PGO185 PGX184:PGX185 PHG184:PHG185 PHP184:PHP185 PHY184:PHY185 PIH184:PIH185 PIQ184:PIQ185 PIZ184:PIZ185 PJI184:PJI185 PJR184:PJR185 PKA184:PKA185 PKJ184:PKJ185 PKS184:PKS185 PLB184:PLB185 PLK184:PLK185 PLT184:PLT185 PMC184:PMC185 PML184:PML185 PMU184:PMU185 PND184:PND185 PNM184:PNM185 PNV184:PNV185 POE184:POE185 PON184:PON185 POW184:POW185 PPF184:PPF185 PPO184:PPO185 PPX184:PPX185 PQG184:PQG185 PQP184:PQP185 PQY184:PQY185 PRH184:PRH185 PRQ184:PRQ185 PRZ184:PRZ185 PSI184:PSI185 PSR184:PSR185 PTA184:PTA185 PTJ184:PTJ185 PTS184:PTS185 PUB184:PUB185 PUK184:PUK185 PUT184:PUT185 PVC184:PVC185 PVL184:PVL185 PVU184:PVU185 PWD184:PWD185 PWM184:PWM185 PWV184:PWV185 PXE184:PXE185 PXN184:PXN185 PXW184:PXW185 PYF184:PYF185 PYO184:PYO185 PYX184:PYX185 PZG184:PZG185 PZP184:PZP185 PZY184:PZY185 QAH184:QAH185 QAQ184:QAQ185 QAZ184:QAZ185 QBI184:QBI185 QBR184:QBR185 QCA184:QCA185 QCJ184:QCJ185 QCS184:QCS185 QDB184:QDB185 QDK184:QDK185 QDT184:QDT185 QEC184:QEC185 QEL184:QEL185 QEU184:QEU185 QFD184:QFD185 QFM184:QFM185 QFV184:QFV185 QGE184:QGE185 QGN184:QGN185 QGW184:QGW185 QHF184:QHF185 QHO184:QHO185 QHX184:QHX185 QIG184:QIG185 QIP184:QIP185 QIY184:QIY185 QJH184:QJH185 QJQ184:QJQ185 QJZ184:QJZ185 QKI184:QKI185 QKR184:QKR185 QLA184:QLA185 QLJ184:QLJ185 QLS184:QLS185 QMB184:QMB185 QMK184:QMK185 QMT184:QMT185 QNC184:QNC185 QNL184:QNL185 QNU184:QNU185 QOD184:QOD185 QOM184:QOM185 QOV184:QOV185 QPE184:QPE185 QPN184:QPN185 QPW184:QPW185 QQF184:QQF185 QQO184:QQO185 QQX184:QQX185 QRG184:QRG185 QRP184:QRP185 QRY184:QRY185 QSH184:QSH185 QSQ184:QSQ185 QSZ184:QSZ185 QTI184:QTI185 QTR184:QTR185 QUA184:QUA185 QUJ184:QUJ185 QUS184:QUS185 QVB184:QVB185 QVK184:QVK185 QVT184:QVT185 QWC184:QWC185 QWL184:QWL185 QWU184:QWU185 QXD184:QXD185 QXM184:QXM185 QXV184:QXV185 QYE184:QYE185 QYN184:QYN185 QYW184:QYW185 QZF184:QZF185 QZO184:QZO185 QZX184:QZX185 RAG184:RAG185 RAP184:RAP185 RAY184:RAY185 RBH184:RBH185 RBQ184:RBQ185 RBZ184:RBZ185 RCI184:RCI185 RCR184:RCR185 RDA184:RDA185 RDJ184:RDJ185 RDS184:RDS185 REB184:REB185 REK184:REK185 RET184:RET185 RFC184:RFC185 RFL184:RFL185 RFU184:RFU185 RGD184:RGD185 RGM184:RGM185 RGV184:RGV185 RHE184:RHE185 RHN184:RHN185 RHW184:RHW185 RIF184:RIF185 RIO184:RIO185 RIX184:RIX185 RJG184:RJG185 RJP184:RJP185 RJY184:RJY185 RKH184:RKH185 RKQ184:RKQ185 RKZ184:RKZ185 RLI184:RLI185 RLR184:RLR185 RMA184:RMA185 RMJ184:RMJ185 RMS184:RMS185 RNB184:RNB185 RNK184:RNK185 RNT184:RNT185 ROC184:ROC185 ROL184:ROL185 ROU184:ROU185 RPD184:RPD185 RPM184:RPM185 RPV184:RPV185 RQE184:RQE185 RQN184:RQN185 RQW184:RQW185 RRF184:RRF185 RRO184:RRO185 RRX184:RRX185 RSG184:RSG185 RSP184:RSP185 RSY184:RSY185 RTH184:RTH185 RTQ184:RTQ185 RTZ184:RTZ185 RUI184:RUI185 RUR184:RUR185 RVA184:RVA185 RVJ184:RVJ185 RVS184:RVS185 RWB184:RWB185 RWK184:RWK185 RWT184:RWT185 RXC184:RXC185 RXL184:RXL185 RXU184:RXU185 RYD184:RYD185 RYM184:RYM185 RYV184:RYV185 RZE184:RZE185 RZN184:RZN185 RZW184:RZW185 SAF184:SAF185 SAO184:SAO185 SAX184:SAX185 SBG184:SBG185 SBP184:SBP185 SBY184:SBY185 SCH184:SCH185 SCQ184:SCQ185 SCZ184:SCZ185 SDI184:SDI185 SDR184:SDR185 SEA184:SEA185 SEJ184:SEJ185 SES184:SES185 SFB184:SFB185 SFK184:SFK185 SFT184:SFT185 SGC184:SGC185 SGL184:SGL185 SGU184:SGU185 SHD184:SHD185 SHM184:SHM185 SHV184:SHV185 SIE184:SIE185 SIN184:SIN185 SIW184:SIW185 SJF184:SJF185 SJO184:SJO185 SJX184:SJX185 SKG184:SKG185 SKP184:SKP185 SKY184:SKY185 SLH184:SLH185 SLQ184:SLQ185 SLZ184:SLZ185 SMI184:SMI185 SMR184:SMR185 SNA184:SNA185 SNJ184:SNJ185 SNS184:SNS185 SOB184:SOB185 SOK184:SOK185 SOT184:SOT185 SPC184:SPC185 SPL184:SPL185 SPU184:SPU185 SQD184:SQD185 SQM184:SQM185 SQV184:SQV185 SRE184:SRE185 SRN184:SRN185 SRW184:SRW185 SSF184:SSF185 SSO184:SSO185 SSX184:SSX185 STG184:STG185 STP184:STP185 STY184:STY185 SUH184:SUH185 SUQ184:SUQ185 SUZ184:SUZ185 SVI184:SVI185 SVR184:SVR185 SWA184:SWA185 SWJ184:SWJ185 SWS184:SWS185 SXB184:SXB185 SXK184:SXK185 SXT184:SXT185 SYC184:SYC185 SYL184:SYL185 SYU184:SYU185 SZD184:SZD185 SZM184:SZM185 SZV184:SZV185 TAE184:TAE185 TAN184:TAN185 TAW184:TAW185 TBF184:TBF185 TBO184:TBO185 TBX184:TBX185 TCG184:TCG185 TCP184:TCP185 TCY184:TCY185 TDH184:TDH185 TDQ184:TDQ185 TDZ184:TDZ185 TEI184:TEI185 TER184:TER185 TFA184:TFA185 TFJ184:TFJ185 TFS184:TFS185 TGB184:TGB185 TGK184:TGK185 TGT184:TGT185 THC184:THC185 THL184:THL185 THU184:THU185 TID184:TID185 TIM184:TIM185 TIV184:TIV185 TJE184:TJE185 TJN184:TJN185 TJW184:TJW185 TKF184:TKF185 TKO184:TKO185 TKX184:TKX185 TLG184:TLG185 TLP184:TLP185 TLY184:TLY185 TMH184:TMH185 TMQ184:TMQ185 TMZ184:TMZ185 TNI184:TNI185 TNR184:TNR185 TOA184:TOA185 TOJ184:TOJ185 TOS184:TOS185 TPB184:TPB185 TPK184:TPK185 TPT184:TPT185 TQC184:TQC185 TQL184:TQL185 TQU184:TQU185 TRD184:TRD185 TRM184:TRM185 TRV184:TRV185 TSE184:TSE185 TSN184:TSN185 TSW184:TSW185 TTF184:TTF185 TTO184:TTO185 TTX184:TTX185 TUG184:TUG185 TUP184:TUP185 TUY184:TUY185 TVH184:TVH185 TVQ184:TVQ185 TVZ184:TVZ185 TWI184:TWI185 TWR184:TWR185 TXA184:TXA185 TXJ184:TXJ185 TXS184:TXS185 TYB184:TYB185 TYK184:TYK185 TYT184:TYT185 TZC184:TZC185 TZL184:TZL185 TZU184:TZU185 UAD184:UAD185 UAM184:UAM185 UAV184:UAV185 UBE184:UBE185 UBN184:UBN185 UBW184:UBW185 UCF184:UCF185 UCO184:UCO185 UCX184:UCX185 UDG184:UDG185 UDP184:UDP185 UDY184:UDY185 UEH184:UEH185 UEQ184:UEQ185 UEZ184:UEZ185 UFI184:UFI185 UFR184:UFR185 UGA184:UGA185 UGJ184:UGJ185 UGS184:UGS185 UHB184:UHB185 UHK184:UHK185 UHT184:UHT185 UIC184:UIC185 UIL184:UIL185 UIU184:UIU185 UJD184:UJD185 UJM184:UJM185 UJV184:UJV185 UKE184:UKE185 UKN184:UKN185 UKW184:UKW185 ULF184:ULF185 ULO184:ULO185 ULX184:ULX185 UMG184:UMG185 UMP184:UMP185 UMY184:UMY185 UNH184:UNH185 UNQ184:UNQ185 UNZ184:UNZ185 UOI184:UOI185 UOR184:UOR185 UPA184:UPA185 UPJ184:UPJ185 UPS184:UPS185 UQB184:UQB185 UQK184:UQK185 UQT184:UQT185 URC184:URC185 URL184:URL185 URU184:URU185 USD184:USD185 USM184:USM185 USV184:USV185 UTE184:UTE185 UTN184:UTN185 UTW184:UTW185 UUF184:UUF185 UUO184:UUO185 UUX184:UUX185 UVG184:UVG185 UVP184:UVP185 UVY184:UVY185 UWH184:UWH185 UWQ184:UWQ185 UWZ184:UWZ185 UXI184:UXI185 UXR184:UXR185 UYA184:UYA185 UYJ184:UYJ185 UYS184:UYS185 UZB184:UZB185 UZK184:UZK185 UZT184:UZT185 VAC184:VAC185 VAL184:VAL185 VAU184:VAU185 VBD184:VBD185 VBM184:VBM185 VBV184:VBV185 VCE184:VCE185 VCN184:VCN185 VCW184:VCW185 VDF184:VDF185 VDO184:VDO185 VDX184:VDX185 VEG184:VEG185 VEP184:VEP185 VEY184:VEY185 VFH184:VFH185 VFQ184:VFQ185 VFZ184:VFZ185 VGI184:VGI185 VGR184:VGR185 VHA184:VHA185 VHJ184:VHJ185 VHS184:VHS185 VIB184:VIB185 VIK184:VIK185 VIT184:VIT185 VJC184:VJC185 VJL184:VJL185 VJU184:VJU185 VKD184:VKD185 VKM184:VKM185 VKV184:VKV185 VLE184:VLE185 VLN184:VLN185 VLW184:VLW185 VMF184:VMF185 VMO184:VMO185 VMX184:VMX185 VNG184:VNG185 VNP184:VNP185 VNY184:VNY185 VOH184:VOH185 VOQ184:VOQ185 VOZ184:VOZ185 VPI184:VPI185 VPR184:VPR185 VQA184:VQA185 VQJ184:VQJ185 VQS184:VQS185 VRB184:VRB185 VRK184:VRK185 VRT184:VRT185 VSC184:VSC185 VSL184:VSL185 VSU184:VSU185 VTD184:VTD185 VTM184:VTM185 VTV184:VTV185 VUE184:VUE185 VUN184:VUN185 VUW184:VUW185 VVF184:VVF185 VVO184:VVO185 VVX184:VVX185 VWG184:VWG185 VWP184:VWP185 VWY184:VWY185 VXH184:VXH185 VXQ184:VXQ185 VXZ184:VXZ185 VYI184:VYI185 VYR184:VYR185 VZA184:VZA185 VZJ184:VZJ185 VZS184:VZS185 WAB184:WAB185 WAK184:WAK185 WAT184:WAT185 WBC184:WBC185 WBL184:WBL185 WBU184:WBU185 WCD184:WCD185 WCM184:WCM185 WCV184:WCV185 WDE184:WDE185 WDN184:WDN185 WDW184:WDW185 WEF184:WEF185 WEO184:WEO185 WEX184:WEX185 WFG184:WFG185 WFP184:WFP185 WFY184:WFY185 WGH184:WGH185 WGQ184:WGQ185 WGZ184:WGZ185 WHI184:WHI185 WHR184:WHR185 WIA184:WIA185 WIJ184:WIJ185 WIS184:WIS185 WJB184:WJB185 WJK184:WJK185 WJT184:WJT185 WKC184:WKC185 WKL184:WKL185 WKU184:WKU185 WLD184:WLD185 WLM184:WLM185 WLV184:WLV185 WME184:WME185 WMN184:WMN185 WMW184:WMW185 WNF184:WNF185 WNO184:WNO185 WNX184:WNX185 WOG184:WOG185 WOP184:WOP185 WOY184:WOY185 WPH184:WPH185 WPQ184:WPQ185 WPZ184:WPZ185 WQI184:WQI185 WQR184:WQR185 WRA184:WRA185 WRJ184:WRJ185 WRS184:WRS185 WSB184:WSB185 WSK184:WSK185 WST184:WST185 WTC184:WTC185 WTL184:WTL185 WTU184:WTU185 WUD184:WUD185 WUM184:WUM185 WUV184:WUV185 WVE184:WVE185 WVN184:WVN185 WVW184:WVW185 WWF184:WWF185 WWO184:WWO185 WWX184:WWX185 WXG184:WXG185 WXP184:WXP185 WXY184:WXY185 WYH184:WYH185 WYQ184:WYQ185 WYZ184:WYZ185 WZI184:WZI185 WZR184:WZR185 XAA184:XAA185 XAJ184:XAJ185 XAS184:XAS185 XBB184:XBB185 XBK184:XBK185 XBT184:XBT185 XCC184:XCC185 XCL184:XCL185 XCU184:XCU185 XDD184:XDD185 XDM184:XDM185 XDV184:XDV185 XEE184:XEE185 XEN184:XEN185 XEW184:XEW185">
    <cfRule type="expression" dxfId="9" priority="10">
      <formula>MOD(ROW(),2)=0</formula>
    </cfRule>
  </conditionalFormatting>
  <dataValidations count="1">
    <dataValidation type="list" allowBlank="1" showInputMessage="1" showErrorMessage="1" sqref="H399:H405 H201:H211 I201:I217 H224:I224 I183:I194 H183:H188 I698:I742 H715:H742 I695:I696 H667:I690 H593:I665 H743:I743 J697 H695:H709 H541:I564 I465:I485 H180:I182 H225:H234 H273:H282 I273:I288 H711:H713 I295:I314 H491:H505 H507:H509 H511 I491:I511 H586:H588 H590 I569:I590 H481:H483 H485 H465:H479 H517:H532 H534:H536 H538 I517:I538 H569:H584 H358:H360 H362 H346:H356 I346:I362 I399:I411 H429:H431 H433 H439:H452 H454:H456 H458 I439:I458 H247:H260 H262:H264 H266 I247:I266 H190:H192 H194 H213:H215 H217 H30:H43 H45:H47 H49 I30:I49 H747:H760 H762:H764 H766 I747:I766 I225:I240 H310:H312 H314 H295:H308 H55:H68 H70:H72 H74 I55:I74 H80:H93 H95:H97 H99 I80:I99 H105:H118 H120:H122 H124 I105:I124 H130:H143 H145:H147 H149 I130:I149 H155:H168 H170:H172 H174 I155:I174 H236:H238 H240 H284:H286 H320:H333 H335:H337 H339 I320:I339 H288 H384:H386 H388:H389 H368:H382 I368:I389 H407:H409 H411 H417:H427 I417:I433 H6:I24" xr:uid="{00000000-0002-0000-0200-000000000000}">
      <formula1>$Q$1:$S$1</formula1>
    </dataValidation>
  </dataValidations>
  <pageMargins left="0.25" right="0.25" top="0.75" bottom="0.75" header="0.3" footer="0.3"/>
  <pageSetup scale="43" fitToHeight="0" orientation="landscape" horizontalDpi="1200" verticalDpi="1200"/>
  <headerFooter>
    <oddHeader>&amp;R&amp;"Arial,Bold"&amp;26 CPI - Availabilities</oddHeader>
    <oddFooter>&amp;R&amp;G</oddFooter>
  </headerFooter>
  <rowBreaks count="4" manualBreakCount="4">
    <brk id="720" min="1" max="9" man="1"/>
    <brk id="319" min="1" max="9" man="1"/>
    <brk id="517" min="1" max="9" man="1"/>
    <brk id="773" min="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4"/>
  <sheetViews>
    <sheetView zoomScale="70" zoomScaleNormal="70" workbookViewId="0">
      <pane ySplit="1" topLeftCell="A48" activePane="bottomLeft" state="frozen"/>
      <selection pane="bottomLeft" activeCell="C37" sqref="C37"/>
    </sheetView>
  </sheetViews>
  <sheetFormatPr baseColWidth="10" defaultColWidth="11" defaultRowHeight="16"/>
  <cols>
    <col min="1" max="1" width="18.1640625" style="475" customWidth="1"/>
    <col min="2" max="2" width="11" style="475" customWidth="1"/>
    <col min="3" max="3" width="22.33203125" style="475" bestFit="1" customWidth="1"/>
    <col min="4" max="4" width="22.5" style="475" customWidth="1"/>
    <col min="5" max="5" width="13.6640625" style="475" bestFit="1" customWidth="1"/>
    <col min="6" max="6" width="16" style="475" customWidth="1"/>
    <col min="7" max="7" width="11" style="475" customWidth="1"/>
    <col min="8" max="8" width="30.1640625" style="475" bestFit="1" customWidth="1"/>
    <col min="9" max="9" width="11.83203125" style="475" bestFit="1" customWidth="1"/>
    <col min="10" max="10" width="11" style="475" customWidth="1"/>
    <col min="11" max="11" width="11.83203125" style="475" bestFit="1" customWidth="1"/>
    <col min="12" max="14" width="11" style="475" customWidth="1"/>
    <col min="15" max="15" width="77.33203125" style="475" customWidth="1"/>
    <col min="16" max="19" width="11" style="475" customWidth="1"/>
    <col min="20" max="16384" width="11" style="475"/>
  </cols>
  <sheetData>
    <row r="1" spans="1:18" s="439" customFormat="1" ht="111" customHeight="1" thickBot="1">
      <c r="A1" s="432" t="s">
        <v>272</v>
      </c>
      <c r="B1" s="433" t="s">
        <v>273</v>
      </c>
      <c r="C1" s="434" t="s">
        <v>274</v>
      </c>
      <c r="D1" s="433" t="s">
        <v>275</v>
      </c>
      <c r="E1" s="433" t="s">
        <v>276</v>
      </c>
      <c r="F1" s="433" t="s">
        <v>277</v>
      </c>
      <c r="G1" s="435" t="s">
        <v>278</v>
      </c>
      <c r="H1" s="434" t="s">
        <v>279</v>
      </c>
      <c r="I1" s="434" t="s">
        <v>280</v>
      </c>
      <c r="J1" s="434" t="s">
        <v>281</v>
      </c>
      <c r="K1" s="434" t="s">
        <v>282</v>
      </c>
      <c r="L1" s="434" t="s">
        <v>283</v>
      </c>
      <c r="M1" s="434" t="s">
        <v>284</v>
      </c>
      <c r="N1" s="434" t="s">
        <v>285</v>
      </c>
      <c r="O1" s="436" t="s">
        <v>286</v>
      </c>
      <c r="P1" s="433" t="s">
        <v>287</v>
      </c>
      <c r="Q1" s="437" t="s">
        <v>288</v>
      </c>
      <c r="R1" s="438" t="s">
        <v>289</v>
      </c>
    </row>
    <row r="2" spans="1:18" s="450" customFormat="1" ht="36" customHeight="1">
      <c r="A2" s="440" t="s">
        <v>290</v>
      </c>
      <c r="B2" s="441">
        <v>120</v>
      </c>
      <c r="C2" s="442" t="s">
        <v>291</v>
      </c>
      <c r="D2" s="441" t="s">
        <v>292</v>
      </c>
      <c r="E2" s="441">
        <v>113</v>
      </c>
      <c r="F2" s="441" t="s">
        <v>293</v>
      </c>
      <c r="G2" s="443">
        <v>1191</v>
      </c>
      <c r="H2" s="442" t="s">
        <v>294</v>
      </c>
      <c r="I2" s="444">
        <v>1429.2</v>
      </c>
      <c r="J2" s="444">
        <f>I2/G2</f>
        <v>1.2</v>
      </c>
      <c r="K2" s="444">
        <v>3239.52</v>
      </c>
      <c r="L2" s="444">
        <f>K2/G2</f>
        <v>2.72</v>
      </c>
      <c r="M2" s="445">
        <f>(K2/I2)-1</f>
        <v>1.2666666666666666</v>
      </c>
      <c r="N2" s="444">
        <v>7.0000000000000007E-2</v>
      </c>
      <c r="O2" s="446" t="s">
        <v>295</v>
      </c>
      <c r="P2" s="447">
        <v>3</v>
      </c>
      <c r="Q2" s="448">
        <v>45688</v>
      </c>
      <c r="R2" s="449">
        <v>45689</v>
      </c>
    </row>
    <row r="3" spans="1:18" s="450" customFormat="1" ht="36" customHeight="1">
      <c r="A3" s="451" t="s">
        <v>296</v>
      </c>
      <c r="B3" s="452">
        <v>120</v>
      </c>
      <c r="C3" s="453" t="s">
        <v>291</v>
      </c>
      <c r="D3" s="452" t="s">
        <v>297</v>
      </c>
      <c r="E3" s="452">
        <v>114</v>
      </c>
      <c r="F3" s="452" t="s">
        <v>298</v>
      </c>
      <c r="G3" s="454">
        <v>2502</v>
      </c>
      <c r="H3" s="453" t="s">
        <v>299</v>
      </c>
      <c r="I3" s="455"/>
      <c r="J3" s="455"/>
      <c r="K3" s="456">
        <f>G3*L3</f>
        <v>3127.5</v>
      </c>
      <c r="L3" s="456">
        <v>1.25</v>
      </c>
      <c r="M3" s="457"/>
      <c r="N3" s="456">
        <v>0.06</v>
      </c>
      <c r="O3" s="458">
        <v>3</v>
      </c>
      <c r="P3" s="459">
        <v>3</v>
      </c>
      <c r="Q3" s="460"/>
      <c r="R3" s="461">
        <v>45748</v>
      </c>
    </row>
    <row r="4" spans="1:18" s="450" customFormat="1" ht="36" customHeight="1">
      <c r="A4" s="451" t="s">
        <v>300</v>
      </c>
      <c r="B4" s="452">
        <v>120</v>
      </c>
      <c r="C4" s="453" t="s">
        <v>291</v>
      </c>
      <c r="D4" s="452" t="s">
        <v>297</v>
      </c>
      <c r="E4" s="452" t="s">
        <v>301</v>
      </c>
      <c r="F4" s="452" t="s">
        <v>293</v>
      </c>
      <c r="G4" s="454">
        <v>3494</v>
      </c>
      <c r="H4" s="453" t="s">
        <v>302</v>
      </c>
      <c r="I4" s="456">
        <v>3852.14</v>
      </c>
      <c r="J4" s="456">
        <f>I4/G4</f>
        <v>1.1025014310246135</v>
      </c>
      <c r="K4" s="456">
        <v>4751.84</v>
      </c>
      <c r="L4" s="456">
        <f>K4/G4</f>
        <v>1.36</v>
      </c>
      <c r="M4" s="457">
        <f>(K4/I4)-1</f>
        <v>0.23355848956683833</v>
      </c>
      <c r="N4" s="456">
        <v>7.0000000000000007E-2</v>
      </c>
      <c r="O4" s="458" t="s">
        <v>303</v>
      </c>
      <c r="P4" s="459">
        <v>3</v>
      </c>
      <c r="Q4" s="460">
        <v>45777</v>
      </c>
      <c r="R4" s="461">
        <v>45778</v>
      </c>
    </row>
    <row r="5" spans="1:18" s="450" customFormat="1" ht="36" customHeight="1">
      <c r="A5" s="451" t="s">
        <v>304</v>
      </c>
      <c r="B5" s="452">
        <v>120</v>
      </c>
      <c r="C5" s="453" t="s">
        <v>291</v>
      </c>
      <c r="D5" s="452" t="s">
        <v>292</v>
      </c>
      <c r="E5" s="452">
        <v>114</v>
      </c>
      <c r="F5" s="452" t="s">
        <v>293</v>
      </c>
      <c r="G5" s="454">
        <v>1191</v>
      </c>
      <c r="H5" s="453" t="s">
        <v>305</v>
      </c>
      <c r="I5" s="456">
        <v>1310.0999999999999</v>
      </c>
      <c r="J5" s="456">
        <f>I5/G5</f>
        <v>1.0999999999999999</v>
      </c>
      <c r="K5" s="456">
        <v>1679.31</v>
      </c>
      <c r="L5" s="456">
        <f>K5/G5</f>
        <v>1.41</v>
      </c>
      <c r="M5" s="457">
        <f>(K5/I5)-1</f>
        <v>0.28181818181818197</v>
      </c>
      <c r="N5" s="456">
        <v>7.0000000000000007E-2</v>
      </c>
      <c r="O5" s="458" t="s">
        <v>303</v>
      </c>
      <c r="P5" s="459">
        <v>3</v>
      </c>
      <c r="Q5" s="460">
        <v>45838</v>
      </c>
      <c r="R5" s="461">
        <v>45839</v>
      </c>
    </row>
    <row r="6" spans="1:18" s="450" customFormat="1" ht="36" customHeight="1">
      <c r="A6" s="451" t="s">
        <v>296</v>
      </c>
      <c r="B6" s="452">
        <v>120</v>
      </c>
      <c r="C6" s="453" t="s">
        <v>291</v>
      </c>
      <c r="D6" s="452" t="s">
        <v>146</v>
      </c>
      <c r="E6" s="452">
        <v>103</v>
      </c>
      <c r="F6" s="452" t="s">
        <v>298</v>
      </c>
      <c r="G6" s="454">
        <v>1671</v>
      </c>
      <c r="H6" s="453" t="s">
        <v>306</v>
      </c>
      <c r="I6" s="455"/>
      <c r="J6" s="455"/>
      <c r="K6" s="456">
        <f>G6*L6</f>
        <v>2088.75</v>
      </c>
      <c r="L6" s="456">
        <v>1.25</v>
      </c>
      <c r="M6" s="457"/>
      <c r="N6" s="456">
        <v>0.05</v>
      </c>
      <c r="O6" s="458"/>
      <c r="P6" s="459">
        <v>2</v>
      </c>
      <c r="Q6" s="460"/>
      <c r="R6" s="461">
        <v>45901</v>
      </c>
    </row>
    <row r="7" spans="1:18" s="450" customFormat="1" ht="36" customHeight="1">
      <c r="A7" s="451" t="s">
        <v>304</v>
      </c>
      <c r="B7" s="452">
        <v>120</v>
      </c>
      <c r="C7" s="453" t="s">
        <v>291</v>
      </c>
      <c r="D7" s="452" t="s">
        <v>307</v>
      </c>
      <c r="E7" s="452">
        <v>107</v>
      </c>
      <c r="F7" s="452" t="s">
        <v>308</v>
      </c>
      <c r="G7" s="454">
        <v>1676</v>
      </c>
      <c r="H7" s="453" t="s">
        <v>309</v>
      </c>
      <c r="I7" s="456">
        <v>1743.04</v>
      </c>
      <c r="J7" s="456">
        <f>I7/G7</f>
        <v>1.04</v>
      </c>
      <c r="K7" s="456">
        <v>2178.8000000000002</v>
      </c>
      <c r="L7" s="456">
        <f>K7/G7</f>
        <v>1.3</v>
      </c>
      <c r="M7" s="457">
        <f>(K7/I7)-1</f>
        <v>0.25000000000000022</v>
      </c>
      <c r="N7" s="456">
        <v>0.06</v>
      </c>
      <c r="O7" s="458" t="s">
        <v>310</v>
      </c>
      <c r="P7" s="459">
        <v>5</v>
      </c>
      <c r="Q7" s="460" t="e">
        <f>#REF!</f>
        <v>#REF!</v>
      </c>
      <c r="R7" s="461">
        <v>45901</v>
      </c>
    </row>
    <row r="8" spans="1:18" s="450" customFormat="1" ht="36" customHeight="1">
      <c r="A8" s="451" t="s">
        <v>296</v>
      </c>
      <c r="B8" s="452">
        <v>120</v>
      </c>
      <c r="C8" s="453" t="s">
        <v>291</v>
      </c>
      <c r="D8" s="452" t="s">
        <v>311</v>
      </c>
      <c r="E8" s="452">
        <v>115</v>
      </c>
      <c r="F8" s="452" t="s">
        <v>298</v>
      </c>
      <c r="G8" s="454">
        <v>1784</v>
      </c>
      <c r="H8" s="453" t="s">
        <v>312</v>
      </c>
      <c r="I8" s="455"/>
      <c r="J8" s="455"/>
      <c r="K8" s="456">
        <f>L8*G8</f>
        <v>2319.2000000000003</v>
      </c>
      <c r="L8" s="456">
        <v>1.3</v>
      </c>
      <c r="M8" s="457"/>
      <c r="N8" s="456">
        <v>0.05</v>
      </c>
      <c r="O8" s="458" t="s">
        <v>313</v>
      </c>
      <c r="P8" s="459">
        <v>3</v>
      </c>
      <c r="Q8" s="460"/>
      <c r="R8" s="461">
        <v>45962</v>
      </c>
    </row>
    <row r="9" spans="1:18" s="450" customFormat="1" ht="36" customHeight="1">
      <c r="A9" s="451" t="s">
        <v>296</v>
      </c>
      <c r="B9" s="452">
        <v>120</v>
      </c>
      <c r="C9" s="453" t="s">
        <v>291</v>
      </c>
      <c r="D9" s="452" t="s">
        <v>314</v>
      </c>
      <c r="E9" s="452">
        <v>116</v>
      </c>
      <c r="F9" s="452" t="s">
        <v>298</v>
      </c>
      <c r="G9" s="454">
        <v>1710</v>
      </c>
      <c r="H9" s="453" t="s">
        <v>315</v>
      </c>
      <c r="I9" s="455"/>
      <c r="J9" s="455"/>
      <c r="K9" s="456">
        <f>G9*L9</f>
        <v>2137.5</v>
      </c>
      <c r="L9" s="456">
        <v>1.25</v>
      </c>
      <c r="M9" s="457"/>
      <c r="N9" s="456">
        <v>0.05</v>
      </c>
      <c r="O9" s="458">
        <v>2</v>
      </c>
      <c r="P9" s="459">
        <v>5</v>
      </c>
      <c r="Q9" s="460"/>
      <c r="R9" s="461">
        <v>45992</v>
      </c>
    </row>
    <row r="10" spans="1:18" s="450" customFormat="1" ht="36" customHeight="1">
      <c r="A10" s="451" t="s">
        <v>316</v>
      </c>
      <c r="B10" s="452">
        <v>120</v>
      </c>
      <c r="C10" s="453" t="s">
        <v>291</v>
      </c>
      <c r="D10" s="452" t="s">
        <v>297</v>
      </c>
      <c r="E10" s="452">
        <v>113</v>
      </c>
      <c r="F10" s="452" t="s">
        <v>317</v>
      </c>
      <c r="G10" s="454">
        <v>1421</v>
      </c>
      <c r="H10" s="453" t="s">
        <v>318</v>
      </c>
      <c r="I10" s="456">
        <v>2358.86</v>
      </c>
      <c r="J10" s="456">
        <f>I10/G10</f>
        <v>1.6600000000000001</v>
      </c>
      <c r="K10" s="456">
        <v>2358.86</v>
      </c>
      <c r="L10" s="456">
        <f>K10/G10</f>
        <v>1.6600000000000001</v>
      </c>
      <c r="M10" s="457">
        <f>(K10/I10)-1</f>
        <v>0</v>
      </c>
      <c r="N10" s="456"/>
      <c r="O10" s="458" t="s">
        <v>303</v>
      </c>
      <c r="P10" s="459">
        <v>1</v>
      </c>
      <c r="Q10" s="460">
        <v>46022</v>
      </c>
      <c r="R10" s="461">
        <v>46023</v>
      </c>
    </row>
    <row r="11" spans="1:18" s="450" customFormat="1" ht="36" customHeight="1">
      <c r="A11" s="451" t="s">
        <v>296</v>
      </c>
      <c r="B11" s="452">
        <v>120</v>
      </c>
      <c r="C11" s="453" t="s">
        <v>291</v>
      </c>
      <c r="D11" s="452" t="s">
        <v>146</v>
      </c>
      <c r="E11" s="452">
        <v>104</v>
      </c>
      <c r="F11" s="452" t="s">
        <v>298</v>
      </c>
      <c r="G11" s="454">
        <v>1671</v>
      </c>
      <c r="H11" s="453" t="s">
        <v>319</v>
      </c>
      <c r="I11" s="455"/>
      <c r="J11" s="455"/>
      <c r="K11" s="456">
        <f>L11*G11</f>
        <v>2255.8500000000004</v>
      </c>
      <c r="L11" s="456">
        <v>1.35</v>
      </c>
      <c r="M11" s="457"/>
      <c r="N11" s="456">
        <v>0.05</v>
      </c>
      <c r="O11" s="458" t="s">
        <v>313</v>
      </c>
      <c r="P11" s="459">
        <v>3</v>
      </c>
      <c r="Q11" s="460"/>
      <c r="R11" s="461"/>
    </row>
    <row r="12" spans="1:18" s="450" customFormat="1" ht="36" customHeight="1">
      <c r="A12" s="451" t="s">
        <v>296</v>
      </c>
      <c r="B12" s="452">
        <v>120</v>
      </c>
      <c r="C12" s="453" t="s">
        <v>291</v>
      </c>
      <c r="D12" s="452"/>
      <c r="E12" s="452"/>
      <c r="F12" s="452"/>
      <c r="G12" s="454">
        <v>1191</v>
      </c>
      <c r="H12" s="453" t="s">
        <v>320</v>
      </c>
      <c r="I12" s="455"/>
      <c r="J12" s="455"/>
      <c r="K12" s="456">
        <f>G12*L12</f>
        <v>0</v>
      </c>
      <c r="L12" s="456"/>
      <c r="M12" s="457"/>
      <c r="N12" s="456"/>
      <c r="O12" s="458"/>
      <c r="P12" s="459"/>
      <c r="Q12" s="460"/>
      <c r="R12" s="461"/>
    </row>
    <row r="13" spans="1:18" s="450" customFormat="1" ht="36" customHeight="1">
      <c r="A13" s="451" t="s">
        <v>304</v>
      </c>
      <c r="B13" s="452">
        <v>167</v>
      </c>
      <c r="C13" s="453" t="s">
        <v>38</v>
      </c>
      <c r="D13" s="452" t="s">
        <v>321</v>
      </c>
      <c r="E13" s="452" t="s">
        <v>322</v>
      </c>
      <c r="F13" s="452" t="s">
        <v>323</v>
      </c>
      <c r="G13" s="454">
        <v>7500</v>
      </c>
      <c r="H13" s="453" t="s">
        <v>324</v>
      </c>
      <c r="I13" s="456">
        <v>6075</v>
      </c>
      <c r="J13" s="456">
        <f>I13/G13</f>
        <v>0.81</v>
      </c>
      <c r="K13" s="456">
        <v>8625</v>
      </c>
      <c r="L13" s="456">
        <f>K13/G13</f>
        <v>1.1499999999999999</v>
      </c>
      <c r="M13" s="457">
        <f>(K13/I13)-1</f>
        <v>0.41975308641975317</v>
      </c>
      <c r="N13" s="456">
        <v>0.05</v>
      </c>
      <c r="O13" s="458" t="s">
        <v>303</v>
      </c>
      <c r="P13" s="459">
        <v>5</v>
      </c>
      <c r="Q13" s="460">
        <v>45900</v>
      </c>
      <c r="R13" s="461">
        <v>45901</v>
      </c>
    </row>
    <row r="14" spans="1:18" s="450" customFormat="1" ht="36" customHeight="1">
      <c r="A14" s="451" t="s">
        <v>304</v>
      </c>
      <c r="B14" s="452">
        <v>336</v>
      </c>
      <c r="C14" s="453" t="s">
        <v>23</v>
      </c>
      <c r="D14" s="452" t="s">
        <v>325</v>
      </c>
      <c r="E14" s="452"/>
      <c r="F14" s="452" t="s">
        <v>326</v>
      </c>
      <c r="G14" s="454">
        <v>1225</v>
      </c>
      <c r="H14" s="453" t="s">
        <v>327</v>
      </c>
      <c r="I14" s="456">
        <v>1335.25</v>
      </c>
      <c r="J14" s="456">
        <f>I14/G14</f>
        <v>1.0900000000000001</v>
      </c>
      <c r="K14" s="456">
        <v>1715</v>
      </c>
      <c r="L14" s="456">
        <f>K14/G14</f>
        <v>1.4</v>
      </c>
      <c r="M14" s="457">
        <v>0.28000000000000003</v>
      </c>
      <c r="N14" s="456">
        <v>0.06</v>
      </c>
      <c r="O14" s="458" t="s">
        <v>328</v>
      </c>
      <c r="P14" s="459">
        <v>3</v>
      </c>
      <c r="Q14" s="460">
        <v>45688</v>
      </c>
      <c r="R14" s="461">
        <v>45689</v>
      </c>
    </row>
    <row r="15" spans="1:18" s="450" customFormat="1" ht="36" customHeight="1">
      <c r="A15" s="451" t="s">
        <v>296</v>
      </c>
      <c r="B15" s="452">
        <v>336</v>
      </c>
      <c r="C15" s="453" t="s">
        <v>23</v>
      </c>
      <c r="D15" s="452" t="s">
        <v>329</v>
      </c>
      <c r="E15" s="452">
        <v>16</v>
      </c>
      <c r="F15" s="452" t="s">
        <v>298</v>
      </c>
      <c r="G15" s="454">
        <v>1225</v>
      </c>
      <c r="H15" s="453" t="s">
        <v>330</v>
      </c>
      <c r="I15" s="455"/>
      <c r="J15" s="455"/>
      <c r="K15" s="456">
        <f>G15*L15</f>
        <v>1800.75</v>
      </c>
      <c r="L15" s="456">
        <v>1.47</v>
      </c>
      <c r="M15" s="457"/>
      <c r="N15" s="456">
        <v>0.05</v>
      </c>
      <c r="O15" s="458">
        <v>2</v>
      </c>
      <c r="P15" s="459">
        <v>5</v>
      </c>
      <c r="Q15" s="460"/>
      <c r="R15" s="461">
        <v>45748</v>
      </c>
    </row>
    <row r="16" spans="1:18" s="450" customFormat="1" ht="36" customHeight="1">
      <c r="A16" s="451" t="s">
        <v>296</v>
      </c>
      <c r="B16" s="452">
        <v>336</v>
      </c>
      <c r="C16" s="453" t="s">
        <v>23</v>
      </c>
      <c r="D16" s="452" t="s">
        <v>331</v>
      </c>
      <c r="E16" s="452">
        <v>8</v>
      </c>
      <c r="F16" s="452" t="s">
        <v>298</v>
      </c>
      <c r="G16" s="454">
        <v>2060</v>
      </c>
      <c r="H16" s="453" t="s">
        <v>332</v>
      </c>
      <c r="I16" s="455"/>
      <c r="J16" s="455"/>
      <c r="K16" s="456">
        <f>G16*L16</f>
        <v>2925.2</v>
      </c>
      <c r="L16" s="456">
        <v>1.42</v>
      </c>
      <c r="M16" s="457"/>
      <c r="N16" s="456">
        <v>8.5000000000000006E-2</v>
      </c>
      <c r="O16" s="458">
        <v>1</v>
      </c>
      <c r="P16" s="459">
        <v>3</v>
      </c>
      <c r="Q16" s="460"/>
      <c r="R16" s="461">
        <v>45748</v>
      </c>
    </row>
    <row r="17" spans="1:18" s="450" customFormat="1" ht="36" customHeight="1">
      <c r="A17" s="451" t="s">
        <v>304</v>
      </c>
      <c r="B17" s="452">
        <v>336</v>
      </c>
      <c r="C17" s="453" t="s">
        <v>23</v>
      </c>
      <c r="D17" s="452" t="s">
        <v>333</v>
      </c>
      <c r="E17" s="452">
        <v>15</v>
      </c>
      <c r="F17" s="452" t="s">
        <v>326</v>
      </c>
      <c r="G17" s="454">
        <v>1225</v>
      </c>
      <c r="H17" s="453" t="s">
        <v>334</v>
      </c>
      <c r="I17" s="456">
        <v>1335.25</v>
      </c>
      <c r="J17" s="456">
        <f>I17/$G17</f>
        <v>1.0900000000000001</v>
      </c>
      <c r="K17" s="456">
        <v>1715</v>
      </c>
      <c r="L17" s="456">
        <f>K17/$G17</f>
        <v>1.4</v>
      </c>
      <c r="M17" s="457">
        <f t="shared" ref="M17:M22" si="0">(K17/I17)-1</f>
        <v>0.28440366972477071</v>
      </c>
      <c r="N17" s="456">
        <v>0.06</v>
      </c>
      <c r="O17" s="458" t="s">
        <v>335</v>
      </c>
      <c r="P17" s="459">
        <v>3</v>
      </c>
      <c r="Q17" s="460">
        <v>45747</v>
      </c>
      <c r="R17" s="461">
        <v>45748</v>
      </c>
    </row>
    <row r="18" spans="1:18" s="462" customFormat="1" ht="36" customHeight="1">
      <c r="A18" s="451" t="s">
        <v>304</v>
      </c>
      <c r="B18" s="452">
        <v>336</v>
      </c>
      <c r="C18" s="453" t="s">
        <v>23</v>
      </c>
      <c r="D18" s="452" t="s">
        <v>325</v>
      </c>
      <c r="E18" s="452" t="s">
        <v>336</v>
      </c>
      <c r="F18" s="452" t="s">
        <v>326</v>
      </c>
      <c r="G18" s="454">
        <v>4900</v>
      </c>
      <c r="H18" s="453" t="s">
        <v>337</v>
      </c>
      <c r="I18" s="456">
        <v>5488</v>
      </c>
      <c r="J18" s="456">
        <f>I18/G18</f>
        <v>1.1200000000000001</v>
      </c>
      <c r="K18" s="456">
        <v>6615</v>
      </c>
      <c r="L18" s="456">
        <f>K18/G18</f>
        <v>1.35</v>
      </c>
      <c r="M18" s="457">
        <f t="shared" si="0"/>
        <v>0.20535714285714279</v>
      </c>
      <c r="N18" s="456">
        <v>0.06</v>
      </c>
      <c r="O18" s="458" t="s">
        <v>338</v>
      </c>
      <c r="P18" s="459">
        <v>3</v>
      </c>
      <c r="Q18" s="460">
        <v>45747</v>
      </c>
      <c r="R18" s="461">
        <v>45748</v>
      </c>
    </row>
    <row r="19" spans="1:18" s="450" customFormat="1" ht="36" customHeight="1">
      <c r="A19" s="451" t="s">
        <v>304</v>
      </c>
      <c r="B19" s="452">
        <v>336</v>
      </c>
      <c r="C19" s="453" t="s">
        <v>23</v>
      </c>
      <c r="D19" s="452" t="s">
        <v>339</v>
      </c>
      <c r="E19" s="452">
        <v>7</v>
      </c>
      <c r="F19" s="452" t="s">
        <v>326</v>
      </c>
      <c r="G19" s="454">
        <v>4120</v>
      </c>
      <c r="H19" s="453" t="s">
        <v>340</v>
      </c>
      <c r="I19" s="456">
        <v>4738</v>
      </c>
      <c r="J19" s="456">
        <f>I19/G19</f>
        <v>1.1499999999999999</v>
      </c>
      <c r="K19" s="456">
        <v>5562</v>
      </c>
      <c r="L19" s="456">
        <f>K19/G19</f>
        <v>1.35</v>
      </c>
      <c r="M19" s="457">
        <f t="shared" si="0"/>
        <v>0.17391304347826098</v>
      </c>
      <c r="N19" s="456">
        <v>0.06</v>
      </c>
      <c r="O19" s="458" t="s">
        <v>303</v>
      </c>
      <c r="P19" s="459">
        <v>3</v>
      </c>
      <c r="Q19" s="460">
        <v>45777</v>
      </c>
      <c r="R19" s="461">
        <v>45778</v>
      </c>
    </row>
    <row r="20" spans="1:18" s="450" customFormat="1" ht="36" customHeight="1">
      <c r="A20" s="451" t="s">
        <v>304</v>
      </c>
      <c r="B20" s="452">
        <v>336</v>
      </c>
      <c r="C20" s="453" t="s">
        <v>23</v>
      </c>
      <c r="D20" s="452" t="s">
        <v>341</v>
      </c>
      <c r="E20" s="452">
        <v>3</v>
      </c>
      <c r="F20" s="452" t="s">
        <v>326</v>
      </c>
      <c r="G20" s="454">
        <v>2060</v>
      </c>
      <c r="H20" s="463" t="s">
        <v>342</v>
      </c>
      <c r="I20" s="456">
        <v>2245.4</v>
      </c>
      <c r="J20" s="456">
        <f>I20/G20</f>
        <v>1.0900000000000001</v>
      </c>
      <c r="K20" s="456">
        <v>2678</v>
      </c>
      <c r="L20" s="456">
        <f>K20/G20</f>
        <v>1.3</v>
      </c>
      <c r="M20" s="457">
        <f t="shared" si="0"/>
        <v>0.19266055045871555</v>
      </c>
      <c r="N20" s="456">
        <v>0.05</v>
      </c>
      <c r="O20" s="458" t="s">
        <v>343</v>
      </c>
      <c r="P20" s="459">
        <v>5</v>
      </c>
      <c r="Q20" s="460">
        <v>45838</v>
      </c>
      <c r="R20" s="461">
        <v>45839</v>
      </c>
    </row>
    <row r="21" spans="1:18" s="450" customFormat="1" ht="36" customHeight="1">
      <c r="A21" s="451" t="s">
        <v>304</v>
      </c>
      <c r="B21" s="452">
        <v>336</v>
      </c>
      <c r="C21" s="453" t="s">
        <v>23</v>
      </c>
      <c r="D21" s="452" t="s">
        <v>344</v>
      </c>
      <c r="E21" s="452" t="s">
        <v>345</v>
      </c>
      <c r="F21" s="452" t="s">
        <v>326</v>
      </c>
      <c r="G21" s="454">
        <v>4120</v>
      </c>
      <c r="H21" s="453" t="s">
        <v>346</v>
      </c>
      <c r="I21" s="456">
        <v>4490.8</v>
      </c>
      <c r="J21" s="456">
        <f>I21/G21</f>
        <v>1.0900000000000001</v>
      </c>
      <c r="K21" s="456">
        <v>5356</v>
      </c>
      <c r="L21" s="456">
        <f>K21/G21</f>
        <v>1.3</v>
      </c>
      <c r="M21" s="457">
        <f t="shared" si="0"/>
        <v>0.19266055045871555</v>
      </c>
      <c r="N21" s="456">
        <v>0.05</v>
      </c>
      <c r="O21" s="458" t="s">
        <v>343</v>
      </c>
      <c r="P21" s="459">
        <v>5</v>
      </c>
      <c r="Q21" s="460">
        <v>45838</v>
      </c>
      <c r="R21" s="461">
        <v>45839</v>
      </c>
    </row>
    <row r="22" spans="1:18" s="450" customFormat="1" ht="36" customHeight="1">
      <c r="A22" s="451" t="s">
        <v>304</v>
      </c>
      <c r="B22" s="452">
        <v>336</v>
      </c>
      <c r="C22" s="453" t="s">
        <v>23</v>
      </c>
      <c r="D22" s="452" t="s">
        <v>344</v>
      </c>
      <c r="E22" s="452" t="s">
        <v>347</v>
      </c>
      <c r="F22" s="452" t="s">
        <v>326</v>
      </c>
      <c r="G22" s="454">
        <v>4120</v>
      </c>
      <c r="H22" s="453" t="s">
        <v>348</v>
      </c>
      <c r="I22" s="456">
        <v>4614.3999999999996</v>
      </c>
      <c r="J22" s="456">
        <f>I22/G22</f>
        <v>1.1199999999999999</v>
      </c>
      <c r="K22" s="456">
        <v>5768</v>
      </c>
      <c r="L22" s="456">
        <f>K22/G22</f>
        <v>1.4</v>
      </c>
      <c r="M22" s="457">
        <f t="shared" si="0"/>
        <v>0.25</v>
      </c>
      <c r="N22" s="456">
        <v>0.06</v>
      </c>
      <c r="O22" s="458" t="s">
        <v>349</v>
      </c>
      <c r="P22" s="459">
        <v>3</v>
      </c>
      <c r="Q22" s="460">
        <v>45838</v>
      </c>
      <c r="R22" s="461">
        <v>45839</v>
      </c>
    </row>
    <row r="23" spans="1:18" s="450" customFormat="1" ht="36" customHeight="1">
      <c r="A23" s="451" t="s">
        <v>296</v>
      </c>
      <c r="B23" s="452">
        <v>336</v>
      </c>
      <c r="C23" s="453" t="s">
        <v>23</v>
      </c>
      <c r="D23" s="452" t="s">
        <v>350</v>
      </c>
      <c r="E23" s="452">
        <v>14</v>
      </c>
      <c r="F23" s="452" t="s">
        <v>298</v>
      </c>
      <c r="G23" s="454">
        <v>1225</v>
      </c>
      <c r="H23" s="453" t="s">
        <v>351</v>
      </c>
      <c r="I23" s="455"/>
      <c r="J23" s="455"/>
      <c r="K23" s="456">
        <f>G23*L23</f>
        <v>1800.75</v>
      </c>
      <c r="L23" s="456">
        <v>1.47</v>
      </c>
      <c r="M23" s="457"/>
      <c r="N23" s="456">
        <v>0.06</v>
      </c>
      <c r="O23" s="458">
        <v>1</v>
      </c>
      <c r="P23" s="459">
        <v>3</v>
      </c>
      <c r="Q23" s="460"/>
      <c r="R23" s="461">
        <v>45870</v>
      </c>
    </row>
    <row r="24" spans="1:18" s="450" customFormat="1" ht="36" customHeight="1">
      <c r="A24" s="451" t="s">
        <v>304</v>
      </c>
      <c r="B24" s="452">
        <v>336</v>
      </c>
      <c r="C24" s="453" t="s">
        <v>23</v>
      </c>
      <c r="D24" s="452" t="s">
        <v>352</v>
      </c>
      <c r="E24" s="452">
        <v>1</v>
      </c>
      <c r="F24" s="452" t="s">
        <v>326</v>
      </c>
      <c r="G24" s="454">
        <v>2060</v>
      </c>
      <c r="H24" s="453" t="s">
        <v>353</v>
      </c>
      <c r="I24" s="456">
        <v>2472</v>
      </c>
      <c r="J24" s="456">
        <f>I24/G24</f>
        <v>1.2</v>
      </c>
      <c r="K24" s="456">
        <v>2884</v>
      </c>
      <c r="L24" s="456">
        <f>K24/G24</f>
        <v>1.4</v>
      </c>
      <c r="M24" s="457">
        <v>0.17</v>
      </c>
      <c r="N24" s="456">
        <v>0.06</v>
      </c>
      <c r="O24" s="458" t="s">
        <v>354</v>
      </c>
      <c r="P24" s="459">
        <v>3</v>
      </c>
      <c r="Q24" s="460">
        <v>45869</v>
      </c>
      <c r="R24" s="461">
        <v>45870</v>
      </c>
    </row>
    <row r="25" spans="1:18" s="450" customFormat="1" ht="36" customHeight="1">
      <c r="A25" s="451" t="s">
        <v>296</v>
      </c>
      <c r="B25" s="452">
        <v>336</v>
      </c>
      <c r="C25" s="453" t="s">
        <v>23</v>
      </c>
      <c r="D25" s="452" t="s">
        <v>355</v>
      </c>
      <c r="E25" s="452" t="s">
        <v>356</v>
      </c>
      <c r="F25" s="452" t="s">
        <v>298</v>
      </c>
      <c r="G25" s="454">
        <v>4120</v>
      </c>
      <c r="H25" s="453" t="s">
        <v>357</v>
      </c>
      <c r="I25" s="455"/>
      <c r="J25" s="455"/>
      <c r="K25" s="456">
        <f>G25*L25</f>
        <v>5768</v>
      </c>
      <c r="L25" s="456">
        <v>1.4</v>
      </c>
      <c r="M25" s="457"/>
      <c r="N25" s="456">
        <v>0.05</v>
      </c>
      <c r="O25" s="458">
        <v>0</v>
      </c>
      <c r="P25" s="459">
        <v>3</v>
      </c>
      <c r="Q25" s="460"/>
      <c r="R25" s="461">
        <v>45931</v>
      </c>
    </row>
    <row r="26" spans="1:18" s="450" customFormat="1" ht="36" customHeight="1">
      <c r="A26" s="451" t="s">
        <v>290</v>
      </c>
      <c r="B26" s="452">
        <v>336</v>
      </c>
      <c r="C26" s="453" t="s">
        <v>23</v>
      </c>
      <c r="D26" s="452" t="s">
        <v>358</v>
      </c>
      <c r="E26" s="452" t="s">
        <v>359</v>
      </c>
      <c r="F26" s="452" t="s">
        <v>360</v>
      </c>
      <c r="G26" s="454">
        <v>4510</v>
      </c>
      <c r="H26" s="453" t="s">
        <v>361</v>
      </c>
      <c r="I26" s="456">
        <v>4593.75</v>
      </c>
      <c r="J26" s="456">
        <f>I26/G26</f>
        <v>1.018569844789357</v>
      </c>
      <c r="K26" s="456">
        <v>6404.2</v>
      </c>
      <c r="L26" s="456">
        <f>K26/G26</f>
        <v>1.42</v>
      </c>
      <c r="M26" s="457">
        <f>(K26/I26)-1</f>
        <v>0.3941115646258504</v>
      </c>
      <c r="N26" s="456">
        <v>0.06</v>
      </c>
      <c r="O26" s="458" t="s">
        <v>362</v>
      </c>
      <c r="P26" s="459">
        <v>3</v>
      </c>
      <c r="Q26" s="460">
        <v>45991</v>
      </c>
      <c r="R26" s="461">
        <v>45992</v>
      </c>
    </row>
    <row r="27" spans="1:18" s="450" customFormat="1" ht="36" customHeight="1">
      <c r="A27" s="451" t="s">
        <v>296</v>
      </c>
      <c r="B27" s="452">
        <v>341</v>
      </c>
      <c r="C27" s="453" t="s">
        <v>249</v>
      </c>
      <c r="D27" s="452" t="s">
        <v>363</v>
      </c>
      <c r="E27" s="452">
        <v>100</v>
      </c>
      <c r="F27" s="452" t="s">
        <v>298</v>
      </c>
      <c r="G27" s="454">
        <v>1951</v>
      </c>
      <c r="H27" s="453" t="s">
        <v>364</v>
      </c>
      <c r="I27" s="455"/>
      <c r="J27" s="455"/>
      <c r="K27" s="456">
        <f>G27*L27</f>
        <v>2828.95</v>
      </c>
      <c r="L27" s="456">
        <v>1.45</v>
      </c>
      <c r="M27" s="457"/>
      <c r="N27" s="456"/>
      <c r="O27" s="458"/>
      <c r="P27" s="459">
        <v>1</v>
      </c>
      <c r="Q27" s="460"/>
      <c r="R27" s="461">
        <v>45703</v>
      </c>
    </row>
    <row r="28" spans="1:18" s="450" customFormat="1" ht="36" customHeight="1">
      <c r="A28" s="451" t="s">
        <v>290</v>
      </c>
      <c r="B28" s="452">
        <v>341</v>
      </c>
      <c r="C28" s="453" t="s">
        <v>249</v>
      </c>
      <c r="D28" s="452" t="s">
        <v>251</v>
      </c>
      <c r="E28" s="452">
        <v>170</v>
      </c>
      <c r="F28" s="452" t="s">
        <v>365</v>
      </c>
      <c r="G28" s="454">
        <v>4581</v>
      </c>
      <c r="H28" s="453" t="s">
        <v>366</v>
      </c>
      <c r="I28" s="455"/>
      <c r="J28" s="455"/>
      <c r="K28" s="456">
        <f>G28*L28</f>
        <v>6413.4</v>
      </c>
      <c r="L28" s="456">
        <v>1.4</v>
      </c>
      <c r="M28" s="457"/>
      <c r="N28" s="456">
        <v>0.1</v>
      </c>
      <c r="O28" s="458" t="s">
        <v>367</v>
      </c>
      <c r="P28" s="459">
        <v>2</v>
      </c>
      <c r="Q28" s="460">
        <v>46022</v>
      </c>
      <c r="R28" s="461">
        <v>45717</v>
      </c>
    </row>
    <row r="29" spans="1:18" s="450" customFormat="1" ht="36" customHeight="1">
      <c r="A29" s="451" t="s">
        <v>296</v>
      </c>
      <c r="B29" s="452">
        <v>341</v>
      </c>
      <c r="C29" s="453" t="s">
        <v>249</v>
      </c>
      <c r="D29" s="452" t="s">
        <v>368</v>
      </c>
      <c r="E29" s="452">
        <v>170</v>
      </c>
      <c r="F29" s="452" t="s">
        <v>298</v>
      </c>
      <c r="G29" s="454">
        <v>4581</v>
      </c>
      <c r="H29" s="453" t="s">
        <v>369</v>
      </c>
      <c r="I29" s="455"/>
      <c r="J29" s="455"/>
      <c r="K29" s="456">
        <f>G29*L29</f>
        <v>6413.4</v>
      </c>
      <c r="L29" s="456">
        <v>1.4</v>
      </c>
      <c r="M29" s="457"/>
      <c r="N29" s="456">
        <v>0.1</v>
      </c>
      <c r="O29" s="458"/>
      <c r="P29" s="459">
        <v>2</v>
      </c>
      <c r="Q29" s="460"/>
      <c r="R29" s="461">
        <v>45719</v>
      </c>
    </row>
    <row r="30" spans="1:18" s="450" customFormat="1" ht="36" customHeight="1">
      <c r="A30" s="451" t="s">
        <v>304</v>
      </c>
      <c r="B30" s="452">
        <v>341</v>
      </c>
      <c r="C30" s="453" t="s">
        <v>249</v>
      </c>
      <c r="D30" s="452" t="s">
        <v>370</v>
      </c>
      <c r="E30" s="452"/>
      <c r="F30" s="452" t="s">
        <v>371</v>
      </c>
      <c r="G30" s="454">
        <v>39285</v>
      </c>
      <c r="H30" s="453" t="s">
        <v>372</v>
      </c>
      <c r="I30" s="456">
        <v>41642.1</v>
      </c>
      <c r="J30" s="456">
        <f t="shared" ref="J30:J35" si="1">I30/G30</f>
        <v>1.06</v>
      </c>
      <c r="K30" s="456">
        <v>44784.9</v>
      </c>
      <c r="L30" s="456">
        <f t="shared" ref="L30:L35" si="2">K30/G30</f>
        <v>1.1400000000000001</v>
      </c>
      <c r="M30" s="457">
        <f t="shared" ref="M30:M35" si="3">(K30/I30)-1</f>
        <v>7.547169811320753E-2</v>
      </c>
      <c r="N30" s="456">
        <v>0.03</v>
      </c>
      <c r="O30" s="458" t="s">
        <v>373</v>
      </c>
      <c r="P30" s="459">
        <v>7</v>
      </c>
      <c r="Q30" s="460">
        <v>45777</v>
      </c>
      <c r="R30" s="461">
        <v>45778</v>
      </c>
    </row>
    <row r="31" spans="1:18" s="450" customFormat="1" ht="36" customHeight="1">
      <c r="A31" s="451" t="s">
        <v>304</v>
      </c>
      <c r="B31" s="452">
        <v>341</v>
      </c>
      <c r="C31" s="453" t="s">
        <v>249</v>
      </c>
      <c r="D31" s="452" t="s">
        <v>374</v>
      </c>
      <c r="E31" s="452">
        <v>140</v>
      </c>
      <c r="F31" s="452" t="s">
        <v>365</v>
      </c>
      <c r="G31" s="454">
        <v>12730</v>
      </c>
      <c r="H31" s="453" t="s">
        <v>375</v>
      </c>
      <c r="I31" s="456">
        <v>14512.2</v>
      </c>
      <c r="J31" s="456">
        <f t="shared" si="1"/>
        <v>1.1400000000000001</v>
      </c>
      <c r="K31" s="456">
        <v>16167.1</v>
      </c>
      <c r="L31" s="456">
        <f t="shared" si="2"/>
        <v>1.27</v>
      </c>
      <c r="M31" s="457">
        <f t="shared" si="3"/>
        <v>0.11403508771929816</v>
      </c>
      <c r="N31" s="456">
        <v>0.06</v>
      </c>
      <c r="O31" s="458" t="s">
        <v>303</v>
      </c>
      <c r="P31" s="459">
        <v>5</v>
      </c>
      <c r="Q31" s="460">
        <v>46022</v>
      </c>
      <c r="R31" s="461">
        <v>46023</v>
      </c>
    </row>
    <row r="32" spans="1:18" s="450" customFormat="1" ht="36" customHeight="1">
      <c r="A32" s="451" t="s">
        <v>304</v>
      </c>
      <c r="B32" s="452">
        <v>341</v>
      </c>
      <c r="C32" s="453" t="s">
        <v>249</v>
      </c>
      <c r="D32" s="452" t="s">
        <v>376</v>
      </c>
      <c r="E32" s="452">
        <v>160</v>
      </c>
      <c r="F32" s="452" t="s">
        <v>371</v>
      </c>
      <c r="G32" s="454">
        <v>1525</v>
      </c>
      <c r="H32" s="453" t="s">
        <v>377</v>
      </c>
      <c r="I32" s="456">
        <v>1601.25</v>
      </c>
      <c r="J32" s="456">
        <f t="shared" si="1"/>
        <v>1.05</v>
      </c>
      <c r="K32" s="456">
        <v>1677.5</v>
      </c>
      <c r="L32" s="456">
        <f t="shared" si="2"/>
        <v>1.1000000000000001</v>
      </c>
      <c r="M32" s="457">
        <f t="shared" si="3"/>
        <v>4.7619047619047672E-2</v>
      </c>
      <c r="N32" s="456"/>
      <c r="O32" s="458" t="s">
        <v>303</v>
      </c>
      <c r="P32" s="459">
        <v>1</v>
      </c>
      <c r="Q32" s="460">
        <v>46081</v>
      </c>
      <c r="R32" s="461">
        <v>46082</v>
      </c>
    </row>
    <row r="33" spans="1:18" s="450" customFormat="1" ht="36" customHeight="1">
      <c r="A33" s="451" t="s">
        <v>304</v>
      </c>
      <c r="B33" s="452">
        <v>350</v>
      </c>
      <c r="C33" s="453" t="s">
        <v>378</v>
      </c>
      <c r="D33" s="452" t="s">
        <v>379</v>
      </c>
      <c r="E33" s="452">
        <v>3</v>
      </c>
      <c r="F33" s="452" t="s">
        <v>371</v>
      </c>
      <c r="G33" s="454">
        <v>2804</v>
      </c>
      <c r="H33" s="453" t="s">
        <v>380</v>
      </c>
      <c r="I33" s="456">
        <v>3056.36</v>
      </c>
      <c r="J33" s="456">
        <f t="shared" si="1"/>
        <v>1.0900000000000001</v>
      </c>
      <c r="K33" s="456">
        <v>3757.36</v>
      </c>
      <c r="L33" s="456">
        <f t="shared" si="2"/>
        <v>1.34</v>
      </c>
      <c r="M33" s="457">
        <f t="shared" si="3"/>
        <v>0.22935779816513757</v>
      </c>
      <c r="N33" s="456">
        <v>7.0000000000000007E-2</v>
      </c>
      <c r="O33" s="458" t="s">
        <v>381</v>
      </c>
      <c r="P33" s="459">
        <v>3</v>
      </c>
      <c r="Q33" s="460">
        <v>45838</v>
      </c>
      <c r="R33" s="461">
        <v>45839</v>
      </c>
    </row>
    <row r="34" spans="1:18" s="450" customFormat="1" ht="36" customHeight="1">
      <c r="A34" s="451" t="s">
        <v>304</v>
      </c>
      <c r="B34" s="452">
        <v>350</v>
      </c>
      <c r="C34" s="453" t="s">
        <v>378</v>
      </c>
      <c r="D34" s="452" t="s">
        <v>382</v>
      </c>
      <c r="E34" s="452">
        <v>5</v>
      </c>
      <c r="F34" s="452" t="s">
        <v>383</v>
      </c>
      <c r="G34" s="454">
        <v>2487</v>
      </c>
      <c r="H34" s="453" t="s">
        <v>384</v>
      </c>
      <c r="I34" s="456">
        <v>2860.05</v>
      </c>
      <c r="J34" s="456">
        <f t="shared" si="1"/>
        <v>1.1500000000000001</v>
      </c>
      <c r="K34" s="456">
        <v>3208.23</v>
      </c>
      <c r="L34" s="456">
        <f t="shared" si="2"/>
        <v>1.29</v>
      </c>
      <c r="M34" s="457">
        <f t="shared" si="3"/>
        <v>0.12173913043478257</v>
      </c>
      <c r="N34" s="456">
        <v>0.06</v>
      </c>
      <c r="O34" s="458" t="s">
        <v>303</v>
      </c>
      <c r="P34" s="459">
        <v>5</v>
      </c>
      <c r="Q34" s="460">
        <v>45900</v>
      </c>
      <c r="R34" s="461">
        <v>45901</v>
      </c>
    </row>
    <row r="35" spans="1:18" s="450" customFormat="1" ht="36" customHeight="1">
      <c r="A35" s="451" t="s">
        <v>300</v>
      </c>
      <c r="B35" s="452">
        <v>350</v>
      </c>
      <c r="C35" s="453" t="s">
        <v>378</v>
      </c>
      <c r="D35" s="452" t="s">
        <v>385</v>
      </c>
      <c r="E35" s="452" t="s">
        <v>386</v>
      </c>
      <c r="F35" s="452" t="s">
        <v>387</v>
      </c>
      <c r="G35" s="454">
        <v>21320</v>
      </c>
      <c r="H35" s="453" t="s">
        <v>388</v>
      </c>
      <c r="I35" s="456">
        <v>21054.32</v>
      </c>
      <c r="J35" s="456">
        <f t="shared" si="1"/>
        <v>0.98753846153846148</v>
      </c>
      <c r="K35" s="456">
        <v>23452</v>
      </c>
      <c r="L35" s="456">
        <f t="shared" si="2"/>
        <v>1.1000000000000001</v>
      </c>
      <c r="M35" s="457">
        <f t="shared" si="3"/>
        <v>0.113880666770525</v>
      </c>
      <c r="N35" s="456">
        <v>0.05</v>
      </c>
      <c r="O35" s="458" t="s">
        <v>389</v>
      </c>
      <c r="P35" s="459">
        <v>3</v>
      </c>
      <c r="Q35" s="460">
        <v>45747</v>
      </c>
      <c r="R35" s="461">
        <v>45901</v>
      </c>
    </row>
    <row r="36" spans="1:18" s="450" customFormat="1" ht="36" customHeight="1">
      <c r="A36" s="451" t="s">
        <v>296</v>
      </c>
      <c r="B36" s="452">
        <v>350</v>
      </c>
      <c r="C36" s="453" t="s">
        <v>378</v>
      </c>
      <c r="D36" s="452" t="s">
        <v>390</v>
      </c>
      <c r="E36" s="452">
        <v>5</v>
      </c>
      <c r="F36" s="452" t="s">
        <v>298</v>
      </c>
      <c r="G36" s="454">
        <v>1574</v>
      </c>
      <c r="H36" s="453" t="s">
        <v>391</v>
      </c>
      <c r="I36" s="455"/>
      <c r="J36" s="455"/>
      <c r="K36" s="456">
        <f>G36*L36</f>
        <v>2140.6400000000003</v>
      </c>
      <c r="L36" s="456">
        <v>1.36</v>
      </c>
      <c r="M36" s="457"/>
      <c r="N36" s="456">
        <v>0.04</v>
      </c>
      <c r="O36" s="458">
        <v>2</v>
      </c>
      <c r="P36" s="459">
        <v>5</v>
      </c>
      <c r="Q36" s="460"/>
      <c r="R36" s="461">
        <v>45992</v>
      </c>
    </row>
    <row r="37" spans="1:18" s="450" customFormat="1" ht="36" customHeight="1">
      <c r="A37" s="451" t="s">
        <v>296</v>
      </c>
      <c r="B37" s="452">
        <v>350</v>
      </c>
      <c r="C37" s="453" t="s">
        <v>378</v>
      </c>
      <c r="D37" s="452" t="s">
        <v>392</v>
      </c>
      <c r="E37" s="452">
        <v>1</v>
      </c>
      <c r="F37" s="452" t="s">
        <v>298</v>
      </c>
      <c r="G37" s="454">
        <v>1574</v>
      </c>
      <c r="H37" s="453" t="s">
        <v>393</v>
      </c>
      <c r="I37" s="455"/>
      <c r="J37" s="455"/>
      <c r="K37" s="456">
        <f>G37*L37</f>
        <v>2172.12</v>
      </c>
      <c r="L37" s="456">
        <v>1.38</v>
      </c>
      <c r="M37" s="457"/>
      <c r="N37" s="456">
        <v>0.06</v>
      </c>
      <c r="O37" s="458"/>
      <c r="P37" s="459">
        <v>2</v>
      </c>
      <c r="Q37" s="460"/>
      <c r="R37" s="461">
        <v>45992</v>
      </c>
    </row>
    <row r="38" spans="1:18" s="450" customFormat="1" ht="36" customHeight="1">
      <c r="A38" s="451" t="s">
        <v>304</v>
      </c>
      <c r="B38" s="452">
        <v>350</v>
      </c>
      <c r="C38" s="453" t="s">
        <v>378</v>
      </c>
      <c r="D38" s="452" t="s">
        <v>394</v>
      </c>
      <c r="E38" s="452">
        <v>4</v>
      </c>
      <c r="F38" s="452" t="s">
        <v>365</v>
      </c>
      <c r="G38" s="454">
        <v>2487</v>
      </c>
      <c r="H38" s="453" t="s">
        <v>395</v>
      </c>
      <c r="I38" s="456">
        <v>2860.05</v>
      </c>
      <c r="J38" s="456">
        <f>I38/G38</f>
        <v>1.1500000000000001</v>
      </c>
      <c r="K38" s="456">
        <v>3456.93</v>
      </c>
      <c r="L38" s="456">
        <f>K38/G38</f>
        <v>1.39</v>
      </c>
      <c r="M38" s="457">
        <f>(K38/I38)-1</f>
        <v>0.20869565217391295</v>
      </c>
      <c r="N38" s="456"/>
      <c r="O38" s="458" t="s">
        <v>303</v>
      </c>
      <c r="P38" s="459">
        <v>1</v>
      </c>
      <c r="Q38" s="460">
        <v>45991</v>
      </c>
      <c r="R38" s="461">
        <v>45992</v>
      </c>
    </row>
    <row r="39" spans="1:18" s="450" customFormat="1" ht="36" customHeight="1">
      <c r="A39" s="451" t="s">
        <v>290</v>
      </c>
      <c r="B39" s="452">
        <v>370</v>
      </c>
      <c r="C39" s="453" t="s">
        <v>25</v>
      </c>
      <c r="D39" s="452" t="s">
        <v>396</v>
      </c>
      <c r="E39" s="452"/>
      <c r="F39" s="452" t="s">
        <v>397</v>
      </c>
      <c r="G39" s="454">
        <v>11700</v>
      </c>
      <c r="H39" s="453" t="s">
        <v>398</v>
      </c>
      <c r="I39" s="456">
        <v>9740.25</v>
      </c>
      <c r="J39" s="456">
        <f>I39/G39</f>
        <v>0.83250000000000002</v>
      </c>
      <c r="K39" s="456">
        <v>16029</v>
      </c>
      <c r="L39" s="456">
        <f>K39/G39</f>
        <v>1.37</v>
      </c>
      <c r="M39" s="457">
        <v>0.23</v>
      </c>
      <c r="N39" s="456">
        <v>0.06</v>
      </c>
      <c r="O39" s="458" t="s">
        <v>399</v>
      </c>
      <c r="P39" s="459">
        <v>3</v>
      </c>
      <c r="Q39" s="460">
        <v>45716</v>
      </c>
      <c r="R39" s="461">
        <v>45717</v>
      </c>
    </row>
    <row r="40" spans="1:18" s="450" customFormat="1" ht="36" customHeight="1">
      <c r="A40" s="451" t="s">
        <v>296</v>
      </c>
      <c r="B40" s="452">
        <v>370</v>
      </c>
      <c r="C40" s="453" t="s">
        <v>25</v>
      </c>
      <c r="D40" s="452" t="s">
        <v>396</v>
      </c>
      <c r="E40" s="452" t="s">
        <v>400</v>
      </c>
      <c r="F40" s="452" t="s">
        <v>298</v>
      </c>
      <c r="G40" s="454">
        <v>5850</v>
      </c>
      <c r="H40" s="453" t="s">
        <v>401</v>
      </c>
      <c r="I40" s="455"/>
      <c r="J40" s="455"/>
      <c r="K40" s="456">
        <f>G40*L40</f>
        <v>8482.5</v>
      </c>
      <c r="L40" s="456">
        <v>1.45</v>
      </c>
      <c r="M40" s="457"/>
      <c r="N40" s="456">
        <v>0.05</v>
      </c>
      <c r="O40" s="458">
        <v>2</v>
      </c>
      <c r="P40" s="459">
        <v>5</v>
      </c>
      <c r="Q40" s="460"/>
      <c r="R40" s="461">
        <v>45809</v>
      </c>
    </row>
    <row r="41" spans="1:18" s="450" customFormat="1" ht="36" customHeight="1">
      <c r="A41" s="451" t="s">
        <v>304</v>
      </c>
      <c r="B41" s="452">
        <v>370</v>
      </c>
      <c r="C41" s="453" t="s">
        <v>25</v>
      </c>
      <c r="D41" s="452" t="s">
        <v>396</v>
      </c>
      <c r="E41" s="452">
        <v>54</v>
      </c>
      <c r="F41" s="452" t="s">
        <v>397</v>
      </c>
      <c r="G41" s="454">
        <v>3076</v>
      </c>
      <c r="H41" s="453" t="s">
        <v>402</v>
      </c>
      <c r="I41" s="456">
        <v>3229.8</v>
      </c>
      <c r="J41" s="456">
        <f>I41/G41</f>
        <v>1.05</v>
      </c>
      <c r="K41" s="456">
        <v>4306.3999999999996</v>
      </c>
      <c r="L41" s="456">
        <f>K41/G41</f>
        <v>1.4</v>
      </c>
      <c r="M41" s="457">
        <f t="shared" ref="M41:M47" si="4">(K41/I41)-1</f>
        <v>0.33333333333333304</v>
      </c>
      <c r="N41" s="456">
        <v>0.06</v>
      </c>
      <c r="O41" s="458" t="s">
        <v>403</v>
      </c>
      <c r="P41" s="459">
        <v>3</v>
      </c>
      <c r="Q41" s="460">
        <v>45808</v>
      </c>
      <c r="R41" s="461">
        <v>45809</v>
      </c>
    </row>
    <row r="42" spans="1:18" s="450" customFormat="1" ht="36" customHeight="1">
      <c r="A42" s="451" t="s">
        <v>304</v>
      </c>
      <c r="B42" s="452">
        <v>370</v>
      </c>
      <c r="C42" s="453" t="s">
        <v>25</v>
      </c>
      <c r="D42" s="452" t="s">
        <v>396</v>
      </c>
      <c r="E42" s="452">
        <v>2</v>
      </c>
      <c r="F42" s="452" t="s">
        <v>397</v>
      </c>
      <c r="G42" s="454">
        <v>2925</v>
      </c>
      <c r="H42" s="453" t="s">
        <v>404</v>
      </c>
      <c r="I42" s="456">
        <v>3129.75</v>
      </c>
      <c r="J42" s="456">
        <f>I42/$G42</f>
        <v>1.07</v>
      </c>
      <c r="K42" s="456">
        <v>4095</v>
      </c>
      <c r="L42" s="456">
        <f>K42/$G42</f>
        <v>1.4</v>
      </c>
      <c r="M42" s="457">
        <f t="shared" si="4"/>
        <v>0.30841121495327095</v>
      </c>
      <c r="N42" s="456">
        <v>0.06</v>
      </c>
      <c r="O42" s="458" t="s">
        <v>405</v>
      </c>
      <c r="P42" s="459">
        <v>3</v>
      </c>
      <c r="Q42" s="460">
        <v>45808</v>
      </c>
      <c r="R42" s="461">
        <v>45809</v>
      </c>
    </row>
    <row r="43" spans="1:18" s="450" customFormat="1" ht="36" customHeight="1">
      <c r="A43" s="451" t="s">
        <v>300</v>
      </c>
      <c r="B43" s="452">
        <v>370</v>
      </c>
      <c r="C43" s="453" t="s">
        <v>25</v>
      </c>
      <c r="D43" s="452" t="s">
        <v>396</v>
      </c>
      <c r="E43" s="452">
        <v>1</v>
      </c>
      <c r="F43" s="452" t="s">
        <v>397</v>
      </c>
      <c r="G43" s="454">
        <v>2925</v>
      </c>
      <c r="H43" s="453" t="s">
        <v>406</v>
      </c>
      <c r="I43" s="456">
        <v>3129.75</v>
      </c>
      <c r="J43" s="456">
        <f>I43/$G43</f>
        <v>1.07</v>
      </c>
      <c r="K43" s="456">
        <v>4153.5</v>
      </c>
      <c r="L43" s="456">
        <f>K43/$G43</f>
        <v>1.42</v>
      </c>
      <c r="M43" s="457">
        <f t="shared" si="4"/>
        <v>0.32710280373831768</v>
      </c>
      <c r="N43" s="456">
        <v>0.06</v>
      </c>
      <c r="O43" s="458" t="s">
        <v>405</v>
      </c>
      <c r="P43" s="459">
        <v>3</v>
      </c>
      <c r="Q43" s="460">
        <v>45808</v>
      </c>
      <c r="R43" s="461">
        <v>45809</v>
      </c>
    </row>
    <row r="44" spans="1:18" s="450" customFormat="1" ht="36" customHeight="1">
      <c r="A44" s="451" t="s">
        <v>300</v>
      </c>
      <c r="B44" s="452">
        <v>370</v>
      </c>
      <c r="C44" s="453" t="s">
        <v>25</v>
      </c>
      <c r="D44" s="452" t="s">
        <v>396</v>
      </c>
      <c r="E44" s="452">
        <v>53</v>
      </c>
      <c r="F44" s="452" t="s">
        <v>397</v>
      </c>
      <c r="G44" s="454">
        <v>3076</v>
      </c>
      <c r="H44" s="453" t="s">
        <v>407</v>
      </c>
      <c r="I44" s="456">
        <v>3229.8</v>
      </c>
      <c r="J44" s="456">
        <f>I44/G44</f>
        <v>1.05</v>
      </c>
      <c r="K44" s="456">
        <v>4367.92</v>
      </c>
      <c r="L44" s="456">
        <f>K44/G44</f>
        <v>1.42</v>
      </c>
      <c r="M44" s="457">
        <f t="shared" si="4"/>
        <v>0.35238095238095224</v>
      </c>
      <c r="N44" s="456">
        <v>0.06</v>
      </c>
      <c r="O44" s="458" t="s">
        <v>408</v>
      </c>
      <c r="P44" s="459">
        <v>3</v>
      </c>
      <c r="Q44" s="460">
        <v>45838</v>
      </c>
      <c r="R44" s="461">
        <v>45839</v>
      </c>
    </row>
    <row r="45" spans="1:18" s="450" customFormat="1" ht="36" customHeight="1">
      <c r="A45" s="451" t="s">
        <v>304</v>
      </c>
      <c r="B45" s="452">
        <v>370</v>
      </c>
      <c r="C45" s="453" t="s">
        <v>25</v>
      </c>
      <c r="D45" s="452" t="s">
        <v>396</v>
      </c>
      <c r="E45" s="452">
        <v>49</v>
      </c>
      <c r="F45" s="452" t="s">
        <v>397</v>
      </c>
      <c r="G45" s="454">
        <v>2925</v>
      </c>
      <c r="H45" s="453" t="s">
        <v>409</v>
      </c>
      <c r="I45" s="456">
        <v>2983.5</v>
      </c>
      <c r="J45" s="456">
        <f>I45/G45</f>
        <v>1.02</v>
      </c>
      <c r="K45" s="456">
        <v>3948.75</v>
      </c>
      <c r="L45" s="456">
        <f>K45/G45</f>
        <v>1.35</v>
      </c>
      <c r="M45" s="457">
        <f t="shared" si="4"/>
        <v>0.32352941176470584</v>
      </c>
      <c r="N45" s="456">
        <v>0.06</v>
      </c>
      <c r="O45" s="458" t="s">
        <v>410</v>
      </c>
      <c r="P45" s="459">
        <v>3</v>
      </c>
      <c r="Q45" s="460">
        <v>45930</v>
      </c>
      <c r="R45" s="461">
        <v>45931</v>
      </c>
    </row>
    <row r="46" spans="1:18" s="450" customFormat="1" ht="36" customHeight="1">
      <c r="A46" s="451" t="s">
        <v>304</v>
      </c>
      <c r="B46" s="452">
        <v>370</v>
      </c>
      <c r="C46" s="453" t="s">
        <v>25</v>
      </c>
      <c r="D46" s="452" t="s">
        <v>396</v>
      </c>
      <c r="E46" s="452">
        <v>3</v>
      </c>
      <c r="F46" s="452" t="s">
        <v>397</v>
      </c>
      <c r="G46" s="454">
        <v>2925</v>
      </c>
      <c r="H46" s="453" t="s">
        <v>411</v>
      </c>
      <c r="I46" s="456">
        <v>2925</v>
      </c>
      <c r="J46" s="456">
        <f>I46/G46</f>
        <v>1</v>
      </c>
      <c r="K46" s="456">
        <v>4095</v>
      </c>
      <c r="L46" s="456">
        <f>K46/G46</f>
        <v>1.4</v>
      </c>
      <c r="M46" s="457">
        <f t="shared" si="4"/>
        <v>0.39999999999999991</v>
      </c>
      <c r="N46" s="456">
        <v>0.06</v>
      </c>
      <c r="O46" s="458" t="s">
        <v>412</v>
      </c>
      <c r="P46" s="459">
        <v>3</v>
      </c>
      <c r="Q46" s="460">
        <v>45930</v>
      </c>
      <c r="R46" s="461">
        <v>45931</v>
      </c>
    </row>
    <row r="47" spans="1:18" s="450" customFormat="1" ht="36" customHeight="1">
      <c r="A47" s="451" t="s">
        <v>316</v>
      </c>
      <c r="B47" s="452">
        <v>370</v>
      </c>
      <c r="C47" s="453" t="s">
        <v>25</v>
      </c>
      <c r="D47" s="452" t="s">
        <v>396</v>
      </c>
      <c r="E47" s="452" t="s">
        <v>413</v>
      </c>
      <c r="F47" s="452" t="s">
        <v>397</v>
      </c>
      <c r="G47" s="454">
        <v>5850</v>
      </c>
      <c r="H47" s="453" t="s">
        <v>414</v>
      </c>
      <c r="I47" s="456">
        <v>3363.75</v>
      </c>
      <c r="J47" s="456">
        <f>I47/G47</f>
        <v>0.57499999999999996</v>
      </c>
      <c r="K47" s="456">
        <v>7956</v>
      </c>
      <c r="L47" s="456">
        <f>K47/G47</f>
        <v>1.36</v>
      </c>
      <c r="M47" s="457">
        <f t="shared" si="4"/>
        <v>1.3652173913043479</v>
      </c>
      <c r="N47" s="456">
        <v>0.06</v>
      </c>
      <c r="O47" s="458" t="s">
        <v>415</v>
      </c>
      <c r="P47" s="459">
        <v>3</v>
      </c>
      <c r="Q47" s="460">
        <v>45961</v>
      </c>
      <c r="R47" s="461">
        <v>45962</v>
      </c>
    </row>
    <row r="48" spans="1:18" s="450" customFormat="1" ht="36" customHeight="1">
      <c r="A48" s="451" t="s">
        <v>296</v>
      </c>
      <c r="B48" s="452">
        <v>370</v>
      </c>
      <c r="C48" s="453" t="s">
        <v>25</v>
      </c>
      <c r="D48" s="452" t="s">
        <v>416</v>
      </c>
      <c r="E48" s="452"/>
      <c r="F48" s="452"/>
      <c r="G48" s="454">
        <v>2925</v>
      </c>
      <c r="H48" s="453" t="s">
        <v>417</v>
      </c>
      <c r="I48" s="455"/>
      <c r="J48" s="455"/>
      <c r="K48" s="456">
        <f>G48*L48</f>
        <v>3948.7500000000005</v>
      </c>
      <c r="L48" s="456">
        <v>1.35</v>
      </c>
      <c r="M48" s="457"/>
      <c r="N48" s="456">
        <v>0.05</v>
      </c>
      <c r="O48" s="458" t="s">
        <v>418</v>
      </c>
      <c r="P48" s="459">
        <v>3</v>
      </c>
      <c r="Q48" s="460"/>
      <c r="R48" s="461">
        <v>45992</v>
      </c>
    </row>
    <row r="49" spans="1:18" s="450" customFormat="1" ht="36" customHeight="1">
      <c r="A49" s="451" t="s">
        <v>296</v>
      </c>
      <c r="B49" s="452">
        <v>370</v>
      </c>
      <c r="C49" s="453" t="s">
        <v>25</v>
      </c>
      <c r="D49" s="452" t="s">
        <v>419</v>
      </c>
      <c r="E49" s="452"/>
      <c r="F49" s="452"/>
      <c r="G49" s="454">
        <v>2925</v>
      </c>
      <c r="H49" s="453" t="s">
        <v>420</v>
      </c>
      <c r="I49" s="455"/>
      <c r="J49" s="455"/>
      <c r="K49" s="456">
        <f>G49*L49</f>
        <v>3978.0000000000005</v>
      </c>
      <c r="L49" s="456">
        <v>1.36</v>
      </c>
      <c r="M49" s="457"/>
      <c r="N49" s="456">
        <v>0.06</v>
      </c>
      <c r="O49" s="458" t="s">
        <v>421</v>
      </c>
      <c r="P49" s="459">
        <v>3</v>
      </c>
      <c r="Q49" s="460"/>
      <c r="R49" s="461">
        <v>45992</v>
      </c>
    </row>
    <row r="50" spans="1:18" s="450" customFormat="1" ht="36" customHeight="1">
      <c r="A50" s="451" t="s">
        <v>296</v>
      </c>
      <c r="B50" s="452">
        <v>370</v>
      </c>
      <c r="C50" s="453" t="s">
        <v>25</v>
      </c>
      <c r="D50" s="452" t="s">
        <v>396</v>
      </c>
      <c r="E50" s="452">
        <v>35</v>
      </c>
      <c r="F50" s="452" t="s">
        <v>298</v>
      </c>
      <c r="G50" s="454">
        <v>2925</v>
      </c>
      <c r="H50" s="453" t="s">
        <v>422</v>
      </c>
      <c r="I50" s="455"/>
      <c r="J50" s="455"/>
      <c r="K50" s="456">
        <v>4153.5</v>
      </c>
      <c r="L50" s="456">
        <f>K50/G50</f>
        <v>1.42</v>
      </c>
      <c r="M50" s="457"/>
      <c r="N50" s="456">
        <v>0.06</v>
      </c>
      <c r="O50" s="458"/>
      <c r="P50" s="459">
        <v>3</v>
      </c>
      <c r="Q50" s="460"/>
      <c r="R50" s="461"/>
    </row>
    <row r="51" spans="1:18" s="450" customFormat="1" ht="36" customHeight="1">
      <c r="A51" s="451" t="s">
        <v>296</v>
      </c>
      <c r="B51" s="452">
        <v>370</v>
      </c>
      <c r="C51" s="453" t="s">
        <v>25</v>
      </c>
      <c r="D51" s="452" t="s">
        <v>423</v>
      </c>
      <c r="E51" s="452"/>
      <c r="F51" s="452"/>
      <c r="G51" s="454">
        <v>6152</v>
      </c>
      <c r="H51" s="453" t="s">
        <v>424</v>
      </c>
      <c r="I51" s="455"/>
      <c r="J51" s="455"/>
      <c r="K51" s="456">
        <f>G51*L51</f>
        <v>0</v>
      </c>
      <c r="L51" s="456"/>
      <c r="M51" s="457"/>
      <c r="N51" s="456"/>
      <c r="O51" s="458" t="s">
        <v>421</v>
      </c>
      <c r="P51" s="459"/>
      <c r="Q51" s="460"/>
      <c r="R51" s="461"/>
    </row>
    <row r="52" spans="1:18" s="450" customFormat="1" ht="36" customHeight="1">
      <c r="A52" s="451" t="s">
        <v>296</v>
      </c>
      <c r="B52" s="452">
        <v>370</v>
      </c>
      <c r="C52" s="453" t="s">
        <v>25</v>
      </c>
      <c r="D52" s="452" t="s">
        <v>396</v>
      </c>
      <c r="E52" s="452">
        <v>23</v>
      </c>
      <c r="F52" s="452" t="s">
        <v>298</v>
      </c>
      <c r="G52" s="454">
        <v>2925</v>
      </c>
      <c r="H52" s="453" t="s">
        <v>425</v>
      </c>
      <c r="I52" s="455"/>
      <c r="J52" s="455"/>
      <c r="K52" s="456">
        <v>3948.75</v>
      </c>
      <c r="L52" s="456">
        <f t="shared" ref="L52:L59" si="5">K52/G52</f>
        <v>1.35</v>
      </c>
      <c r="M52" s="457"/>
      <c r="N52" s="456"/>
      <c r="O52" s="458"/>
      <c r="P52" s="459">
        <v>5</v>
      </c>
      <c r="Q52" s="460"/>
      <c r="R52" s="461"/>
    </row>
    <row r="53" spans="1:18" s="450" customFormat="1" ht="36" customHeight="1">
      <c r="A53" s="451" t="s">
        <v>296</v>
      </c>
      <c r="B53" s="452">
        <v>370</v>
      </c>
      <c r="C53" s="453" t="s">
        <v>25</v>
      </c>
      <c r="D53" s="452" t="s">
        <v>426</v>
      </c>
      <c r="E53" s="452"/>
      <c r="F53" s="452"/>
      <c r="G53" s="454">
        <v>3948.75</v>
      </c>
      <c r="H53" s="453" t="s">
        <v>427</v>
      </c>
      <c r="I53" s="455"/>
      <c r="J53" s="455"/>
      <c r="K53" s="456">
        <v>4476.1499999999996</v>
      </c>
      <c r="L53" s="456">
        <f t="shared" si="5"/>
        <v>1.1335612535612534</v>
      </c>
      <c r="M53" s="457"/>
      <c r="N53" s="456">
        <v>0.06</v>
      </c>
      <c r="O53" s="458"/>
      <c r="P53" s="459">
        <v>3</v>
      </c>
      <c r="Q53" s="460"/>
      <c r="R53" s="461"/>
    </row>
    <row r="54" spans="1:18" s="450" customFormat="1" ht="36" customHeight="1">
      <c r="A54" s="451" t="s">
        <v>296</v>
      </c>
      <c r="B54" s="452">
        <v>370</v>
      </c>
      <c r="C54" s="453" t="s">
        <v>25</v>
      </c>
      <c r="D54" s="452" t="s">
        <v>396</v>
      </c>
      <c r="E54" s="452">
        <v>4</v>
      </c>
      <c r="F54" s="452" t="s">
        <v>298</v>
      </c>
      <c r="G54" s="454">
        <v>2925</v>
      </c>
      <c r="H54" s="453" t="s">
        <v>428</v>
      </c>
      <c r="I54" s="455"/>
      <c r="J54" s="455"/>
      <c r="K54" s="456">
        <v>4036.5</v>
      </c>
      <c r="L54" s="456">
        <f t="shared" si="5"/>
        <v>1.38</v>
      </c>
      <c r="M54" s="457"/>
      <c r="N54" s="456"/>
      <c r="O54" s="458"/>
      <c r="P54" s="459"/>
      <c r="Q54" s="460"/>
      <c r="R54" s="461"/>
    </row>
    <row r="55" spans="1:18" s="450" customFormat="1" ht="36" customHeight="1">
      <c r="A55" s="451" t="s">
        <v>304</v>
      </c>
      <c r="B55" s="452">
        <v>511</v>
      </c>
      <c r="C55" s="453" t="s">
        <v>429</v>
      </c>
      <c r="D55" s="452" t="s">
        <v>430</v>
      </c>
      <c r="E55" s="452">
        <v>165</v>
      </c>
      <c r="F55" s="452" t="s">
        <v>293</v>
      </c>
      <c r="G55" s="454">
        <v>2933</v>
      </c>
      <c r="H55" s="453" t="s">
        <v>431</v>
      </c>
      <c r="I55" s="456">
        <v>3431.11</v>
      </c>
      <c r="J55" s="456">
        <f>I55/G55</f>
        <v>1.1698295260825093</v>
      </c>
      <c r="K55" s="456">
        <v>4223.5200000000004</v>
      </c>
      <c r="L55" s="456">
        <f t="shared" si="5"/>
        <v>1.4400000000000002</v>
      </c>
      <c r="M55" s="457">
        <f>(K55/I55)-1</f>
        <v>0.23094858515174388</v>
      </c>
      <c r="N55" s="456">
        <v>7.0000000000000007E-2</v>
      </c>
      <c r="O55" s="458" t="s">
        <v>303</v>
      </c>
      <c r="P55" s="459">
        <v>2</v>
      </c>
      <c r="Q55" s="460">
        <v>45716</v>
      </c>
      <c r="R55" s="461">
        <v>45717</v>
      </c>
    </row>
    <row r="56" spans="1:18" s="450" customFormat="1" ht="36" customHeight="1">
      <c r="A56" s="451" t="s">
        <v>304</v>
      </c>
      <c r="B56" s="452">
        <v>511</v>
      </c>
      <c r="C56" s="453" t="s">
        <v>429</v>
      </c>
      <c r="D56" s="452" t="s">
        <v>430</v>
      </c>
      <c r="E56" s="452">
        <v>163</v>
      </c>
      <c r="F56" s="452" t="s">
        <v>293</v>
      </c>
      <c r="G56" s="454">
        <v>2937</v>
      </c>
      <c r="H56" s="453" t="s">
        <v>432</v>
      </c>
      <c r="I56" s="456">
        <v>3113.22</v>
      </c>
      <c r="J56" s="456">
        <f>I56/G56</f>
        <v>1.0599999999999998</v>
      </c>
      <c r="K56" s="456">
        <v>4199.91</v>
      </c>
      <c r="L56" s="456">
        <f t="shared" si="5"/>
        <v>1.43</v>
      </c>
      <c r="M56" s="457">
        <f>(K56/I56)-1</f>
        <v>0.34905660377358494</v>
      </c>
      <c r="N56" s="456">
        <v>7.4999999999999997E-2</v>
      </c>
      <c r="O56" s="458" t="s">
        <v>303</v>
      </c>
      <c r="P56" s="459">
        <v>3</v>
      </c>
      <c r="Q56" s="460">
        <v>45777</v>
      </c>
      <c r="R56" s="461">
        <v>45778</v>
      </c>
    </row>
    <row r="57" spans="1:18" s="450" customFormat="1" ht="36" customHeight="1">
      <c r="A57" s="451" t="s">
        <v>304</v>
      </c>
      <c r="B57" s="452">
        <v>511</v>
      </c>
      <c r="C57" s="453" t="s">
        <v>429</v>
      </c>
      <c r="D57" s="452" t="s">
        <v>433</v>
      </c>
      <c r="E57" s="452">
        <v>157</v>
      </c>
      <c r="F57" s="452" t="s">
        <v>387</v>
      </c>
      <c r="G57" s="454">
        <v>2752</v>
      </c>
      <c r="H57" s="453" t="s">
        <v>434</v>
      </c>
      <c r="I57" s="456">
        <v>2862.08</v>
      </c>
      <c r="J57" s="456">
        <f>I57/G57</f>
        <v>1.04</v>
      </c>
      <c r="K57" s="456">
        <v>3852.8</v>
      </c>
      <c r="L57" s="456">
        <f t="shared" si="5"/>
        <v>1.4000000000000001</v>
      </c>
      <c r="M57" s="457">
        <f>(K57/I57)-1</f>
        <v>0.34615384615384626</v>
      </c>
      <c r="N57" s="456">
        <v>7.0000000000000007E-2</v>
      </c>
      <c r="O57" s="458" t="s">
        <v>303</v>
      </c>
      <c r="P57" s="459">
        <v>3</v>
      </c>
      <c r="Q57" s="460">
        <v>45869</v>
      </c>
      <c r="R57" s="461">
        <v>45870</v>
      </c>
    </row>
    <row r="58" spans="1:18" s="450" customFormat="1" ht="36" customHeight="1">
      <c r="A58" s="451" t="s">
        <v>304</v>
      </c>
      <c r="B58" s="452">
        <v>511</v>
      </c>
      <c r="C58" s="453" t="s">
        <v>429</v>
      </c>
      <c r="D58" s="452" t="s">
        <v>435</v>
      </c>
      <c r="E58" s="452" t="s">
        <v>436</v>
      </c>
      <c r="F58" s="452" t="s">
        <v>293</v>
      </c>
      <c r="G58" s="454">
        <v>8431</v>
      </c>
      <c r="H58" s="453" t="s">
        <v>437</v>
      </c>
      <c r="I58" s="456">
        <v>6913.42</v>
      </c>
      <c r="J58" s="456">
        <f>I58/G58</f>
        <v>0.82000000000000006</v>
      </c>
      <c r="K58" s="456">
        <v>10538.75</v>
      </c>
      <c r="L58" s="456">
        <f t="shared" si="5"/>
        <v>1.25</v>
      </c>
      <c r="M58" s="457">
        <f>(K58/I58)-1</f>
        <v>0.52439024390243905</v>
      </c>
      <c r="N58" s="456">
        <v>0.06</v>
      </c>
      <c r="O58" s="458" t="s">
        <v>438</v>
      </c>
      <c r="P58" s="459">
        <v>5</v>
      </c>
      <c r="Q58" s="460">
        <v>45900</v>
      </c>
      <c r="R58" s="461">
        <v>45901</v>
      </c>
    </row>
    <row r="59" spans="1:18" s="450" customFormat="1" ht="36" customHeight="1">
      <c r="A59" s="451" t="s">
        <v>304</v>
      </c>
      <c r="B59" s="452">
        <v>508</v>
      </c>
      <c r="C59" s="453" t="s">
        <v>31</v>
      </c>
      <c r="D59" s="452" t="s">
        <v>439</v>
      </c>
      <c r="E59" s="452">
        <v>1</v>
      </c>
      <c r="F59" s="452" t="s">
        <v>440</v>
      </c>
      <c r="G59" s="454">
        <v>2240</v>
      </c>
      <c r="H59" s="453" t="s">
        <v>441</v>
      </c>
      <c r="I59" s="456">
        <v>2912</v>
      </c>
      <c r="J59" s="456">
        <f>I59/G59</f>
        <v>1.3</v>
      </c>
      <c r="K59" s="456">
        <v>3136</v>
      </c>
      <c r="L59" s="456">
        <f t="shared" si="5"/>
        <v>1.4</v>
      </c>
      <c r="M59" s="457">
        <f>(K59/I59)-1</f>
        <v>7.6923076923076872E-2</v>
      </c>
      <c r="N59" s="456">
        <v>7.0000000000000007E-2</v>
      </c>
      <c r="O59" s="458" t="s">
        <v>303</v>
      </c>
      <c r="P59" s="459">
        <v>3</v>
      </c>
      <c r="Q59" s="460">
        <v>45688</v>
      </c>
      <c r="R59" s="461">
        <v>45689</v>
      </c>
    </row>
    <row r="60" spans="1:18" s="450" customFormat="1" ht="36" customHeight="1">
      <c r="A60" s="451" t="s">
        <v>296</v>
      </c>
      <c r="B60" s="452">
        <v>508</v>
      </c>
      <c r="C60" s="453" t="s">
        <v>31</v>
      </c>
      <c r="D60" s="452" t="s">
        <v>439</v>
      </c>
      <c r="E60" s="452">
        <v>2</v>
      </c>
      <c r="F60" s="452" t="s">
        <v>298</v>
      </c>
      <c r="G60" s="454">
        <v>2240</v>
      </c>
      <c r="H60" s="453" t="s">
        <v>442</v>
      </c>
      <c r="I60" s="455"/>
      <c r="J60" s="455"/>
      <c r="K60" s="456">
        <f>G60*L60</f>
        <v>3584</v>
      </c>
      <c r="L60" s="456">
        <v>1.6</v>
      </c>
      <c r="M60" s="457"/>
      <c r="N60" s="456">
        <v>7.0000000000000007E-2</v>
      </c>
      <c r="O60" s="458">
        <v>0</v>
      </c>
      <c r="P60" s="459">
        <v>3</v>
      </c>
      <c r="Q60" s="460"/>
      <c r="R60" s="461">
        <v>45717</v>
      </c>
    </row>
    <row r="61" spans="1:18" s="450" customFormat="1" ht="36" customHeight="1">
      <c r="A61" s="451" t="s">
        <v>304</v>
      </c>
      <c r="B61" s="452">
        <v>508</v>
      </c>
      <c r="C61" s="453" t="s">
        <v>31</v>
      </c>
      <c r="D61" s="452" t="s">
        <v>443</v>
      </c>
      <c r="E61" s="452">
        <v>5</v>
      </c>
      <c r="F61" s="452" t="s">
        <v>440</v>
      </c>
      <c r="G61" s="454">
        <v>3000</v>
      </c>
      <c r="H61" s="453" t="s">
        <v>444</v>
      </c>
      <c r="I61" s="456">
        <v>3600</v>
      </c>
      <c r="J61" s="456">
        <f>I61/$G61</f>
        <v>1.2</v>
      </c>
      <c r="K61" s="456">
        <v>4500</v>
      </c>
      <c r="L61" s="456">
        <f>K61/$G61</f>
        <v>1.5</v>
      </c>
      <c r="M61" s="457">
        <f>(K61/I61)-1</f>
        <v>0.25</v>
      </c>
      <c r="N61" s="456">
        <v>7.0000000000000007E-2</v>
      </c>
      <c r="O61" s="458" t="s">
        <v>445</v>
      </c>
      <c r="P61" s="459">
        <v>3</v>
      </c>
      <c r="Q61" s="460">
        <v>45777</v>
      </c>
      <c r="R61" s="461">
        <v>45778</v>
      </c>
    </row>
    <row r="62" spans="1:18" s="450" customFormat="1" ht="36" customHeight="1">
      <c r="A62" s="451" t="s">
        <v>304</v>
      </c>
      <c r="B62" s="452">
        <v>508</v>
      </c>
      <c r="C62" s="453" t="s">
        <v>31</v>
      </c>
      <c r="D62" s="452" t="s">
        <v>446</v>
      </c>
      <c r="E62" s="452">
        <v>2</v>
      </c>
      <c r="F62" s="452" t="s">
        <v>32</v>
      </c>
      <c r="G62" s="454">
        <v>4000</v>
      </c>
      <c r="H62" s="453" t="s">
        <v>447</v>
      </c>
      <c r="I62" s="456">
        <v>3520</v>
      </c>
      <c r="J62" s="456">
        <f>I62/G62</f>
        <v>0.88</v>
      </c>
      <c r="K62" s="456">
        <v>5800</v>
      </c>
      <c r="L62" s="456">
        <f>K62/G62</f>
        <v>1.45</v>
      </c>
      <c r="M62" s="457">
        <f>(K62/I62)-1</f>
        <v>0.64772727272727271</v>
      </c>
      <c r="N62" s="456">
        <v>7.4999999999999997E-2</v>
      </c>
      <c r="O62" s="458" t="s">
        <v>303</v>
      </c>
      <c r="P62" s="459">
        <v>3</v>
      </c>
      <c r="Q62" s="460">
        <v>45869</v>
      </c>
      <c r="R62" s="461">
        <v>45870</v>
      </c>
    </row>
    <row r="63" spans="1:18" s="450" customFormat="1" ht="36" customHeight="1">
      <c r="A63" s="451" t="s">
        <v>304</v>
      </c>
      <c r="B63" s="452">
        <v>508</v>
      </c>
      <c r="C63" s="453" t="s">
        <v>31</v>
      </c>
      <c r="D63" s="452" t="s">
        <v>448</v>
      </c>
      <c r="E63" s="452">
        <v>4</v>
      </c>
      <c r="F63" s="452" t="s">
        <v>449</v>
      </c>
      <c r="G63" s="454">
        <v>2240</v>
      </c>
      <c r="H63" s="453" t="s">
        <v>450</v>
      </c>
      <c r="I63" s="456">
        <v>2396.8000000000002</v>
      </c>
      <c r="J63" s="456">
        <f>I63/G63</f>
        <v>1.07</v>
      </c>
      <c r="K63" s="456">
        <v>3225.6</v>
      </c>
      <c r="L63" s="456">
        <f>K63/G63</f>
        <v>1.44</v>
      </c>
      <c r="M63" s="457">
        <f>(K63/I63)-1</f>
        <v>0.34579439252336441</v>
      </c>
      <c r="N63" s="456">
        <v>7.4999999999999997E-2</v>
      </c>
      <c r="O63" s="458" t="s">
        <v>451</v>
      </c>
      <c r="P63" s="459">
        <v>3</v>
      </c>
      <c r="Q63" s="460">
        <v>45930</v>
      </c>
      <c r="R63" s="461">
        <v>45931</v>
      </c>
    </row>
    <row r="64" spans="1:18" s="450" customFormat="1" ht="36" customHeight="1">
      <c r="A64" s="451" t="s">
        <v>296</v>
      </c>
      <c r="B64" s="452">
        <v>508</v>
      </c>
      <c r="C64" s="453" t="s">
        <v>31</v>
      </c>
      <c r="D64" s="452" t="s">
        <v>452</v>
      </c>
      <c r="E64" s="452"/>
      <c r="F64" s="452"/>
      <c r="G64" s="454">
        <v>2240</v>
      </c>
      <c r="H64" s="453" t="s">
        <v>453</v>
      </c>
      <c r="I64" s="455"/>
      <c r="J64" s="455"/>
      <c r="K64" s="456">
        <f>G64*L64</f>
        <v>3360</v>
      </c>
      <c r="L64" s="456">
        <v>1.5</v>
      </c>
      <c r="M64" s="457"/>
      <c r="N64" s="456">
        <v>0.06</v>
      </c>
      <c r="O64" s="458">
        <v>3</v>
      </c>
      <c r="P64" s="459">
        <v>5</v>
      </c>
      <c r="Q64" s="460"/>
      <c r="R64" s="461">
        <v>45992</v>
      </c>
    </row>
    <row r="65" spans="1:18" s="450" customFormat="1" ht="36" customHeight="1">
      <c r="A65" s="451" t="s">
        <v>296</v>
      </c>
      <c r="B65" s="452">
        <v>508</v>
      </c>
      <c r="C65" s="453" t="s">
        <v>31</v>
      </c>
      <c r="D65" s="452" t="s">
        <v>454</v>
      </c>
      <c r="E65" s="452"/>
      <c r="F65" s="452"/>
      <c r="G65" s="454">
        <v>3000</v>
      </c>
      <c r="H65" s="453" t="s">
        <v>455</v>
      </c>
      <c r="I65" s="455"/>
      <c r="J65" s="455"/>
      <c r="K65" s="456">
        <f>G65*L65</f>
        <v>4500</v>
      </c>
      <c r="L65" s="456">
        <v>1.5</v>
      </c>
      <c r="M65" s="457"/>
      <c r="N65" s="456">
        <v>0.06</v>
      </c>
      <c r="O65" s="458"/>
      <c r="P65" s="459">
        <v>3</v>
      </c>
      <c r="Q65" s="460"/>
      <c r="R65" s="461">
        <v>45992</v>
      </c>
    </row>
    <row r="66" spans="1:18" s="450" customFormat="1" ht="36" customHeight="1">
      <c r="A66" s="451" t="s">
        <v>290</v>
      </c>
      <c r="B66" s="452">
        <v>503</v>
      </c>
      <c r="C66" s="453" t="s">
        <v>18</v>
      </c>
      <c r="D66" s="452" t="s">
        <v>161</v>
      </c>
      <c r="E66" s="452">
        <v>52</v>
      </c>
      <c r="F66" s="452" t="s">
        <v>293</v>
      </c>
      <c r="G66" s="454">
        <v>4102</v>
      </c>
      <c r="H66" s="453" t="s">
        <v>456</v>
      </c>
      <c r="I66" s="456">
        <v>4717.2</v>
      </c>
      <c r="J66" s="456">
        <f>I66/G66</f>
        <v>1.1499756216479766</v>
      </c>
      <c r="K66" s="456">
        <v>10206.799999999999</v>
      </c>
      <c r="L66" s="456">
        <f>K66/G66</f>
        <v>2.4882496343247196</v>
      </c>
      <c r="M66" s="457">
        <f>(K66/I66)-1</f>
        <v>1.1637412024082083</v>
      </c>
      <c r="N66" s="456">
        <v>7.0000000000000007E-2</v>
      </c>
      <c r="O66" s="458" t="s">
        <v>303</v>
      </c>
      <c r="P66" s="459">
        <v>2</v>
      </c>
      <c r="Q66" s="460">
        <v>45688</v>
      </c>
      <c r="R66" s="461">
        <v>45689</v>
      </c>
    </row>
    <row r="67" spans="1:18" s="450" customFormat="1" ht="36" customHeight="1">
      <c r="A67" s="451" t="s">
        <v>296</v>
      </c>
      <c r="B67" s="452">
        <v>503</v>
      </c>
      <c r="C67" s="453" t="s">
        <v>18</v>
      </c>
      <c r="D67" s="452" t="s">
        <v>161</v>
      </c>
      <c r="E67" s="452">
        <v>50</v>
      </c>
      <c r="F67" s="452" t="s">
        <v>298</v>
      </c>
      <c r="G67" s="454">
        <v>3960</v>
      </c>
      <c r="H67" s="453" t="s">
        <v>457</v>
      </c>
      <c r="I67" s="455"/>
      <c r="J67" s="455"/>
      <c r="K67" s="456">
        <f>G67*L67</f>
        <v>5544</v>
      </c>
      <c r="L67" s="456">
        <v>1.4</v>
      </c>
      <c r="M67" s="457"/>
      <c r="N67" s="456">
        <v>0.05</v>
      </c>
      <c r="O67" s="458">
        <v>1</v>
      </c>
      <c r="P67" s="459">
        <v>3</v>
      </c>
      <c r="Q67" s="460"/>
      <c r="R67" s="461">
        <v>45717</v>
      </c>
    </row>
    <row r="68" spans="1:18" s="450" customFormat="1" ht="36" customHeight="1">
      <c r="A68" s="451" t="s">
        <v>300</v>
      </c>
      <c r="B68" s="452">
        <v>503</v>
      </c>
      <c r="C68" s="453" t="s">
        <v>18</v>
      </c>
      <c r="D68" s="452" t="s">
        <v>161</v>
      </c>
      <c r="E68" s="452">
        <v>11</v>
      </c>
      <c r="F68" s="452" t="s">
        <v>293</v>
      </c>
      <c r="G68" s="454">
        <v>1982</v>
      </c>
      <c r="H68" s="453" t="s">
        <v>458</v>
      </c>
      <c r="I68" s="456">
        <v>2457.6799999999998</v>
      </c>
      <c r="J68" s="456">
        <f>I68/$G68</f>
        <v>1.24</v>
      </c>
      <c r="K68" s="456">
        <v>2873.9</v>
      </c>
      <c r="L68" s="456">
        <f>K68/$G68</f>
        <v>1.45</v>
      </c>
      <c r="M68" s="457">
        <f>(K68/I68)-1</f>
        <v>0.16935483870967749</v>
      </c>
      <c r="N68" s="456">
        <v>0.08</v>
      </c>
      <c r="O68" s="458" t="s">
        <v>459</v>
      </c>
      <c r="P68" s="459">
        <v>3</v>
      </c>
      <c r="Q68" s="460">
        <v>45747</v>
      </c>
      <c r="R68" s="461">
        <v>45748</v>
      </c>
    </row>
    <row r="69" spans="1:18" s="450" customFormat="1" ht="36" customHeight="1">
      <c r="A69" s="451" t="s">
        <v>296</v>
      </c>
      <c r="B69" s="452">
        <v>503</v>
      </c>
      <c r="C69" s="453" t="s">
        <v>18</v>
      </c>
      <c r="D69" s="452" t="s">
        <v>161</v>
      </c>
      <c r="E69" s="452">
        <v>10</v>
      </c>
      <c r="F69" s="452" t="s">
        <v>298</v>
      </c>
      <c r="G69" s="454">
        <v>1982</v>
      </c>
      <c r="H69" s="453" t="s">
        <v>460</v>
      </c>
      <c r="I69" s="455"/>
      <c r="J69" s="455"/>
      <c r="K69" s="456">
        <f>G69*L69</f>
        <v>2774.7999999999997</v>
      </c>
      <c r="L69" s="456">
        <v>1.4</v>
      </c>
      <c r="M69" s="457"/>
      <c r="N69" s="456">
        <v>7.0000000000000007E-2</v>
      </c>
      <c r="O69" s="458">
        <v>2</v>
      </c>
      <c r="P69" s="459">
        <v>3</v>
      </c>
      <c r="Q69" s="460"/>
      <c r="R69" s="461">
        <v>45778</v>
      </c>
    </row>
    <row r="70" spans="1:18" s="450" customFormat="1" ht="36" customHeight="1">
      <c r="A70" s="451" t="s">
        <v>296</v>
      </c>
      <c r="B70" s="452">
        <v>503</v>
      </c>
      <c r="C70" s="453" t="s">
        <v>18</v>
      </c>
      <c r="D70" s="452" t="s">
        <v>161</v>
      </c>
      <c r="E70" s="452">
        <v>4</v>
      </c>
      <c r="F70" s="452" t="s">
        <v>298</v>
      </c>
      <c r="G70" s="454">
        <v>2378</v>
      </c>
      <c r="H70" s="453" t="s">
        <v>461</v>
      </c>
      <c r="I70" s="455"/>
      <c r="J70" s="455"/>
      <c r="K70" s="456">
        <f>G70*L70</f>
        <v>3329.2</v>
      </c>
      <c r="L70" s="456">
        <v>1.4</v>
      </c>
      <c r="M70" s="457"/>
      <c r="N70" s="456">
        <v>0.05</v>
      </c>
      <c r="O70" s="458">
        <v>1</v>
      </c>
      <c r="P70" s="459">
        <v>2</v>
      </c>
      <c r="Q70" s="460"/>
      <c r="R70" s="461">
        <v>45809</v>
      </c>
    </row>
    <row r="71" spans="1:18" s="450" customFormat="1" ht="36" customHeight="1">
      <c r="A71" s="451" t="s">
        <v>304</v>
      </c>
      <c r="B71" s="452">
        <v>503</v>
      </c>
      <c r="C71" s="453" t="s">
        <v>18</v>
      </c>
      <c r="D71" s="452" t="s">
        <v>161</v>
      </c>
      <c r="E71" s="452">
        <v>44</v>
      </c>
      <c r="F71" s="452" t="s">
        <v>293</v>
      </c>
      <c r="G71" s="454">
        <v>6740</v>
      </c>
      <c r="H71" s="453" t="s">
        <v>462</v>
      </c>
      <c r="I71" s="456">
        <v>5594.2</v>
      </c>
      <c r="J71" s="456">
        <f>I71/G71</f>
        <v>0.83</v>
      </c>
      <c r="K71" s="456">
        <v>9099</v>
      </c>
      <c r="L71" s="456">
        <f>K71/G71</f>
        <v>1.35</v>
      </c>
      <c r="M71" s="457">
        <f>(K71/I71)-1</f>
        <v>0.62650602409638556</v>
      </c>
      <c r="N71" s="456">
        <v>7.0000000000000007E-2</v>
      </c>
      <c r="O71" s="458" t="s">
        <v>303</v>
      </c>
      <c r="P71" s="459">
        <v>3</v>
      </c>
      <c r="Q71" s="460">
        <v>45838</v>
      </c>
      <c r="R71" s="461">
        <v>45839</v>
      </c>
    </row>
    <row r="72" spans="1:18" s="450" customFormat="1" ht="36" customHeight="1">
      <c r="A72" s="451" t="s">
        <v>296</v>
      </c>
      <c r="B72" s="452">
        <v>503</v>
      </c>
      <c r="C72" s="453" t="s">
        <v>18</v>
      </c>
      <c r="D72" s="452" t="s">
        <v>463</v>
      </c>
      <c r="E72" s="452">
        <v>49</v>
      </c>
      <c r="F72" s="452"/>
      <c r="G72" s="454">
        <v>11051</v>
      </c>
      <c r="H72" s="453" t="s">
        <v>464</v>
      </c>
      <c r="I72" s="455"/>
      <c r="J72" s="455"/>
      <c r="K72" s="456">
        <f>G72*L72</f>
        <v>13813.75</v>
      </c>
      <c r="L72" s="456">
        <v>1.25</v>
      </c>
      <c r="M72" s="457"/>
      <c r="N72" s="456">
        <v>0.05</v>
      </c>
      <c r="O72" s="458">
        <v>1</v>
      </c>
      <c r="P72" s="459">
        <v>5</v>
      </c>
      <c r="Q72" s="460"/>
      <c r="R72" s="461">
        <v>45931</v>
      </c>
    </row>
    <row r="73" spans="1:18" s="450" customFormat="1" ht="36" customHeight="1">
      <c r="A73" s="451" t="s">
        <v>296</v>
      </c>
      <c r="B73" s="452">
        <v>503</v>
      </c>
      <c r="C73" s="453" t="s">
        <v>18</v>
      </c>
      <c r="D73" s="452" t="s">
        <v>465</v>
      </c>
      <c r="E73" s="452">
        <v>14</v>
      </c>
      <c r="F73" s="452"/>
      <c r="G73" s="454">
        <v>1932</v>
      </c>
      <c r="H73" s="453" t="s">
        <v>466</v>
      </c>
      <c r="I73" s="455"/>
      <c r="J73" s="455"/>
      <c r="K73" s="456">
        <f>G73*L73</f>
        <v>2511.6</v>
      </c>
      <c r="L73" s="456">
        <v>1.3</v>
      </c>
      <c r="M73" s="457"/>
      <c r="N73" s="456">
        <v>8.5000000000000006E-2</v>
      </c>
      <c r="O73" s="458"/>
      <c r="P73" s="459">
        <v>3</v>
      </c>
      <c r="Q73" s="460"/>
      <c r="R73" s="461">
        <v>45931</v>
      </c>
    </row>
    <row r="74" spans="1:18" s="450" customFormat="1" ht="36" customHeight="1">
      <c r="A74" s="451" t="s">
        <v>296</v>
      </c>
      <c r="B74" s="452">
        <v>503</v>
      </c>
      <c r="C74" s="453" t="s">
        <v>18</v>
      </c>
      <c r="D74" s="452"/>
      <c r="E74" s="452" t="s">
        <v>467</v>
      </c>
      <c r="F74" s="452" t="s">
        <v>298</v>
      </c>
      <c r="G74" s="454">
        <v>4506</v>
      </c>
      <c r="H74" s="453" t="s">
        <v>468</v>
      </c>
      <c r="I74" s="455"/>
      <c r="J74" s="455"/>
      <c r="K74" s="456">
        <f>G74*L74</f>
        <v>6308.4</v>
      </c>
      <c r="L74" s="456">
        <v>1.4</v>
      </c>
      <c r="M74" s="457"/>
      <c r="N74" s="456">
        <v>0.05</v>
      </c>
      <c r="O74" s="458">
        <v>3</v>
      </c>
      <c r="P74" s="459">
        <v>5</v>
      </c>
      <c r="Q74" s="460"/>
      <c r="R74" s="461">
        <v>45931</v>
      </c>
    </row>
    <row r="75" spans="1:18" s="450" customFormat="1" ht="36" customHeight="1">
      <c r="A75" s="451" t="s">
        <v>316</v>
      </c>
      <c r="B75" s="452">
        <v>503</v>
      </c>
      <c r="C75" s="453" t="s">
        <v>18</v>
      </c>
      <c r="D75" s="452" t="s">
        <v>157</v>
      </c>
      <c r="E75" s="452">
        <v>9</v>
      </c>
      <c r="F75" s="452" t="s">
        <v>317</v>
      </c>
      <c r="G75" s="454">
        <v>1920</v>
      </c>
      <c r="H75" s="453" t="s">
        <v>469</v>
      </c>
      <c r="I75" s="456">
        <v>2265.6</v>
      </c>
      <c r="J75" s="456">
        <f>I75/G75</f>
        <v>1.18</v>
      </c>
      <c r="K75" s="456">
        <v>2592</v>
      </c>
      <c r="L75" s="456">
        <f>K75/G75</f>
        <v>1.35</v>
      </c>
      <c r="M75" s="457">
        <f>(K75/I75)-1</f>
        <v>0.14406779661016955</v>
      </c>
      <c r="N75" s="456">
        <v>7.4999999999999997E-2</v>
      </c>
      <c r="O75" s="458" t="s">
        <v>303</v>
      </c>
      <c r="P75" s="459">
        <v>3</v>
      </c>
      <c r="Q75" s="460">
        <v>45930</v>
      </c>
      <c r="R75" s="461">
        <v>45931</v>
      </c>
    </row>
    <row r="76" spans="1:18" s="450" customFormat="1" ht="36" customHeight="1">
      <c r="A76" s="451" t="s">
        <v>300</v>
      </c>
      <c r="B76" s="452">
        <v>503</v>
      </c>
      <c r="C76" s="453" t="s">
        <v>18</v>
      </c>
      <c r="D76" s="452" t="s">
        <v>157</v>
      </c>
      <c r="E76" s="452">
        <v>17</v>
      </c>
      <c r="F76" s="452" t="s">
        <v>317</v>
      </c>
      <c r="G76" s="454">
        <v>1763</v>
      </c>
      <c r="H76" s="453" t="s">
        <v>470</v>
      </c>
      <c r="I76" s="456">
        <v>1921.67</v>
      </c>
      <c r="J76" s="456">
        <f>I76/G76</f>
        <v>1.0900000000000001</v>
      </c>
      <c r="K76" s="456">
        <v>2291.9</v>
      </c>
      <c r="L76" s="456">
        <f>K76/G76</f>
        <v>1.3</v>
      </c>
      <c r="M76" s="457">
        <f>(K76/I76)-1</f>
        <v>0.19266055045871555</v>
      </c>
      <c r="N76" s="456">
        <v>0.06</v>
      </c>
      <c r="O76" s="458" t="s">
        <v>303</v>
      </c>
      <c r="P76" s="459">
        <v>3</v>
      </c>
      <c r="Q76" s="460">
        <v>45991</v>
      </c>
      <c r="R76" s="461">
        <v>45992</v>
      </c>
    </row>
    <row r="77" spans="1:18" s="450" customFormat="1" ht="36" customHeight="1">
      <c r="A77" s="451" t="s">
        <v>316</v>
      </c>
      <c r="B77" s="452">
        <v>503</v>
      </c>
      <c r="C77" s="453" t="s">
        <v>18</v>
      </c>
      <c r="D77" s="452" t="s">
        <v>157</v>
      </c>
      <c r="E77" s="452">
        <v>32</v>
      </c>
      <c r="F77" s="452" t="s">
        <v>317</v>
      </c>
      <c r="G77" s="454">
        <v>4000</v>
      </c>
      <c r="H77" s="453" t="s">
        <v>471</v>
      </c>
      <c r="I77" s="456">
        <v>5400</v>
      </c>
      <c r="J77" s="456">
        <f>I77/G77</f>
        <v>1.35</v>
      </c>
      <c r="K77" s="456">
        <v>6200</v>
      </c>
      <c r="L77" s="456">
        <f>K77/G77</f>
        <v>1.55</v>
      </c>
      <c r="M77" s="457">
        <f>(K77/I77)-1</f>
        <v>0.14814814814814814</v>
      </c>
      <c r="N77" s="456">
        <v>0.06</v>
      </c>
      <c r="O77" s="458" t="s">
        <v>472</v>
      </c>
      <c r="P77" s="459">
        <v>3</v>
      </c>
      <c r="Q77" s="460">
        <v>46022</v>
      </c>
      <c r="R77" s="461">
        <v>46023</v>
      </c>
    </row>
    <row r="78" spans="1:18" s="450" customFormat="1" ht="36" customHeight="1">
      <c r="A78" s="451" t="s">
        <v>296</v>
      </c>
      <c r="B78" s="452">
        <v>525</v>
      </c>
      <c r="C78" s="453" t="s">
        <v>473</v>
      </c>
      <c r="D78" s="452" t="s">
        <v>474</v>
      </c>
      <c r="E78" s="452">
        <v>4</v>
      </c>
      <c r="F78" s="452" t="s">
        <v>298</v>
      </c>
      <c r="G78" s="454">
        <v>1222</v>
      </c>
      <c r="H78" s="453" t="s">
        <v>475</v>
      </c>
      <c r="I78" s="455"/>
      <c r="J78" s="455"/>
      <c r="K78" s="456">
        <f>G78*L78</f>
        <v>1588.6000000000001</v>
      </c>
      <c r="L78" s="456">
        <v>1.3</v>
      </c>
      <c r="M78" s="457"/>
      <c r="N78" s="456">
        <v>0.05</v>
      </c>
      <c r="O78" s="458">
        <v>0</v>
      </c>
      <c r="P78" s="459">
        <v>3</v>
      </c>
      <c r="Q78" s="460"/>
      <c r="R78" s="461">
        <v>45778</v>
      </c>
    </row>
    <row r="79" spans="1:18" s="450" customFormat="1" ht="36" customHeight="1">
      <c r="A79" s="451" t="s">
        <v>296</v>
      </c>
      <c r="B79" s="452">
        <v>525</v>
      </c>
      <c r="C79" s="453" t="s">
        <v>473</v>
      </c>
      <c r="D79" s="452" t="s">
        <v>476</v>
      </c>
      <c r="E79" s="452">
        <v>21</v>
      </c>
      <c r="F79" s="452" t="s">
        <v>298</v>
      </c>
      <c r="G79" s="454">
        <v>1260</v>
      </c>
      <c r="H79" s="453" t="s">
        <v>477</v>
      </c>
      <c r="I79" s="455"/>
      <c r="J79" s="455"/>
      <c r="K79" s="456">
        <f>G79*L79</f>
        <v>1638</v>
      </c>
      <c r="L79" s="456">
        <v>1.3</v>
      </c>
      <c r="M79" s="457"/>
      <c r="N79" s="456">
        <v>0.05</v>
      </c>
      <c r="O79" s="458">
        <v>3</v>
      </c>
      <c r="P79" s="459">
        <v>3</v>
      </c>
      <c r="Q79" s="460"/>
      <c r="R79" s="461">
        <v>45823</v>
      </c>
    </row>
    <row r="80" spans="1:18" s="450" customFormat="1" ht="36" customHeight="1">
      <c r="A80" s="451" t="s">
        <v>304</v>
      </c>
      <c r="B80" s="452">
        <v>525</v>
      </c>
      <c r="C80" s="453" t="s">
        <v>473</v>
      </c>
      <c r="D80" s="452" t="s">
        <v>478</v>
      </c>
      <c r="E80" s="452">
        <v>22</v>
      </c>
      <c r="F80" s="452" t="s">
        <v>371</v>
      </c>
      <c r="G80" s="454">
        <v>1260</v>
      </c>
      <c r="H80" s="453" t="s">
        <v>479</v>
      </c>
      <c r="I80" s="456">
        <v>1449</v>
      </c>
      <c r="J80" s="456">
        <f>I80/G80</f>
        <v>1.1499999999999999</v>
      </c>
      <c r="K80" s="456">
        <v>1675.8</v>
      </c>
      <c r="L80" s="456">
        <f>K80/G80</f>
        <v>1.33</v>
      </c>
      <c r="M80" s="457">
        <f>(K80/I80)-1</f>
        <v>0.15652173913043477</v>
      </c>
      <c r="N80" s="456"/>
      <c r="O80" s="458" t="s">
        <v>303</v>
      </c>
      <c r="P80" s="459">
        <v>1</v>
      </c>
      <c r="Q80" s="460">
        <v>45869</v>
      </c>
      <c r="R80" s="461">
        <v>45870</v>
      </c>
    </row>
    <row r="81" spans="1:18" s="450" customFormat="1" ht="36" customHeight="1">
      <c r="A81" s="451" t="s">
        <v>296</v>
      </c>
      <c r="B81" s="452">
        <v>525</v>
      </c>
      <c r="C81" s="453" t="s">
        <v>473</v>
      </c>
      <c r="D81" s="452" t="s">
        <v>480</v>
      </c>
      <c r="E81" s="452">
        <v>5</v>
      </c>
      <c r="F81" s="452" t="s">
        <v>298</v>
      </c>
      <c r="G81" s="454">
        <v>1222</v>
      </c>
      <c r="H81" s="453" t="s">
        <v>481</v>
      </c>
      <c r="I81" s="455"/>
      <c r="J81" s="455"/>
      <c r="K81" s="456">
        <f>G81*L81</f>
        <v>1649.7</v>
      </c>
      <c r="L81" s="456">
        <v>1.35</v>
      </c>
      <c r="M81" s="457"/>
      <c r="N81" s="456">
        <v>0.06</v>
      </c>
      <c r="O81" s="458">
        <v>0</v>
      </c>
      <c r="P81" s="459">
        <v>3</v>
      </c>
      <c r="Q81" s="460"/>
      <c r="R81" s="461">
        <v>45901</v>
      </c>
    </row>
    <row r="82" spans="1:18" s="450" customFormat="1" ht="36" customHeight="1">
      <c r="A82" s="451" t="s">
        <v>304</v>
      </c>
      <c r="B82" s="452">
        <v>525</v>
      </c>
      <c r="C82" s="453" t="s">
        <v>473</v>
      </c>
      <c r="D82" s="452" t="s">
        <v>482</v>
      </c>
      <c r="E82" s="452">
        <v>16</v>
      </c>
      <c r="F82" s="452" t="s">
        <v>383</v>
      </c>
      <c r="G82" s="454">
        <v>1460</v>
      </c>
      <c r="H82" s="453" t="s">
        <v>483</v>
      </c>
      <c r="I82" s="456">
        <v>1270.2</v>
      </c>
      <c r="J82" s="456">
        <f>I82/G82</f>
        <v>0.87</v>
      </c>
      <c r="K82" s="456">
        <v>1898</v>
      </c>
      <c r="L82" s="456">
        <f>K82/G82</f>
        <v>1.3</v>
      </c>
      <c r="M82" s="457">
        <f>(K82/I82)-1</f>
        <v>0.49425287356321834</v>
      </c>
      <c r="N82" s="456">
        <v>0.06</v>
      </c>
      <c r="O82" s="458" t="s">
        <v>303</v>
      </c>
      <c r="P82" s="459">
        <v>5</v>
      </c>
      <c r="Q82" s="460">
        <v>45900</v>
      </c>
      <c r="R82" s="461">
        <v>45901</v>
      </c>
    </row>
    <row r="83" spans="1:18" s="450" customFormat="1" ht="36" customHeight="1">
      <c r="A83" s="451" t="s">
        <v>290</v>
      </c>
      <c r="B83" s="452">
        <v>525</v>
      </c>
      <c r="C83" s="453" t="s">
        <v>473</v>
      </c>
      <c r="D83" s="452" t="s">
        <v>480</v>
      </c>
      <c r="E83" s="452">
        <v>6</v>
      </c>
      <c r="F83" s="452" t="s">
        <v>298</v>
      </c>
      <c r="G83" s="454">
        <v>2780</v>
      </c>
      <c r="H83" s="453" t="s">
        <v>484</v>
      </c>
      <c r="I83" s="455"/>
      <c r="J83" s="455"/>
      <c r="K83" s="456">
        <f>G83*L83</f>
        <v>3753.0000000000005</v>
      </c>
      <c r="L83" s="456">
        <v>1.35</v>
      </c>
      <c r="M83" s="457"/>
      <c r="N83" s="456">
        <v>0.05</v>
      </c>
      <c r="O83" s="458"/>
      <c r="P83" s="459">
        <v>3</v>
      </c>
      <c r="Q83" s="460"/>
      <c r="R83" s="461">
        <v>45901</v>
      </c>
    </row>
    <row r="84" spans="1:18" s="450" customFormat="1" ht="36" customHeight="1">
      <c r="A84" s="451" t="s">
        <v>304</v>
      </c>
      <c r="B84" s="452">
        <v>525</v>
      </c>
      <c r="C84" s="453" t="s">
        <v>473</v>
      </c>
      <c r="D84" s="452" t="s">
        <v>230</v>
      </c>
      <c r="E84" s="452">
        <v>12</v>
      </c>
      <c r="F84" s="452" t="s">
        <v>365</v>
      </c>
      <c r="G84" s="454">
        <v>2780</v>
      </c>
      <c r="H84" s="453" t="s">
        <v>485</v>
      </c>
      <c r="I84" s="456">
        <v>3196</v>
      </c>
      <c r="J84" s="456">
        <f>I84/G84</f>
        <v>1.1496402877697842</v>
      </c>
      <c r="K84" s="456">
        <v>3780.8</v>
      </c>
      <c r="L84" s="456">
        <f>K84/G84</f>
        <v>1.36</v>
      </c>
      <c r="M84" s="457">
        <f>(K84/I84)-1</f>
        <v>0.18297872340425547</v>
      </c>
      <c r="N84" s="456">
        <v>7.0000000000000007E-2</v>
      </c>
      <c r="O84" s="458" t="s">
        <v>303</v>
      </c>
      <c r="P84" s="459">
        <v>3</v>
      </c>
      <c r="Q84" s="460">
        <v>45930</v>
      </c>
      <c r="R84" s="461">
        <v>45931</v>
      </c>
    </row>
    <row r="85" spans="1:18" s="450" customFormat="1" ht="36" customHeight="1">
      <c r="A85" s="451" t="s">
        <v>316</v>
      </c>
      <c r="B85" s="452">
        <v>525</v>
      </c>
      <c r="C85" s="453" t="s">
        <v>473</v>
      </c>
      <c r="D85" s="452" t="s">
        <v>478</v>
      </c>
      <c r="E85" s="452">
        <v>23</v>
      </c>
      <c r="F85" s="452" t="s">
        <v>365</v>
      </c>
      <c r="G85" s="454">
        <v>1260</v>
      </c>
      <c r="H85" s="453" t="s">
        <v>486</v>
      </c>
      <c r="I85" s="456">
        <v>1701</v>
      </c>
      <c r="J85" s="456">
        <f>I85/G85</f>
        <v>1.35</v>
      </c>
      <c r="K85" s="456">
        <v>1789.2</v>
      </c>
      <c r="L85" s="456">
        <f>K85/G85</f>
        <v>1.42</v>
      </c>
      <c r="M85" s="457">
        <f>(K85/I85)-1</f>
        <v>5.1851851851851816E-2</v>
      </c>
      <c r="N85" s="456"/>
      <c r="O85" s="458" t="s">
        <v>303</v>
      </c>
      <c r="P85" s="459">
        <v>1</v>
      </c>
      <c r="Q85" s="460">
        <v>45991</v>
      </c>
      <c r="R85" s="461">
        <v>45992</v>
      </c>
    </row>
    <row r="86" spans="1:18" s="450" customFormat="1" ht="36" customHeight="1">
      <c r="A86" s="451" t="s">
        <v>304</v>
      </c>
      <c r="B86" s="452">
        <v>537</v>
      </c>
      <c r="C86" s="453" t="s">
        <v>487</v>
      </c>
      <c r="D86" s="452" t="s">
        <v>488</v>
      </c>
      <c r="E86" s="452" t="s">
        <v>489</v>
      </c>
      <c r="F86" s="452" t="s">
        <v>323</v>
      </c>
      <c r="G86" s="454">
        <v>7590</v>
      </c>
      <c r="H86" s="453" t="s">
        <v>490</v>
      </c>
      <c r="I86" s="456">
        <v>6678.33</v>
      </c>
      <c r="J86" s="456">
        <f>I86/G86</f>
        <v>0.87988537549407109</v>
      </c>
      <c r="K86" s="456">
        <v>7590</v>
      </c>
      <c r="L86" s="456">
        <f>K86/G86</f>
        <v>1</v>
      </c>
      <c r="M86" s="457">
        <f>(K86/I86)-1</f>
        <v>0.13651167282838683</v>
      </c>
      <c r="N86" s="456">
        <v>0.1</v>
      </c>
      <c r="O86" s="458" t="s">
        <v>303</v>
      </c>
      <c r="P86" s="459">
        <v>5</v>
      </c>
      <c r="Q86" s="460">
        <v>45716</v>
      </c>
      <c r="R86" s="461">
        <v>45717</v>
      </c>
    </row>
    <row r="87" spans="1:18" s="450" customFormat="1" ht="36" customHeight="1">
      <c r="A87" s="451" t="s">
        <v>304</v>
      </c>
      <c r="B87" s="452">
        <v>537</v>
      </c>
      <c r="C87" s="453" t="s">
        <v>487</v>
      </c>
      <c r="D87" s="452" t="s">
        <v>178</v>
      </c>
      <c r="E87" s="452">
        <v>3</v>
      </c>
      <c r="F87" s="452" t="s">
        <v>323</v>
      </c>
      <c r="G87" s="454">
        <v>8772</v>
      </c>
      <c r="H87" s="453" t="s">
        <v>491</v>
      </c>
      <c r="I87" s="456">
        <v>8772</v>
      </c>
      <c r="J87" s="456">
        <f>I87/G87</f>
        <v>1</v>
      </c>
      <c r="K87" s="456">
        <v>10526.4</v>
      </c>
      <c r="L87" s="456">
        <f>K87/G87</f>
        <v>1.2</v>
      </c>
      <c r="M87" s="457">
        <f>(K87/I87)-1</f>
        <v>0.19999999999999996</v>
      </c>
      <c r="N87" s="456">
        <v>5.5E-2</v>
      </c>
      <c r="O87" s="458" t="s">
        <v>303</v>
      </c>
      <c r="P87" s="459">
        <v>3</v>
      </c>
      <c r="Q87" s="460">
        <v>45747</v>
      </c>
      <c r="R87" s="461">
        <v>45748</v>
      </c>
    </row>
    <row r="88" spans="1:18" s="450" customFormat="1" ht="36" customHeight="1">
      <c r="A88" s="451" t="s">
        <v>296</v>
      </c>
      <c r="B88" s="452">
        <v>537</v>
      </c>
      <c r="C88" s="453" t="s">
        <v>487</v>
      </c>
      <c r="D88" s="452" t="s">
        <v>173</v>
      </c>
      <c r="E88" s="452" t="s">
        <v>492</v>
      </c>
      <c r="F88" s="452" t="s">
        <v>298</v>
      </c>
      <c r="G88" s="454">
        <v>2995</v>
      </c>
      <c r="H88" s="453" t="s">
        <v>493</v>
      </c>
      <c r="I88" s="455"/>
      <c r="J88" s="455"/>
      <c r="K88" s="456">
        <f>G88*L88</f>
        <v>3444.2499999999995</v>
      </c>
      <c r="L88" s="456">
        <v>1.1499999999999999</v>
      </c>
      <c r="M88" s="457"/>
      <c r="N88" s="456">
        <v>0.05</v>
      </c>
      <c r="O88" s="458">
        <v>2</v>
      </c>
      <c r="P88" s="459">
        <v>3</v>
      </c>
      <c r="Q88" s="460"/>
      <c r="R88" s="461">
        <v>45809</v>
      </c>
    </row>
    <row r="89" spans="1:18" s="450" customFormat="1" ht="36" customHeight="1">
      <c r="A89" s="451" t="s">
        <v>304</v>
      </c>
      <c r="B89" s="452">
        <v>537</v>
      </c>
      <c r="C89" s="453" t="s">
        <v>487</v>
      </c>
      <c r="D89" s="452" t="s">
        <v>494</v>
      </c>
      <c r="E89" s="452">
        <v>5</v>
      </c>
      <c r="F89" s="452" t="s">
        <v>323</v>
      </c>
      <c r="G89" s="454">
        <v>1768</v>
      </c>
      <c r="H89" s="453" t="s">
        <v>495</v>
      </c>
      <c r="I89" s="456">
        <v>1838.72</v>
      </c>
      <c r="J89" s="456">
        <f>I89/G89</f>
        <v>1.04</v>
      </c>
      <c r="K89" s="456">
        <v>2121.6</v>
      </c>
      <c r="L89" s="456">
        <f>K89/G89</f>
        <v>1.2</v>
      </c>
      <c r="M89" s="457">
        <f>(K89/I89)-1</f>
        <v>0.15384615384615374</v>
      </c>
      <c r="N89" s="456">
        <v>0.05</v>
      </c>
      <c r="O89" s="458" t="s">
        <v>303</v>
      </c>
      <c r="P89" s="459">
        <v>3</v>
      </c>
      <c r="Q89" s="460">
        <v>45930</v>
      </c>
      <c r="R89" s="461">
        <v>45931</v>
      </c>
    </row>
    <row r="90" spans="1:18" s="450" customFormat="1" ht="36" customHeight="1">
      <c r="A90" s="451" t="s">
        <v>304</v>
      </c>
      <c r="B90" s="452">
        <v>537</v>
      </c>
      <c r="C90" s="453" t="s">
        <v>487</v>
      </c>
      <c r="D90" s="452" t="s">
        <v>496</v>
      </c>
      <c r="E90" s="452" t="s">
        <v>497</v>
      </c>
      <c r="F90" s="452" t="s">
        <v>498</v>
      </c>
      <c r="G90" s="454">
        <v>4530</v>
      </c>
      <c r="H90" s="453" t="s">
        <v>499</v>
      </c>
      <c r="I90" s="456">
        <v>4711.2</v>
      </c>
      <c r="J90" s="456">
        <f>I90/G90</f>
        <v>1.04</v>
      </c>
      <c r="K90" s="456">
        <v>5209.5</v>
      </c>
      <c r="L90" s="456">
        <f>K90/G90</f>
        <v>1.1499999999999999</v>
      </c>
      <c r="M90" s="457">
        <f>(K90/I90)-1</f>
        <v>0.10576923076923084</v>
      </c>
      <c r="N90" s="456">
        <v>0.05</v>
      </c>
      <c r="O90" s="458" t="s">
        <v>500</v>
      </c>
      <c r="P90" s="459">
        <v>3</v>
      </c>
      <c r="Q90" s="460">
        <v>45961</v>
      </c>
      <c r="R90" s="461">
        <v>45962</v>
      </c>
    </row>
    <row r="91" spans="1:18" s="450" customFormat="1" ht="36" customHeight="1">
      <c r="A91" s="451" t="s">
        <v>304</v>
      </c>
      <c r="B91" s="452">
        <v>537</v>
      </c>
      <c r="C91" s="453" t="s">
        <v>487</v>
      </c>
      <c r="D91" s="452" t="s">
        <v>173</v>
      </c>
      <c r="E91" s="452">
        <v>5</v>
      </c>
      <c r="F91" s="452" t="s">
        <v>323</v>
      </c>
      <c r="G91" s="454">
        <v>1536</v>
      </c>
      <c r="H91" s="453" t="s">
        <v>501</v>
      </c>
      <c r="I91" s="456">
        <v>1704.96</v>
      </c>
      <c r="J91" s="456">
        <f>I91/G91</f>
        <v>1.1100000000000001</v>
      </c>
      <c r="K91" s="456">
        <v>1904.64</v>
      </c>
      <c r="L91" s="456">
        <f>K91/G91</f>
        <v>1.24</v>
      </c>
      <c r="M91" s="457">
        <f>(K91/I91)-1</f>
        <v>0.11711711711711725</v>
      </c>
      <c r="N91" s="456">
        <v>0.06</v>
      </c>
      <c r="O91" s="458" t="s">
        <v>502</v>
      </c>
      <c r="P91" s="459">
        <v>5</v>
      </c>
      <c r="Q91" s="460">
        <v>46022</v>
      </c>
      <c r="R91" s="461">
        <v>46023</v>
      </c>
    </row>
    <row r="92" spans="1:18" s="450" customFormat="1" ht="36" customHeight="1">
      <c r="A92" s="451" t="s">
        <v>296</v>
      </c>
      <c r="B92" s="452">
        <v>537</v>
      </c>
      <c r="C92" s="453" t="s">
        <v>487</v>
      </c>
      <c r="D92" s="452"/>
      <c r="E92" s="452"/>
      <c r="F92" s="452" t="s">
        <v>298</v>
      </c>
      <c r="G92" s="454">
        <v>1427</v>
      </c>
      <c r="H92" s="453" t="s">
        <v>503</v>
      </c>
      <c r="I92" s="455"/>
      <c r="J92" s="455"/>
      <c r="K92" s="456">
        <f>G92*L92</f>
        <v>0</v>
      </c>
      <c r="L92" s="456"/>
      <c r="M92" s="457"/>
      <c r="N92" s="456"/>
      <c r="O92" s="458"/>
      <c r="P92" s="459"/>
      <c r="Q92" s="460"/>
      <c r="R92" s="461"/>
    </row>
    <row r="93" spans="1:18" s="450" customFormat="1" ht="36" customHeight="1">
      <c r="A93" s="451" t="s">
        <v>304</v>
      </c>
      <c r="B93" s="452">
        <v>538</v>
      </c>
      <c r="C93" s="453" t="s">
        <v>33</v>
      </c>
      <c r="D93" s="452" t="s">
        <v>183</v>
      </c>
      <c r="E93" s="452">
        <v>12</v>
      </c>
      <c r="F93" s="452" t="s">
        <v>440</v>
      </c>
      <c r="G93" s="454">
        <v>2184</v>
      </c>
      <c r="H93" s="453" t="s">
        <v>504</v>
      </c>
      <c r="I93" s="456">
        <v>2118.48</v>
      </c>
      <c r="J93" s="456">
        <f>I93/G93</f>
        <v>0.97</v>
      </c>
      <c r="K93" s="456">
        <v>2861.04</v>
      </c>
      <c r="L93" s="456">
        <f>K93/G93</f>
        <v>1.31</v>
      </c>
      <c r="M93" s="457">
        <f>(K93/I93)-1</f>
        <v>0.35051546391752564</v>
      </c>
      <c r="N93" s="456">
        <v>7.0000000000000007E-2</v>
      </c>
      <c r="O93" s="458" t="s">
        <v>303</v>
      </c>
      <c r="P93" s="459">
        <v>3</v>
      </c>
      <c r="Q93" s="460">
        <v>45688</v>
      </c>
      <c r="R93" s="461">
        <v>45689</v>
      </c>
    </row>
    <row r="94" spans="1:18" s="450" customFormat="1" ht="36" customHeight="1">
      <c r="A94" s="451" t="s">
        <v>304</v>
      </c>
      <c r="B94" s="452">
        <v>538</v>
      </c>
      <c r="C94" s="453" t="s">
        <v>33</v>
      </c>
      <c r="D94" s="452" t="s">
        <v>183</v>
      </c>
      <c r="E94" s="452">
        <v>7</v>
      </c>
      <c r="F94" s="452" t="s">
        <v>440</v>
      </c>
      <c r="G94" s="454">
        <v>2184</v>
      </c>
      <c r="H94" s="453" t="s">
        <v>505</v>
      </c>
      <c r="I94" s="456">
        <v>2817.36</v>
      </c>
      <c r="J94" s="456">
        <f>I94/G94</f>
        <v>1.29</v>
      </c>
      <c r="K94" s="456">
        <v>3188.64</v>
      </c>
      <c r="L94" s="456">
        <f>K94/G94</f>
        <v>1.46</v>
      </c>
      <c r="M94" s="457">
        <f>(K94/I94)-1</f>
        <v>0.13178294573643412</v>
      </c>
      <c r="N94" s="456"/>
      <c r="O94" s="458" t="s">
        <v>303</v>
      </c>
      <c r="P94" s="459">
        <v>1</v>
      </c>
      <c r="Q94" s="460">
        <v>45688</v>
      </c>
      <c r="R94" s="461">
        <v>45689</v>
      </c>
    </row>
    <row r="95" spans="1:18" s="450" customFormat="1" ht="36" customHeight="1">
      <c r="A95" s="451" t="s">
        <v>296</v>
      </c>
      <c r="B95" s="452">
        <v>538</v>
      </c>
      <c r="C95" s="453" t="s">
        <v>33</v>
      </c>
      <c r="D95" s="452" t="s">
        <v>183</v>
      </c>
      <c r="E95" s="452">
        <v>11</v>
      </c>
      <c r="F95" s="452" t="s">
        <v>298</v>
      </c>
      <c r="G95" s="454">
        <v>2028</v>
      </c>
      <c r="H95" s="453" t="s">
        <v>506</v>
      </c>
      <c r="I95" s="455"/>
      <c r="J95" s="455"/>
      <c r="K95" s="456">
        <f>G95*L95</f>
        <v>2636.4</v>
      </c>
      <c r="L95" s="456">
        <v>1.3</v>
      </c>
      <c r="M95" s="457"/>
      <c r="N95" s="456">
        <v>0.05</v>
      </c>
      <c r="O95" s="458">
        <v>1</v>
      </c>
      <c r="P95" s="459">
        <v>2</v>
      </c>
      <c r="Q95" s="460"/>
      <c r="R95" s="461">
        <v>45705</v>
      </c>
    </row>
    <row r="96" spans="1:18" s="450" customFormat="1" ht="36" customHeight="1">
      <c r="A96" s="451" t="s">
        <v>296</v>
      </c>
      <c r="B96" s="452">
        <v>538</v>
      </c>
      <c r="C96" s="453" t="s">
        <v>33</v>
      </c>
      <c r="D96" s="452" t="s">
        <v>181</v>
      </c>
      <c r="E96" s="452">
        <v>4</v>
      </c>
      <c r="F96" s="452" t="s">
        <v>298</v>
      </c>
      <c r="G96" s="454">
        <v>2028</v>
      </c>
      <c r="H96" s="453" t="s">
        <v>507</v>
      </c>
      <c r="I96" s="455"/>
      <c r="J96" s="455"/>
      <c r="K96" s="456">
        <f>G96*L96</f>
        <v>2636.4</v>
      </c>
      <c r="L96" s="456">
        <v>1.3</v>
      </c>
      <c r="M96" s="457"/>
      <c r="N96" s="456">
        <v>0.05</v>
      </c>
      <c r="O96" s="458"/>
      <c r="P96" s="459">
        <v>2</v>
      </c>
      <c r="Q96" s="460"/>
      <c r="R96" s="461">
        <v>45809</v>
      </c>
    </row>
    <row r="97" spans="1:18" s="450" customFormat="1" ht="36" customHeight="1">
      <c r="A97" s="451" t="s">
        <v>304</v>
      </c>
      <c r="B97" s="452">
        <v>538</v>
      </c>
      <c r="C97" s="453" t="s">
        <v>33</v>
      </c>
      <c r="D97" s="452" t="s">
        <v>181</v>
      </c>
      <c r="E97" s="452">
        <v>11</v>
      </c>
      <c r="F97" s="452" t="s">
        <v>440</v>
      </c>
      <c r="G97" s="454">
        <v>2184</v>
      </c>
      <c r="H97" s="453" t="s">
        <v>508</v>
      </c>
      <c r="I97" s="456">
        <v>2511.6</v>
      </c>
      <c r="J97" s="456">
        <f>I97/G97</f>
        <v>1.1499999999999999</v>
      </c>
      <c r="K97" s="456">
        <v>2970.24</v>
      </c>
      <c r="L97" s="456">
        <f>K97/G97</f>
        <v>1.3599999999999999</v>
      </c>
      <c r="M97" s="457">
        <f>(K97/I97)-1</f>
        <v>0.18260869565217397</v>
      </c>
      <c r="N97" s="456">
        <v>7.0000000000000007E-2</v>
      </c>
      <c r="O97" s="458" t="s">
        <v>303</v>
      </c>
      <c r="P97" s="459">
        <v>3</v>
      </c>
      <c r="Q97" s="460">
        <v>45838</v>
      </c>
      <c r="R97" s="461">
        <v>45839</v>
      </c>
    </row>
    <row r="98" spans="1:18" s="450" customFormat="1" ht="36" customHeight="1">
      <c r="A98" s="451" t="s">
        <v>304</v>
      </c>
      <c r="B98" s="452">
        <v>538</v>
      </c>
      <c r="C98" s="453" t="s">
        <v>33</v>
      </c>
      <c r="D98" s="452" t="s">
        <v>183</v>
      </c>
      <c r="E98" s="452">
        <v>9</v>
      </c>
      <c r="F98" s="452" t="s">
        <v>440</v>
      </c>
      <c r="G98" s="454">
        <v>2184</v>
      </c>
      <c r="H98" s="453" t="s">
        <v>509</v>
      </c>
      <c r="I98" s="456">
        <v>2336.88</v>
      </c>
      <c r="J98" s="456">
        <f>I98/G98</f>
        <v>1.07</v>
      </c>
      <c r="K98" s="456">
        <v>2992.08</v>
      </c>
      <c r="L98" s="456">
        <f>K98/G98</f>
        <v>1.3699999999999999</v>
      </c>
      <c r="M98" s="457">
        <f>(K98/I98)-1</f>
        <v>0.28037383177570074</v>
      </c>
      <c r="N98" s="456">
        <v>7.0000000000000007E-2</v>
      </c>
      <c r="O98" s="458" t="s">
        <v>303</v>
      </c>
      <c r="P98" s="459">
        <v>3</v>
      </c>
      <c r="Q98" s="460">
        <v>45838</v>
      </c>
      <c r="R98" s="461">
        <v>45839</v>
      </c>
    </row>
    <row r="99" spans="1:18" s="450" customFormat="1" ht="36" customHeight="1">
      <c r="A99" s="451" t="s">
        <v>296</v>
      </c>
      <c r="B99" s="452">
        <v>538</v>
      </c>
      <c r="C99" s="453" t="s">
        <v>33</v>
      </c>
      <c r="D99" s="452" t="s">
        <v>181</v>
      </c>
      <c r="E99" s="452">
        <v>8</v>
      </c>
      <c r="F99" s="452" t="s">
        <v>298</v>
      </c>
      <c r="G99" s="454">
        <v>2184</v>
      </c>
      <c r="H99" s="453" t="s">
        <v>510</v>
      </c>
      <c r="I99" s="455"/>
      <c r="J99" s="455"/>
      <c r="K99" s="456">
        <f>G99*L99</f>
        <v>3057.6</v>
      </c>
      <c r="L99" s="456">
        <v>1.4</v>
      </c>
      <c r="M99" s="457"/>
      <c r="N99" s="456">
        <v>0.05</v>
      </c>
      <c r="O99" s="458">
        <v>2</v>
      </c>
      <c r="P99" s="459">
        <v>3</v>
      </c>
      <c r="Q99" s="460"/>
      <c r="R99" s="461">
        <v>45901</v>
      </c>
    </row>
    <row r="100" spans="1:18" s="450" customFormat="1" ht="36" customHeight="1">
      <c r="A100" s="451" t="s">
        <v>304</v>
      </c>
      <c r="B100" s="452">
        <v>538</v>
      </c>
      <c r="C100" s="453" t="s">
        <v>33</v>
      </c>
      <c r="D100" s="452" t="s">
        <v>183</v>
      </c>
      <c r="E100" s="452" t="s">
        <v>511</v>
      </c>
      <c r="F100" s="452" t="s">
        <v>512</v>
      </c>
      <c r="G100" s="454">
        <v>3276</v>
      </c>
      <c r="H100" s="453" t="s">
        <v>513</v>
      </c>
      <c r="I100" s="456">
        <v>3505.32</v>
      </c>
      <c r="J100" s="456">
        <f>I100/G100</f>
        <v>1.07</v>
      </c>
      <c r="K100" s="456">
        <v>4389.84</v>
      </c>
      <c r="L100" s="456">
        <f>K100/G100</f>
        <v>1.34</v>
      </c>
      <c r="M100" s="457">
        <f>(K100/I100)-1</f>
        <v>0.25233644859813076</v>
      </c>
      <c r="N100" s="456">
        <v>0.06</v>
      </c>
      <c r="O100" s="458" t="s">
        <v>303</v>
      </c>
      <c r="P100" s="459">
        <v>5</v>
      </c>
      <c r="Q100" s="460" t="e">
        <f>#REF!</f>
        <v>#REF!</v>
      </c>
      <c r="R100" s="461">
        <v>45931</v>
      </c>
    </row>
    <row r="101" spans="1:18" s="450" customFormat="1" ht="36" customHeight="1">
      <c r="A101" s="451" t="s">
        <v>296</v>
      </c>
      <c r="B101" s="452">
        <v>538</v>
      </c>
      <c r="C101" s="453" t="s">
        <v>33</v>
      </c>
      <c r="D101" s="452" t="s">
        <v>514</v>
      </c>
      <c r="E101" s="452"/>
      <c r="F101" s="452"/>
      <c r="G101" s="454">
        <v>1608</v>
      </c>
      <c r="H101" s="453" t="s">
        <v>515</v>
      </c>
      <c r="I101" s="455"/>
      <c r="J101" s="455"/>
      <c r="K101" s="456">
        <f>G101*L101</f>
        <v>2331.6</v>
      </c>
      <c r="L101" s="456">
        <v>1.45</v>
      </c>
      <c r="M101" s="457"/>
      <c r="N101" s="456">
        <v>0.05</v>
      </c>
      <c r="O101" s="458"/>
      <c r="P101" s="459">
        <v>3</v>
      </c>
      <c r="Q101" s="460"/>
      <c r="R101" s="461">
        <v>45962</v>
      </c>
    </row>
    <row r="102" spans="1:18" s="450" customFormat="1" ht="36" customHeight="1">
      <c r="A102" s="451" t="s">
        <v>304</v>
      </c>
      <c r="B102" s="452">
        <v>538</v>
      </c>
      <c r="C102" s="453" t="s">
        <v>33</v>
      </c>
      <c r="D102" s="452" t="s">
        <v>516</v>
      </c>
      <c r="E102" s="452">
        <v>6</v>
      </c>
      <c r="F102" s="452" t="s">
        <v>440</v>
      </c>
      <c r="G102" s="454">
        <v>2028</v>
      </c>
      <c r="H102" s="453" t="s">
        <v>517</v>
      </c>
      <c r="I102" s="456">
        <v>2798.64</v>
      </c>
      <c r="J102" s="456">
        <f>I102/G102</f>
        <v>1.38</v>
      </c>
      <c r="K102" s="456">
        <v>2940.6</v>
      </c>
      <c r="L102" s="456">
        <f>K102/G102</f>
        <v>1.45</v>
      </c>
      <c r="M102" s="457">
        <f>(K102/I102)-1</f>
        <v>5.0724637681159424E-2</v>
      </c>
      <c r="N102" s="456">
        <v>7.0000000000000007E-2</v>
      </c>
      <c r="O102" s="458" t="s">
        <v>303</v>
      </c>
      <c r="P102" s="459">
        <v>2</v>
      </c>
      <c r="Q102" s="460">
        <v>45991</v>
      </c>
      <c r="R102" s="461">
        <v>45992</v>
      </c>
    </row>
    <row r="103" spans="1:18" s="450" customFormat="1" ht="36" customHeight="1">
      <c r="A103" s="451" t="s">
        <v>296</v>
      </c>
      <c r="B103" s="452">
        <v>542</v>
      </c>
      <c r="C103" s="453" t="s">
        <v>41</v>
      </c>
      <c r="D103" s="452" t="s">
        <v>518</v>
      </c>
      <c r="E103" s="452"/>
      <c r="F103" s="452"/>
      <c r="G103" s="454">
        <v>14860</v>
      </c>
      <c r="H103" s="453" t="s">
        <v>519</v>
      </c>
      <c r="I103" s="455"/>
      <c r="J103" s="455"/>
      <c r="K103" s="456">
        <f>G103*L103</f>
        <v>17832</v>
      </c>
      <c r="L103" s="456">
        <v>1.2</v>
      </c>
      <c r="M103" s="457"/>
      <c r="N103" s="456">
        <v>0.05</v>
      </c>
      <c r="O103" s="458"/>
      <c r="P103" s="459">
        <v>4</v>
      </c>
      <c r="Q103" s="460"/>
      <c r="R103" s="461">
        <v>45962</v>
      </c>
    </row>
    <row r="104" spans="1:18" s="450" customFormat="1" ht="36" customHeight="1">
      <c r="A104" s="451" t="s">
        <v>296</v>
      </c>
      <c r="B104" s="452">
        <v>542</v>
      </c>
      <c r="C104" s="453" t="s">
        <v>41</v>
      </c>
      <c r="D104" s="452" t="s">
        <v>520</v>
      </c>
      <c r="E104" s="452"/>
      <c r="F104" s="452"/>
      <c r="G104" s="454">
        <v>1563</v>
      </c>
      <c r="H104" s="453" t="s">
        <v>521</v>
      </c>
      <c r="I104" s="455"/>
      <c r="J104" s="455"/>
      <c r="K104" s="456">
        <f>G104*L104</f>
        <v>1953.75</v>
      </c>
      <c r="L104" s="456">
        <v>1.25</v>
      </c>
      <c r="M104" s="457"/>
      <c r="N104" s="456"/>
      <c r="O104" s="458"/>
      <c r="P104" s="459">
        <v>1</v>
      </c>
      <c r="Q104" s="460"/>
      <c r="R104" s="461">
        <v>45962</v>
      </c>
    </row>
    <row r="105" spans="1:18" s="450" customFormat="1" ht="36" customHeight="1">
      <c r="A105" s="451" t="s">
        <v>304</v>
      </c>
      <c r="B105" s="452">
        <v>542</v>
      </c>
      <c r="C105" s="453" t="s">
        <v>41</v>
      </c>
      <c r="D105" s="452" t="s">
        <v>223</v>
      </c>
      <c r="E105" s="452">
        <v>2</v>
      </c>
      <c r="F105" s="452" t="s">
        <v>39</v>
      </c>
      <c r="G105" s="454">
        <v>1500</v>
      </c>
      <c r="H105" s="453" t="s">
        <v>522</v>
      </c>
      <c r="I105" s="456">
        <v>1635</v>
      </c>
      <c r="J105" s="456">
        <f>I105/G105</f>
        <v>1.0900000000000001</v>
      </c>
      <c r="K105" s="456">
        <v>2010</v>
      </c>
      <c r="L105" s="456">
        <f>K105/G105</f>
        <v>1.34</v>
      </c>
      <c r="M105" s="457">
        <f>(K105/I105)-1</f>
        <v>0.22935779816513757</v>
      </c>
      <c r="N105" s="456">
        <v>7.0000000000000007E-2</v>
      </c>
      <c r="O105" s="458" t="s">
        <v>523</v>
      </c>
      <c r="P105" s="459">
        <v>3</v>
      </c>
      <c r="Q105" s="460">
        <v>45961</v>
      </c>
      <c r="R105" s="461">
        <v>45962</v>
      </c>
    </row>
    <row r="106" spans="1:18" s="450" customFormat="1" ht="36" customHeight="1">
      <c r="A106" s="451" t="s">
        <v>296</v>
      </c>
      <c r="B106" s="452">
        <v>542</v>
      </c>
      <c r="C106" s="453" t="s">
        <v>41</v>
      </c>
      <c r="D106" s="452" t="s">
        <v>524</v>
      </c>
      <c r="E106" s="452"/>
      <c r="F106" s="452"/>
      <c r="G106" s="454">
        <v>2248</v>
      </c>
      <c r="H106" s="453" t="s">
        <v>525</v>
      </c>
      <c r="I106" s="455"/>
      <c r="J106" s="455"/>
      <c r="K106" s="456">
        <f>G106*L106</f>
        <v>2922.4</v>
      </c>
      <c r="L106" s="456">
        <v>1.3</v>
      </c>
      <c r="M106" s="457"/>
      <c r="N106" s="456">
        <v>0.05</v>
      </c>
      <c r="O106" s="458">
        <v>1</v>
      </c>
      <c r="P106" s="459">
        <v>3</v>
      </c>
      <c r="Q106" s="460"/>
      <c r="R106" s="461">
        <v>45992</v>
      </c>
    </row>
    <row r="107" spans="1:18" s="450" customFormat="1" ht="36" customHeight="1">
      <c r="A107" s="451" t="s">
        <v>300</v>
      </c>
      <c r="B107" s="452">
        <v>548</v>
      </c>
      <c r="C107" s="453" t="s">
        <v>526</v>
      </c>
      <c r="D107" s="452" t="s">
        <v>527</v>
      </c>
      <c r="E107" s="452">
        <v>8</v>
      </c>
      <c r="F107" s="452" t="s">
        <v>528</v>
      </c>
      <c r="G107" s="454">
        <v>1789</v>
      </c>
      <c r="H107" s="453" t="s">
        <v>529</v>
      </c>
      <c r="I107" s="456">
        <v>2468.8200000000002</v>
      </c>
      <c r="J107" s="456">
        <f>I107/G107</f>
        <v>1.3800000000000001</v>
      </c>
      <c r="K107" s="456">
        <v>2468.8200000000002</v>
      </c>
      <c r="L107" s="456">
        <f>K107/G107</f>
        <v>1.3800000000000001</v>
      </c>
      <c r="M107" s="457">
        <f>(K107/I107)-1</f>
        <v>0</v>
      </c>
      <c r="N107" s="456">
        <v>0.06</v>
      </c>
      <c r="O107" s="458" t="s">
        <v>530</v>
      </c>
      <c r="P107" s="459">
        <v>2</v>
      </c>
      <c r="Q107" s="460">
        <v>45688</v>
      </c>
      <c r="R107" s="461">
        <v>45689</v>
      </c>
    </row>
    <row r="108" spans="1:18" s="450" customFormat="1" ht="36" customHeight="1">
      <c r="A108" s="451" t="s">
        <v>296</v>
      </c>
      <c r="B108" s="452">
        <v>548</v>
      </c>
      <c r="C108" s="453" t="s">
        <v>526</v>
      </c>
      <c r="D108" s="452" t="s">
        <v>531</v>
      </c>
      <c r="E108" s="452">
        <v>2</v>
      </c>
      <c r="F108" s="452" t="s">
        <v>298</v>
      </c>
      <c r="G108" s="454">
        <v>1263</v>
      </c>
      <c r="H108" s="453" t="s">
        <v>532</v>
      </c>
      <c r="I108" s="455"/>
      <c r="J108" s="455"/>
      <c r="K108" s="456">
        <f>G108*L108</f>
        <v>1705.0500000000002</v>
      </c>
      <c r="L108" s="456">
        <v>1.35</v>
      </c>
      <c r="M108" s="457"/>
      <c r="N108" s="456">
        <v>0.06</v>
      </c>
      <c r="O108" s="458"/>
      <c r="P108" s="459">
        <v>3</v>
      </c>
      <c r="Q108" s="460"/>
      <c r="R108" s="461">
        <v>45748</v>
      </c>
    </row>
    <row r="109" spans="1:18" s="450" customFormat="1" ht="36" customHeight="1">
      <c r="A109" s="451" t="s">
        <v>296</v>
      </c>
      <c r="B109" s="452">
        <v>548</v>
      </c>
      <c r="C109" s="453" t="s">
        <v>526</v>
      </c>
      <c r="D109" s="452" t="s">
        <v>533</v>
      </c>
      <c r="E109" s="452">
        <v>7</v>
      </c>
      <c r="F109" s="452" t="s">
        <v>298</v>
      </c>
      <c r="G109" s="454">
        <v>1263</v>
      </c>
      <c r="H109" s="453" t="s">
        <v>534</v>
      </c>
      <c r="I109" s="455"/>
      <c r="J109" s="455"/>
      <c r="K109" s="456">
        <f>G109*L109</f>
        <v>1604.01</v>
      </c>
      <c r="L109" s="456">
        <v>1.27</v>
      </c>
      <c r="M109" s="457"/>
      <c r="N109" s="456"/>
      <c r="O109" s="458"/>
      <c r="P109" s="459">
        <v>1</v>
      </c>
      <c r="Q109" s="460"/>
      <c r="R109" s="461">
        <v>45778</v>
      </c>
    </row>
    <row r="110" spans="1:18" s="450" customFormat="1" ht="36" customHeight="1">
      <c r="A110" s="451" t="s">
        <v>290</v>
      </c>
      <c r="B110" s="452">
        <v>548</v>
      </c>
      <c r="C110" s="453" t="s">
        <v>526</v>
      </c>
      <c r="D110" s="452" t="s">
        <v>535</v>
      </c>
      <c r="E110" s="452" t="s">
        <v>536</v>
      </c>
      <c r="F110" s="452" t="s">
        <v>528</v>
      </c>
      <c r="G110" s="454">
        <v>3865</v>
      </c>
      <c r="H110" s="453" t="s">
        <v>534</v>
      </c>
      <c r="I110" s="456">
        <v>3304.45</v>
      </c>
      <c r="J110" s="456">
        <f>I110/G110</f>
        <v>0.85496765847347989</v>
      </c>
      <c r="K110" s="456">
        <v>4908.55</v>
      </c>
      <c r="L110" s="456">
        <f>K110/G110</f>
        <v>1.27</v>
      </c>
      <c r="M110" s="457">
        <f>(K110/I110)-1</f>
        <v>0.48543630558791939</v>
      </c>
      <c r="N110" s="456">
        <v>0.06</v>
      </c>
      <c r="O110" s="458" t="s">
        <v>537</v>
      </c>
      <c r="P110" s="459">
        <v>1</v>
      </c>
      <c r="Q110" s="460">
        <v>46142</v>
      </c>
      <c r="R110" s="461">
        <v>45778</v>
      </c>
    </row>
    <row r="111" spans="1:18" s="450" customFormat="1" ht="36" customHeight="1">
      <c r="A111" s="451" t="s">
        <v>304</v>
      </c>
      <c r="B111" s="452">
        <v>548</v>
      </c>
      <c r="C111" s="453" t="s">
        <v>538</v>
      </c>
      <c r="D111" s="452" t="s">
        <v>535</v>
      </c>
      <c r="E111" s="452">
        <v>5</v>
      </c>
      <c r="F111" s="452" t="s">
        <v>528</v>
      </c>
      <c r="G111" s="454">
        <v>4066</v>
      </c>
      <c r="H111" s="453" t="s">
        <v>539</v>
      </c>
      <c r="I111" s="456">
        <v>4757.22</v>
      </c>
      <c r="J111" s="456">
        <f>I111/$G111</f>
        <v>1.1700000000000002</v>
      </c>
      <c r="K111" s="456">
        <v>5123.16</v>
      </c>
      <c r="L111" s="456">
        <f>K111/$G111</f>
        <v>1.26</v>
      </c>
      <c r="M111" s="457">
        <f>(K111/I111)-1</f>
        <v>7.6923076923076872E-2</v>
      </c>
      <c r="N111" s="456">
        <v>0.06</v>
      </c>
      <c r="O111" s="458" t="s">
        <v>540</v>
      </c>
      <c r="P111" s="459">
        <v>3</v>
      </c>
      <c r="Q111" s="460">
        <v>45808</v>
      </c>
      <c r="R111" s="461">
        <v>45809</v>
      </c>
    </row>
    <row r="112" spans="1:18" s="450" customFormat="1" ht="36" customHeight="1">
      <c r="A112" s="451" t="s">
        <v>304</v>
      </c>
      <c r="B112" s="452">
        <v>548</v>
      </c>
      <c r="C112" s="453" t="s">
        <v>27</v>
      </c>
      <c r="D112" s="452" t="s">
        <v>527</v>
      </c>
      <c r="E112" s="452" t="s">
        <v>541</v>
      </c>
      <c r="F112" s="452" t="s">
        <v>528</v>
      </c>
      <c r="G112" s="454">
        <v>1600</v>
      </c>
      <c r="H112" s="453" t="s">
        <v>542</v>
      </c>
      <c r="I112" s="456">
        <v>1920</v>
      </c>
      <c r="J112" s="456">
        <f>I112/G112</f>
        <v>1.2</v>
      </c>
      <c r="K112" s="456">
        <v>2064</v>
      </c>
      <c r="L112" s="456">
        <f>K112/G112</f>
        <v>1.29</v>
      </c>
      <c r="M112" s="457">
        <f>(K112/I112)-1</f>
        <v>7.4999999999999956E-2</v>
      </c>
      <c r="N112" s="456">
        <v>0.06</v>
      </c>
      <c r="O112" s="458" t="s">
        <v>543</v>
      </c>
      <c r="P112" s="459">
        <v>3</v>
      </c>
      <c r="Q112" s="460">
        <v>45808</v>
      </c>
      <c r="R112" s="461">
        <v>45809</v>
      </c>
    </row>
    <row r="113" spans="1:18" s="450" customFormat="1" ht="36" customHeight="1">
      <c r="A113" s="451" t="s">
        <v>300</v>
      </c>
      <c r="B113" s="452">
        <v>548</v>
      </c>
      <c r="C113" s="453" t="s">
        <v>526</v>
      </c>
      <c r="D113" s="452" t="s">
        <v>535</v>
      </c>
      <c r="E113" s="452">
        <v>5</v>
      </c>
      <c r="F113" s="452" t="s">
        <v>528</v>
      </c>
      <c r="G113" s="454">
        <v>1339</v>
      </c>
      <c r="H113" s="453" t="s">
        <v>544</v>
      </c>
      <c r="I113" s="456">
        <v>1580.02</v>
      </c>
      <c r="J113" s="456">
        <f>I113/G113</f>
        <v>1.18</v>
      </c>
      <c r="K113" s="456">
        <v>1673.75</v>
      </c>
      <c r="L113" s="456">
        <f>K113/G113</f>
        <v>1.25</v>
      </c>
      <c r="M113" s="457">
        <f>(K113/I113)-1</f>
        <v>5.9322033898305149E-2</v>
      </c>
      <c r="N113" s="456">
        <v>0.05</v>
      </c>
      <c r="O113" s="458" t="s">
        <v>545</v>
      </c>
      <c r="P113" s="459">
        <v>5</v>
      </c>
      <c r="Q113" s="460">
        <v>45808</v>
      </c>
      <c r="R113" s="461">
        <v>45809</v>
      </c>
    </row>
    <row r="114" spans="1:18" s="450" customFormat="1" ht="36" customHeight="1">
      <c r="A114" s="451" t="s">
        <v>304</v>
      </c>
      <c r="B114" s="452">
        <v>548</v>
      </c>
      <c r="C114" s="453" t="s">
        <v>27</v>
      </c>
      <c r="D114" s="452" t="s">
        <v>535</v>
      </c>
      <c r="E114" s="452">
        <v>8</v>
      </c>
      <c r="F114" s="452" t="s">
        <v>528</v>
      </c>
      <c r="G114" s="454">
        <v>1327</v>
      </c>
      <c r="H114" s="453" t="s">
        <v>546</v>
      </c>
      <c r="I114" s="456">
        <v>1579.13</v>
      </c>
      <c r="J114" s="456">
        <f>I114/G114</f>
        <v>1.1900000000000002</v>
      </c>
      <c r="K114" s="456">
        <v>1658.75</v>
      </c>
      <c r="L114" s="456">
        <f>K114/G114</f>
        <v>1.25</v>
      </c>
      <c r="M114" s="457">
        <f>(K114/I114)-1</f>
        <v>5.0420168067226712E-2</v>
      </c>
      <c r="N114" s="456">
        <v>0.06</v>
      </c>
      <c r="O114" s="458" t="s">
        <v>547</v>
      </c>
      <c r="P114" s="459">
        <v>3</v>
      </c>
      <c r="Q114" s="460">
        <v>45869</v>
      </c>
      <c r="R114" s="461">
        <v>45870</v>
      </c>
    </row>
    <row r="115" spans="1:18" s="450" customFormat="1" ht="36" customHeight="1">
      <c r="A115" s="451" t="s">
        <v>296</v>
      </c>
      <c r="B115" s="452">
        <v>551</v>
      </c>
      <c r="C115" s="453" t="s">
        <v>75</v>
      </c>
      <c r="D115" s="452" t="s">
        <v>548</v>
      </c>
      <c r="E115" s="452">
        <v>13</v>
      </c>
      <c r="F115" s="452" t="s">
        <v>298</v>
      </c>
      <c r="G115" s="454">
        <v>1422</v>
      </c>
      <c r="H115" s="453" t="s">
        <v>549</v>
      </c>
      <c r="I115" s="455"/>
      <c r="J115" s="455"/>
      <c r="K115" s="456">
        <f>G115*L115</f>
        <v>1777.5</v>
      </c>
      <c r="L115" s="456">
        <v>1.25</v>
      </c>
      <c r="M115" s="457"/>
      <c r="N115" s="456">
        <v>0.05</v>
      </c>
      <c r="O115" s="458"/>
      <c r="P115" s="459">
        <v>2</v>
      </c>
      <c r="Q115" s="460"/>
      <c r="R115" s="461">
        <v>45689</v>
      </c>
    </row>
    <row r="116" spans="1:18" s="450" customFormat="1" ht="36" customHeight="1">
      <c r="A116" s="451" t="s">
        <v>296</v>
      </c>
      <c r="B116" s="452">
        <v>551</v>
      </c>
      <c r="C116" s="453" t="s">
        <v>75</v>
      </c>
      <c r="D116" s="452" t="s">
        <v>550</v>
      </c>
      <c r="E116" s="452"/>
      <c r="F116" s="452" t="s">
        <v>298</v>
      </c>
      <c r="G116" s="454">
        <v>1200</v>
      </c>
      <c r="H116" s="453" t="s">
        <v>551</v>
      </c>
      <c r="I116" s="455"/>
      <c r="J116" s="455"/>
      <c r="K116" s="456">
        <f>G116*L116</f>
        <v>1500</v>
      </c>
      <c r="L116" s="456">
        <v>1.25</v>
      </c>
      <c r="M116" s="457"/>
      <c r="N116" s="456">
        <v>0.05</v>
      </c>
      <c r="O116" s="458"/>
      <c r="P116" s="459">
        <v>3</v>
      </c>
      <c r="Q116" s="460"/>
      <c r="R116" s="461">
        <v>45689</v>
      </c>
    </row>
    <row r="117" spans="1:18" s="450" customFormat="1" ht="36" customHeight="1">
      <c r="A117" s="451" t="s">
        <v>296</v>
      </c>
      <c r="B117" s="452">
        <v>551</v>
      </c>
      <c r="C117" s="453" t="s">
        <v>75</v>
      </c>
      <c r="D117" s="452" t="s">
        <v>552</v>
      </c>
      <c r="E117" s="452"/>
      <c r="F117" s="452" t="s">
        <v>298</v>
      </c>
      <c r="G117" s="454">
        <v>1200</v>
      </c>
      <c r="H117" s="453" t="s">
        <v>553</v>
      </c>
      <c r="I117" s="455"/>
      <c r="J117" s="455"/>
      <c r="K117" s="456">
        <f>G117*L117</f>
        <v>1500</v>
      </c>
      <c r="L117" s="456">
        <v>1.25</v>
      </c>
      <c r="M117" s="457"/>
      <c r="N117" s="456">
        <v>0.05</v>
      </c>
      <c r="O117" s="458">
        <v>2</v>
      </c>
      <c r="P117" s="459">
        <v>3</v>
      </c>
      <c r="Q117" s="460"/>
      <c r="R117" s="461">
        <v>45689</v>
      </c>
    </row>
    <row r="118" spans="1:18" s="450" customFormat="1" ht="36" customHeight="1">
      <c r="A118" s="451" t="s">
        <v>304</v>
      </c>
      <c r="B118" s="452">
        <v>551</v>
      </c>
      <c r="C118" s="453" t="s">
        <v>75</v>
      </c>
      <c r="D118" s="452" t="s">
        <v>548</v>
      </c>
      <c r="E118" s="452" t="s">
        <v>554</v>
      </c>
      <c r="F118" s="452" t="s">
        <v>555</v>
      </c>
      <c r="G118" s="454">
        <v>2132</v>
      </c>
      <c r="H118" s="453" t="s">
        <v>556</v>
      </c>
      <c r="I118" s="456">
        <v>2089.36</v>
      </c>
      <c r="J118" s="456">
        <f>I118/G118</f>
        <v>0.98000000000000009</v>
      </c>
      <c r="K118" s="456">
        <v>2878.2</v>
      </c>
      <c r="L118" s="456">
        <f>K118/G118</f>
        <v>1.3499999999999999</v>
      </c>
      <c r="M118" s="457">
        <f>(K118/I118)-1</f>
        <v>0.37755102040816313</v>
      </c>
      <c r="N118" s="456">
        <v>7.0000000000000007E-2</v>
      </c>
      <c r="O118" s="458" t="s">
        <v>303</v>
      </c>
      <c r="P118" s="459">
        <v>2</v>
      </c>
      <c r="Q118" s="460">
        <v>45688</v>
      </c>
      <c r="R118" s="461">
        <v>45689</v>
      </c>
    </row>
    <row r="119" spans="1:18" s="450" customFormat="1" ht="36" customHeight="1">
      <c r="A119" s="451" t="s">
        <v>304</v>
      </c>
      <c r="B119" s="452">
        <v>551</v>
      </c>
      <c r="C119" s="453" t="s">
        <v>75</v>
      </c>
      <c r="D119" s="452" t="s">
        <v>557</v>
      </c>
      <c r="E119" s="452"/>
      <c r="F119" s="452" t="s">
        <v>555</v>
      </c>
      <c r="G119" s="454">
        <v>1200</v>
      </c>
      <c r="H119" s="453" t="s">
        <v>558</v>
      </c>
      <c r="I119" s="456">
        <v>1380</v>
      </c>
      <c r="J119" s="456">
        <f>I119/G119</f>
        <v>1.1499999999999999</v>
      </c>
      <c r="K119" s="456">
        <v>1488</v>
      </c>
      <c r="L119" s="456">
        <f>K119/G119</f>
        <v>1.24</v>
      </c>
      <c r="M119" s="457">
        <f>(K119/I119)-1</f>
        <v>7.8260869565217384E-2</v>
      </c>
      <c r="N119" s="456">
        <v>0.06</v>
      </c>
      <c r="O119" s="458" t="s">
        <v>303</v>
      </c>
      <c r="P119" s="459">
        <v>2</v>
      </c>
      <c r="Q119" s="460">
        <v>45688</v>
      </c>
      <c r="R119" s="461">
        <v>45689</v>
      </c>
    </row>
    <row r="120" spans="1:18" s="450" customFormat="1" ht="36" customHeight="1">
      <c r="A120" s="451" t="s">
        <v>296</v>
      </c>
      <c r="B120" s="452">
        <v>551</v>
      </c>
      <c r="C120" s="453" t="s">
        <v>75</v>
      </c>
      <c r="D120" s="452" t="s">
        <v>559</v>
      </c>
      <c r="E120" s="452"/>
      <c r="F120" s="452" t="s">
        <v>298</v>
      </c>
      <c r="G120" s="454">
        <v>1200</v>
      </c>
      <c r="H120" s="453" t="s">
        <v>560</v>
      </c>
      <c r="I120" s="455"/>
      <c r="J120" s="455"/>
      <c r="K120" s="456">
        <f>G120*L120</f>
        <v>1440</v>
      </c>
      <c r="L120" s="456">
        <v>1.2</v>
      </c>
      <c r="M120" s="457"/>
      <c r="N120" s="456">
        <v>0.05</v>
      </c>
      <c r="O120" s="458">
        <v>1</v>
      </c>
      <c r="P120" s="459">
        <v>3</v>
      </c>
      <c r="Q120" s="460"/>
      <c r="R120" s="461">
        <v>45703</v>
      </c>
    </row>
    <row r="121" spans="1:18" s="450" customFormat="1" ht="36" customHeight="1">
      <c r="A121" s="451" t="s">
        <v>304</v>
      </c>
      <c r="B121" s="452">
        <v>551</v>
      </c>
      <c r="C121" s="453" t="s">
        <v>75</v>
      </c>
      <c r="D121" s="452" t="s">
        <v>561</v>
      </c>
      <c r="E121" s="452"/>
      <c r="F121" s="452" t="s">
        <v>555</v>
      </c>
      <c r="G121" s="454">
        <v>1200</v>
      </c>
      <c r="H121" s="453" t="s">
        <v>562</v>
      </c>
      <c r="I121" s="456">
        <v>1380</v>
      </c>
      <c r="J121" s="456">
        <f>I121/G121</f>
        <v>1.1499999999999999</v>
      </c>
      <c r="K121" s="456">
        <v>1488</v>
      </c>
      <c r="L121" s="456">
        <f>K121/G121</f>
        <v>1.24</v>
      </c>
      <c r="M121" s="457">
        <f>(K121/I121)-1</f>
        <v>7.8260869565217384E-2</v>
      </c>
      <c r="N121" s="456">
        <v>6.5000000000000002E-2</v>
      </c>
      <c r="O121" s="458" t="s">
        <v>303</v>
      </c>
      <c r="P121" s="459">
        <v>3</v>
      </c>
      <c r="Q121" s="460">
        <v>45716</v>
      </c>
      <c r="R121" s="461">
        <v>45717</v>
      </c>
    </row>
    <row r="122" spans="1:18" s="450" customFormat="1" ht="36" customHeight="1">
      <c r="A122" s="451" t="s">
        <v>296</v>
      </c>
      <c r="B122" s="452">
        <v>551</v>
      </c>
      <c r="C122" s="453" t="s">
        <v>75</v>
      </c>
      <c r="D122" s="452" t="s">
        <v>563</v>
      </c>
      <c r="E122" s="452"/>
      <c r="F122" s="452" t="s">
        <v>298</v>
      </c>
      <c r="G122" s="454">
        <v>1200</v>
      </c>
      <c r="H122" s="453" t="s">
        <v>564</v>
      </c>
      <c r="I122" s="455"/>
      <c r="J122" s="455"/>
      <c r="K122" s="456">
        <f>G122*L122</f>
        <v>1500</v>
      </c>
      <c r="L122" s="456">
        <v>1.25</v>
      </c>
      <c r="M122" s="457"/>
      <c r="N122" s="456">
        <v>0.05</v>
      </c>
      <c r="O122" s="458"/>
      <c r="P122" s="459">
        <v>2</v>
      </c>
      <c r="Q122" s="460"/>
      <c r="R122" s="461">
        <v>45731</v>
      </c>
    </row>
    <row r="123" spans="1:18" s="450" customFormat="1" ht="36" customHeight="1">
      <c r="A123" s="451" t="s">
        <v>304</v>
      </c>
      <c r="B123" s="452">
        <v>551</v>
      </c>
      <c r="C123" s="453" t="s">
        <v>75</v>
      </c>
      <c r="D123" s="452" t="s">
        <v>565</v>
      </c>
      <c r="E123" s="452"/>
      <c r="F123" s="452" t="s">
        <v>555</v>
      </c>
      <c r="G123" s="454">
        <v>1200</v>
      </c>
      <c r="H123" s="453" t="s">
        <v>566</v>
      </c>
      <c r="I123" s="456">
        <v>1140</v>
      </c>
      <c r="J123" s="456">
        <f>I123/$G123</f>
        <v>0.95</v>
      </c>
      <c r="K123" s="456">
        <v>1464</v>
      </c>
      <c r="L123" s="456">
        <f>K123/$G123</f>
        <v>1.22</v>
      </c>
      <c r="M123" s="457">
        <f>(K123/I123)-1</f>
        <v>0.28421052631578947</v>
      </c>
      <c r="N123" s="456">
        <v>0.06</v>
      </c>
      <c r="O123" s="458" t="s">
        <v>303</v>
      </c>
      <c r="P123" s="459">
        <v>3</v>
      </c>
      <c r="Q123" s="460">
        <v>45747</v>
      </c>
      <c r="R123" s="461">
        <v>45748</v>
      </c>
    </row>
    <row r="124" spans="1:18" s="450" customFormat="1" ht="36" customHeight="1">
      <c r="A124" s="451" t="s">
        <v>304</v>
      </c>
      <c r="B124" s="452">
        <v>551</v>
      </c>
      <c r="C124" s="453" t="s">
        <v>75</v>
      </c>
      <c r="D124" s="452" t="s">
        <v>567</v>
      </c>
      <c r="E124" s="452"/>
      <c r="F124" s="452" t="s">
        <v>555</v>
      </c>
      <c r="G124" s="454">
        <v>5600</v>
      </c>
      <c r="H124" s="453" t="s">
        <v>568</v>
      </c>
      <c r="I124" s="456">
        <v>4984</v>
      </c>
      <c r="J124" s="456">
        <f>I124/$G124</f>
        <v>0.89</v>
      </c>
      <c r="K124" s="456">
        <v>6384</v>
      </c>
      <c r="L124" s="456">
        <f>K124/$G124</f>
        <v>1.1399999999999999</v>
      </c>
      <c r="M124" s="457">
        <f>(K124/I124)-1</f>
        <v>0.2808988764044944</v>
      </c>
      <c r="N124" s="456"/>
      <c r="O124" s="458" t="s">
        <v>303</v>
      </c>
      <c r="P124" s="459">
        <v>1</v>
      </c>
      <c r="Q124" s="460">
        <v>45747</v>
      </c>
      <c r="R124" s="461">
        <v>45748</v>
      </c>
    </row>
    <row r="125" spans="1:18" s="450" customFormat="1" ht="36" customHeight="1">
      <c r="A125" s="451" t="s">
        <v>296</v>
      </c>
      <c r="B125" s="452">
        <v>551</v>
      </c>
      <c r="C125" s="453" t="s">
        <v>75</v>
      </c>
      <c r="D125" s="452" t="s">
        <v>569</v>
      </c>
      <c r="E125" s="452"/>
      <c r="F125" s="452"/>
      <c r="G125" s="454">
        <v>1760</v>
      </c>
      <c r="H125" s="453" t="s">
        <v>570</v>
      </c>
      <c r="I125" s="455"/>
      <c r="J125" s="455"/>
      <c r="K125" s="456">
        <f>G125*L125</f>
        <v>2235.1999999999998</v>
      </c>
      <c r="L125" s="456">
        <v>1.27</v>
      </c>
      <c r="M125" s="457"/>
      <c r="N125" s="456">
        <v>0.06</v>
      </c>
      <c r="O125" s="458"/>
      <c r="P125" s="459">
        <v>3</v>
      </c>
      <c r="Q125" s="460"/>
      <c r="R125" s="461">
        <v>45751</v>
      </c>
    </row>
    <row r="126" spans="1:18" s="450" customFormat="1" ht="36" customHeight="1">
      <c r="A126" s="451" t="s">
        <v>304</v>
      </c>
      <c r="B126" s="452">
        <v>551</v>
      </c>
      <c r="C126" s="453" t="s">
        <v>75</v>
      </c>
      <c r="D126" s="452" t="s">
        <v>571</v>
      </c>
      <c r="E126" s="452"/>
      <c r="F126" s="452" t="s">
        <v>555</v>
      </c>
      <c r="G126" s="454">
        <v>1200</v>
      </c>
      <c r="H126" s="453" t="s">
        <v>572</v>
      </c>
      <c r="I126" s="456">
        <v>1440</v>
      </c>
      <c r="J126" s="456">
        <f>I126/$G126</f>
        <v>1.2</v>
      </c>
      <c r="K126" s="456">
        <v>1512</v>
      </c>
      <c r="L126" s="456">
        <f>K126/$G126</f>
        <v>1.26</v>
      </c>
      <c r="M126" s="457">
        <f>(K126/I126)-1</f>
        <v>5.0000000000000044E-2</v>
      </c>
      <c r="N126" s="456">
        <v>6.5000000000000002E-2</v>
      </c>
      <c r="O126" s="458" t="s">
        <v>303</v>
      </c>
      <c r="P126" s="459">
        <v>3</v>
      </c>
      <c r="Q126" s="460">
        <v>45777</v>
      </c>
      <c r="R126" s="461">
        <v>45778</v>
      </c>
    </row>
    <row r="127" spans="1:18" s="450" customFormat="1" ht="36" customHeight="1">
      <c r="A127" s="451" t="s">
        <v>296</v>
      </c>
      <c r="B127" s="452">
        <v>551</v>
      </c>
      <c r="C127" s="453" t="s">
        <v>75</v>
      </c>
      <c r="D127" s="452" t="s">
        <v>573</v>
      </c>
      <c r="E127" s="452"/>
      <c r="F127" s="452" t="s">
        <v>298</v>
      </c>
      <c r="G127" s="454">
        <v>2400</v>
      </c>
      <c r="H127" s="453" t="s">
        <v>574</v>
      </c>
      <c r="I127" s="455"/>
      <c r="J127" s="455"/>
      <c r="K127" s="456">
        <f>G127*L127</f>
        <v>2760</v>
      </c>
      <c r="L127" s="456">
        <v>1.1499999999999999</v>
      </c>
      <c r="M127" s="457"/>
      <c r="N127" s="456">
        <v>0.05</v>
      </c>
      <c r="O127" s="458"/>
      <c r="P127" s="459">
        <v>2</v>
      </c>
      <c r="Q127" s="460"/>
      <c r="R127" s="461">
        <v>45809</v>
      </c>
    </row>
    <row r="128" spans="1:18" s="450" customFormat="1" ht="36" customHeight="1">
      <c r="A128" s="451" t="s">
        <v>296</v>
      </c>
      <c r="B128" s="452">
        <v>551</v>
      </c>
      <c r="C128" s="453" t="s">
        <v>75</v>
      </c>
      <c r="D128" s="452" t="s">
        <v>575</v>
      </c>
      <c r="E128" s="452"/>
      <c r="F128" s="452" t="s">
        <v>298</v>
      </c>
      <c r="G128" s="454">
        <v>1200</v>
      </c>
      <c r="H128" s="453" t="s">
        <v>576</v>
      </c>
      <c r="I128" s="455"/>
      <c r="J128" s="455"/>
      <c r="K128" s="456">
        <f>G128*L128</f>
        <v>1500</v>
      </c>
      <c r="L128" s="456">
        <v>1.25</v>
      </c>
      <c r="M128" s="457"/>
      <c r="N128" s="456">
        <v>0.05</v>
      </c>
      <c r="O128" s="458"/>
      <c r="P128" s="459">
        <v>3</v>
      </c>
      <c r="Q128" s="460"/>
      <c r="R128" s="461">
        <v>45839</v>
      </c>
    </row>
    <row r="129" spans="1:18" s="450" customFormat="1" ht="36" customHeight="1">
      <c r="A129" s="451" t="s">
        <v>296</v>
      </c>
      <c r="B129" s="452">
        <v>551</v>
      </c>
      <c r="C129" s="453" t="s">
        <v>75</v>
      </c>
      <c r="D129" s="452" t="s">
        <v>577</v>
      </c>
      <c r="E129" s="452"/>
      <c r="F129" s="452" t="s">
        <v>298</v>
      </c>
      <c r="G129" s="454">
        <v>1200</v>
      </c>
      <c r="H129" s="453" t="s">
        <v>578</v>
      </c>
      <c r="I129" s="455"/>
      <c r="J129" s="455"/>
      <c r="K129" s="456">
        <f>G129*L129</f>
        <v>1560</v>
      </c>
      <c r="L129" s="456">
        <v>1.3</v>
      </c>
      <c r="M129" s="457"/>
      <c r="N129" s="456">
        <v>0.05</v>
      </c>
      <c r="O129" s="458">
        <v>1</v>
      </c>
      <c r="P129" s="459">
        <v>3</v>
      </c>
      <c r="Q129" s="460"/>
      <c r="R129" s="461">
        <v>45870</v>
      </c>
    </row>
    <row r="130" spans="1:18" s="450" customFormat="1" ht="36" customHeight="1">
      <c r="A130" s="451" t="s">
        <v>296</v>
      </c>
      <c r="B130" s="452">
        <v>551</v>
      </c>
      <c r="C130" s="453" t="s">
        <v>75</v>
      </c>
      <c r="D130" s="452" t="s">
        <v>579</v>
      </c>
      <c r="E130" s="452"/>
      <c r="F130" s="452" t="s">
        <v>298</v>
      </c>
      <c r="G130" s="454">
        <v>1200</v>
      </c>
      <c r="H130" s="453" t="s">
        <v>580</v>
      </c>
      <c r="I130" s="455"/>
      <c r="J130" s="455"/>
      <c r="K130" s="456">
        <f>G130*L130</f>
        <v>1500</v>
      </c>
      <c r="L130" s="456">
        <v>1.25</v>
      </c>
      <c r="M130" s="457"/>
      <c r="N130" s="456">
        <v>0.05</v>
      </c>
      <c r="O130" s="458"/>
      <c r="P130" s="459">
        <v>3</v>
      </c>
      <c r="Q130" s="460"/>
      <c r="R130" s="461">
        <v>45870</v>
      </c>
    </row>
    <row r="131" spans="1:18" s="450" customFormat="1" ht="36" customHeight="1">
      <c r="A131" s="451" t="s">
        <v>304</v>
      </c>
      <c r="B131" s="452">
        <v>551</v>
      </c>
      <c r="C131" s="453" t="s">
        <v>75</v>
      </c>
      <c r="D131" s="452" t="s">
        <v>581</v>
      </c>
      <c r="E131" s="452"/>
      <c r="F131" s="452" t="s">
        <v>555</v>
      </c>
      <c r="G131" s="454">
        <v>2400</v>
      </c>
      <c r="H131" s="453" t="s">
        <v>582</v>
      </c>
      <c r="I131" s="456">
        <v>2640</v>
      </c>
      <c r="J131" s="456">
        <f>I131/G131</f>
        <v>1.1000000000000001</v>
      </c>
      <c r="K131" s="456">
        <v>2808</v>
      </c>
      <c r="L131" s="456">
        <f>K131/G131</f>
        <v>1.17</v>
      </c>
      <c r="M131" s="457">
        <f>(K131/I131)-1</f>
        <v>6.3636363636363713E-2</v>
      </c>
      <c r="N131" s="456">
        <v>0.06</v>
      </c>
      <c r="O131" s="458" t="s">
        <v>303</v>
      </c>
      <c r="P131" s="459">
        <v>3</v>
      </c>
      <c r="Q131" s="460">
        <v>45900</v>
      </c>
      <c r="R131" s="461">
        <v>45901</v>
      </c>
    </row>
    <row r="132" spans="1:18" s="450" customFormat="1" ht="36" customHeight="1">
      <c r="A132" s="451" t="s">
        <v>290</v>
      </c>
      <c r="B132" s="452">
        <v>551</v>
      </c>
      <c r="C132" s="453" t="s">
        <v>75</v>
      </c>
      <c r="D132" s="452" t="s">
        <v>583</v>
      </c>
      <c r="E132" s="452" t="s">
        <v>584</v>
      </c>
      <c r="F132" s="452" t="s">
        <v>585</v>
      </c>
      <c r="G132" s="454">
        <v>6000</v>
      </c>
      <c r="H132" s="453" t="s">
        <v>586</v>
      </c>
      <c r="I132" s="456">
        <v>4848</v>
      </c>
      <c r="J132" s="456">
        <f>I132/G132</f>
        <v>0.80800000000000005</v>
      </c>
      <c r="K132" s="456">
        <v>6900</v>
      </c>
      <c r="L132" s="456">
        <f>K132/G132</f>
        <v>1.1499999999999999</v>
      </c>
      <c r="M132" s="457">
        <f>(K132/I132)-1</f>
        <v>0.4232673267326732</v>
      </c>
      <c r="N132" s="456">
        <v>0.05</v>
      </c>
      <c r="O132" s="458" t="s">
        <v>303</v>
      </c>
      <c r="P132" s="459">
        <v>3</v>
      </c>
      <c r="Q132" s="460">
        <v>45900</v>
      </c>
      <c r="R132" s="461">
        <v>45901</v>
      </c>
    </row>
    <row r="133" spans="1:18" s="450" customFormat="1" ht="36" customHeight="1">
      <c r="A133" s="451" t="s">
        <v>296</v>
      </c>
      <c r="B133" s="452">
        <v>551</v>
      </c>
      <c r="C133" s="453" t="s">
        <v>75</v>
      </c>
      <c r="D133" s="452" t="s">
        <v>587</v>
      </c>
      <c r="E133" s="452"/>
      <c r="F133" s="452" t="s">
        <v>298</v>
      </c>
      <c r="G133" s="454">
        <v>3200</v>
      </c>
      <c r="H133" s="453" t="s">
        <v>588</v>
      </c>
      <c r="I133" s="455"/>
      <c r="J133" s="455"/>
      <c r="K133" s="456">
        <f>G133*L133</f>
        <v>3840</v>
      </c>
      <c r="L133" s="456">
        <v>1.2</v>
      </c>
      <c r="M133" s="457"/>
      <c r="N133" s="456">
        <v>0.05</v>
      </c>
      <c r="O133" s="458"/>
      <c r="P133" s="459">
        <v>1.5</v>
      </c>
      <c r="Q133" s="460"/>
      <c r="R133" s="461">
        <v>45931</v>
      </c>
    </row>
    <row r="134" spans="1:18" s="450" customFormat="1" ht="36" customHeight="1">
      <c r="A134" s="451" t="s">
        <v>316</v>
      </c>
      <c r="B134" s="452">
        <v>551</v>
      </c>
      <c r="C134" s="453" t="s">
        <v>75</v>
      </c>
      <c r="D134" s="452" t="s">
        <v>589</v>
      </c>
      <c r="E134" s="452"/>
      <c r="F134" s="452" t="s">
        <v>590</v>
      </c>
      <c r="G134" s="454">
        <v>1200</v>
      </c>
      <c r="H134" s="453" t="s">
        <v>591</v>
      </c>
      <c r="I134" s="456">
        <v>1440</v>
      </c>
      <c r="J134" s="456">
        <f t="shared" ref="J134:J140" si="6">I134/G134</f>
        <v>1.2</v>
      </c>
      <c r="K134" s="456">
        <v>1560</v>
      </c>
      <c r="L134" s="456">
        <f>K134/G134</f>
        <v>1.3</v>
      </c>
      <c r="M134" s="457">
        <f t="shared" ref="M134:M140" si="7">(K134/I134)-1</f>
        <v>8.3333333333333259E-2</v>
      </c>
      <c r="N134" s="456"/>
      <c r="O134" s="458" t="s">
        <v>303</v>
      </c>
      <c r="P134" s="459">
        <v>1</v>
      </c>
      <c r="Q134" s="460">
        <v>45961</v>
      </c>
      <c r="R134" s="461">
        <v>45962</v>
      </c>
    </row>
    <row r="135" spans="1:18" s="450" customFormat="1" ht="36" customHeight="1">
      <c r="A135" s="451" t="s">
        <v>290</v>
      </c>
      <c r="B135" s="452">
        <v>551</v>
      </c>
      <c r="C135" s="453" t="s">
        <v>75</v>
      </c>
      <c r="D135" s="452" t="s">
        <v>592</v>
      </c>
      <c r="E135" s="452"/>
      <c r="F135" s="452" t="s">
        <v>590</v>
      </c>
      <c r="G135" s="454">
        <v>3200</v>
      </c>
      <c r="H135" s="453" t="s">
        <v>593</v>
      </c>
      <c r="I135" s="456">
        <v>1452</v>
      </c>
      <c r="J135" s="456">
        <f t="shared" si="6"/>
        <v>0.45374999999999999</v>
      </c>
      <c r="K135" s="456">
        <f>L135*G135</f>
        <v>3679.9999999999995</v>
      </c>
      <c r="L135" s="456">
        <v>1.1499999999999999</v>
      </c>
      <c r="M135" s="457">
        <f t="shared" si="7"/>
        <v>1.5344352617079888</v>
      </c>
      <c r="N135" s="456">
        <v>7.0000000000000007E-2</v>
      </c>
      <c r="O135" s="458" t="s">
        <v>295</v>
      </c>
      <c r="P135" s="459">
        <v>3</v>
      </c>
      <c r="Q135" s="460">
        <v>45961</v>
      </c>
      <c r="R135" s="461">
        <v>45962</v>
      </c>
    </row>
    <row r="136" spans="1:18" s="450" customFormat="1" ht="36" customHeight="1">
      <c r="A136" s="451" t="s">
        <v>316</v>
      </c>
      <c r="B136" s="452">
        <v>551</v>
      </c>
      <c r="C136" s="453" t="s">
        <v>75</v>
      </c>
      <c r="D136" s="452"/>
      <c r="E136" s="452"/>
      <c r="F136" s="452"/>
      <c r="G136" s="454">
        <v>4400</v>
      </c>
      <c r="H136" s="453" t="s">
        <v>594</v>
      </c>
      <c r="I136" s="456">
        <v>2880</v>
      </c>
      <c r="J136" s="456">
        <f t="shared" si="6"/>
        <v>0.65454545454545454</v>
      </c>
      <c r="K136" s="456">
        <v>5060</v>
      </c>
      <c r="L136" s="456">
        <f>K136/G136</f>
        <v>1.1499999999999999</v>
      </c>
      <c r="M136" s="457">
        <f t="shared" si="7"/>
        <v>0.75694444444444442</v>
      </c>
      <c r="N136" s="456">
        <v>0.05</v>
      </c>
      <c r="O136" s="458" t="s">
        <v>595</v>
      </c>
      <c r="P136" s="459">
        <v>3</v>
      </c>
      <c r="Q136" s="460">
        <v>46356</v>
      </c>
      <c r="R136" s="461">
        <v>46357</v>
      </c>
    </row>
    <row r="137" spans="1:18" s="450" customFormat="1" ht="36" customHeight="1">
      <c r="A137" s="451" t="s">
        <v>316</v>
      </c>
      <c r="B137" s="452">
        <v>551</v>
      </c>
      <c r="C137" s="453" t="s">
        <v>75</v>
      </c>
      <c r="D137" s="452" t="s">
        <v>596</v>
      </c>
      <c r="E137" s="452"/>
      <c r="F137" s="452" t="s">
        <v>590</v>
      </c>
      <c r="G137" s="454">
        <v>2400</v>
      </c>
      <c r="H137" s="453" t="s">
        <v>597</v>
      </c>
      <c r="I137" s="456">
        <v>2376.25</v>
      </c>
      <c r="J137" s="456">
        <f t="shared" si="6"/>
        <v>0.99010416666666667</v>
      </c>
      <c r="K137" s="456">
        <v>2712</v>
      </c>
      <c r="L137" s="456">
        <f>K137/G137</f>
        <v>1.1299999999999999</v>
      </c>
      <c r="M137" s="457">
        <f t="shared" si="7"/>
        <v>0.14129405576012632</v>
      </c>
      <c r="N137" s="456">
        <v>0.05</v>
      </c>
      <c r="O137" s="458" t="s">
        <v>598</v>
      </c>
      <c r="P137" s="459">
        <v>6</v>
      </c>
      <c r="Q137" s="460">
        <v>46660</v>
      </c>
      <c r="R137" s="461">
        <v>46661</v>
      </c>
    </row>
    <row r="138" spans="1:18" s="450" customFormat="1" ht="36" customHeight="1">
      <c r="A138" s="451" t="s">
        <v>304</v>
      </c>
      <c r="B138" s="452">
        <v>585</v>
      </c>
      <c r="C138" s="453" t="s">
        <v>34</v>
      </c>
      <c r="D138" s="452" t="s">
        <v>599</v>
      </c>
      <c r="E138" s="452" t="s">
        <v>600</v>
      </c>
      <c r="F138" s="452" t="s">
        <v>440</v>
      </c>
      <c r="G138" s="454">
        <v>4963</v>
      </c>
      <c r="H138" s="453" t="s">
        <v>601</v>
      </c>
      <c r="I138" s="456">
        <v>4764.4799999999996</v>
      </c>
      <c r="J138" s="456">
        <f t="shared" si="6"/>
        <v>0.96</v>
      </c>
      <c r="K138" s="456">
        <v>5856.34</v>
      </c>
      <c r="L138" s="456">
        <f>K138/G138</f>
        <v>1.18</v>
      </c>
      <c r="M138" s="457">
        <f t="shared" si="7"/>
        <v>0.22916666666666674</v>
      </c>
      <c r="N138" s="456">
        <v>0.06</v>
      </c>
      <c r="O138" s="458" t="s">
        <v>303</v>
      </c>
      <c r="P138" s="459">
        <v>3</v>
      </c>
      <c r="Q138" s="460">
        <v>45777</v>
      </c>
      <c r="R138" s="461">
        <v>45778</v>
      </c>
    </row>
    <row r="139" spans="1:18" s="450" customFormat="1" ht="36" customHeight="1">
      <c r="A139" s="451" t="s">
        <v>304</v>
      </c>
      <c r="B139" s="452">
        <v>585</v>
      </c>
      <c r="C139" s="453" t="s">
        <v>34</v>
      </c>
      <c r="D139" s="452" t="s">
        <v>599</v>
      </c>
      <c r="E139" s="452">
        <v>13</v>
      </c>
      <c r="F139" s="452" t="s">
        <v>440</v>
      </c>
      <c r="G139" s="454">
        <v>9926</v>
      </c>
      <c r="H139" s="453" t="s">
        <v>602</v>
      </c>
      <c r="I139" s="456">
        <v>9032.66</v>
      </c>
      <c r="J139" s="456">
        <f t="shared" si="6"/>
        <v>0.91</v>
      </c>
      <c r="K139" s="456">
        <v>11514.16</v>
      </c>
      <c r="L139" s="456">
        <f>K139/G139</f>
        <v>1.1599999999999999</v>
      </c>
      <c r="M139" s="457">
        <f t="shared" si="7"/>
        <v>0.27472527472527464</v>
      </c>
      <c r="N139" s="456">
        <v>0.06</v>
      </c>
      <c r="O139" s="458" t="s">
        <v>303</v>
      </c>
      <c r="P139" s="459">
        <v>3</v>
      </c>
      <c r="Q139" s="460">
        <v>45838</v>
      </c>
      <c r="R139" s="461">
        <v>45839</v>
      </c>
    </row>
    <row r="140" spans="1:18" s="450" customFormat="1" ht="36" customHeight="1">
      <c r="A140" s="451" t="s">
        <v>304</v>
      </c>
      <c r="B140" s="452">
        <v>585</v>
      </c>
      <c r="C140" s="453" t="s">
        <v>34</v>
      </c>
      <c r="D140" s="452" t="s">
        <v>603</v>
      </c>
      <c r="E140" s="452">
        <v>6</v>
      </c>
      <c r="F140" s="452" t="s">
        <v>604</v>
      </c>
      <c r="G140" s="454">
        <v>2438</v>
      </c>
      <c r="H140" s="453" t="s">
        <v>605</v>
      </c>
      <c r="I140" s="456">
        <v>2925.6</v>
      </c>
      <c r="J140" s="456">
        <f t="shared" si="6"/>
        <v>1.2</v>
      </c>
      <c r="K140" s="456">
        <v>3071.88</v>
      </c>
      <c r="L140" s="456">
        <f>K140/G140</f>
        <v>1.26</v>
      </c>
      <c r="M140" s="457">
        <f t="shared" si="7"/>
        <v>5.0000000000000044E-2</v>
      </c>
      <c r="N140" s="456">
        <v>0.06</v>
      </c>
      <c r="O140" s="458" t="s">
        <v>303</v>
      </c>
      <c r="P140" s="459">
        <v>2</v>
      </c>
      <c r="Q140" s="460">
        <v>45900</v>
      </c>
      <c r="R140" s="461">
        <v>45901</v>
      </c>
    </row>
    <row r="141" spans="1:18" s="450" customFormat="1" ht="36" customHeight="1">
      <c r="A141" s="451" t="s">
        <v>296</v>
      </c>
      <c r="B141" s="452">
        <v>585</v>
      </c>
      <c r="C141" s="453" t="s">
        <v>34</v>
      </c>
      <c r="D141" s="452" t="s">
        <v>606</v>
      </c>
      <c r="E141" s="452" t="s">
        <v>607</v>
      </c>
      <c r="F141" s="452"/>
      <c r="G141" s="454">
        <v>4963</v>
      </c>
      <c r="H141" s="453" t="s">
        <v>608</v>
      </c>
      <c r="I141" s="455"/>
      <c r="J141" s="455"/>
      <c r="K141" s="456">
        <f>G141*L141</f>
        <v>5459.3</v>
      </c>
      <c r="L141" s="456">
        <v>1.1000000000000001</v>
      </c>
      <c r="M141" s="457"/>
      <c r="N141" s="456">
        <v>4.4999999999999998E-2</v>
      </c>
      <c r="O141" s="458">
        <v>2</v>
      </c>
      <c r="P141" s="459">
        <v>5</v>
      </c>
      <c r="Q141" s="460"/>
      <c r="R141" s="461">
        <v>45962</v>
      </c>
    </row>
    <row r="142" spans="1:18" s="450" customFormat="1" ht="36" customHeight="1">
      <c r="A142" s="451" t="s">
        <v>296</v>
      </c>
      <c r="B142" s="452">
        <v>585</v>
      </c>
      <c r="C142" s="453" t="s">
        <v>34</v>
      </c>
      <c r="D142" s="452" t="s">
        <v>609</v>
      </c>
      <c r="E142" s="452">
        <v>7</v>
      </c>
      <c r="F142" s="452"/>
      <c r="G142" s="454">
        <v>2525</v>
      </c>
      <c r="H142" s="453" t="s">
        <v>610</v>
      </c>
      <c r="I142" s="455"/>
      <c r="J142" s="455"/>
      <c r="K142" s="456">
        <f>G142*L142</f>
        <v>2903.75</v>
      </c>
      <c r="L142" s="456">
        <v>1.1499999999999999</v>
      </c>
      <c r="M142" s="457"/>
      <c r="N142" s="456">
        <v>0.05</v>
      </c>
      <c r="O142" s="458"/>
      <c r="P142" s="459">
        <v>2</v>
      </c>
      <c r="Q142" s="460"/>
      <c r="R142" s="461">
        <v>45962</v>
      </c>
    </row>
    <row r="143" spans="1:18" s="450" customFormat="1" ht="36" customHeight="1">
      <c r="A143" s="451" t="s">
        <v>304</v>
      </c>
      <c r="B143" s="452">
        <v>605</v>
      </c>
      <c r="C143" s="453" t="s">
        <v>21</v>
      </c>
      <c r="D143" s="452" t="s">
        <v>611</v>
      </c>
      <c r="E143" s="452">
        <v>101</v>
      </c>
      <c r="F143" s="452" t="s">
        <v>371</v>
      </c>
      <c r="G143" s="454">
        <v>3008</v>
      </c>
      <c r="H143" s="453" t="s">
        <v>612</v>
      </c>
      <c r="I143" s="456">
        <v>3248.64</v>
      </c>
      <c r="J143" s="456">
        <f>I143/$G143</f>
        <v>1.0799999999999998</v>
      </c>
      <c r="K143" s="456">
        <v>4060.8</v>
      </c>
      <c r="L143" s="456">
        <f>K143/$G143</f>
        <v>1.35</v>
      </c>
      <c r="M143" s="457">
        <f>(K143/I143)-1</f>
        <v>0.25</v>
      </c>
      <c r="N143" s="456">
        <v>6.5000000000000002E-2</v>
      </c>
      <c r="O143" s="458" t="s">
        <v>303</v>
      </c>
      <c r="P143" s="459">
        <v>5</v>
      </c>
      <c r="Q143" s="460">
        <v>45777</v>
      </c>
      <c r="R143" s="461">
        <v>45778</v>
      </c>
    </row>
    <row r="144" spans="1:18" s="450" customFormat="1" ht="36" customHeight="1">
      <c r="A144" s="451" t="s">
        <v>316</v>
      </c>
      <c r="B144" s="452">
        <v>605</v>
      </c>
      <c r="C144" s="453" t="s">
        <v>21</v>
      </c>
      <c r="D144" s="452" t="s">
        <v>613</v>
      </c>
      <c r="E144" s="452">
        <v>111</v>
      </c>
      <c r="F144" s="452" t="s">
        <v>371</v>
      </c>
      <c r="G144" s="454">
        <v>7984</v>
      </c>
      <c r="H144" s="453" t="s">
        <v>614</v>
      </c>
      <c r="I144" s="456">
        <v>8942.08</v>
      </c>
      <c r="J144" s="456">
        <f>I144/G144</f>
        <v>1.1199999999999999</v>
      </c>
      <c r="K144" s="456">
        <v>10379.200000000001</v>
      </c>
      <c r="L144" s="456">
        <f>K144/G144</f>
        <v>1.3</v>
      </c>
      <c r="M144" s="457">
        <f>(K144/I144)-1</f>
        <v>0.16071428571428581</v>
      </c>
      <c r="N144" s="456">
        <v>0.05</v>
      </c>
      <c r="O144" s="458" t="s">
        <v>303</v>
      </c>
      <c r="P144" s="459">
        <v>4</v>
      </c>
      <c r="Q144" s="460">
        <v>45657</v>
      </c>
      <c r="R144" s="461">
        <v>46023</v>
      </c>
    </row>
    <row r="145" spans="1:18" s="450" customFormat="1" ht="36" customHeight="1">
      <c r="A145" s="451" t="s">
        <v>296</v>
      </c>
      <c r="B145" s="452">
        <v>629</v>
      </c>
      <c r="C145" s="453" t="s">
        <v>615</v>
      </c>
      <c r="D145" s="452" t="s">
        <v>616</v>
      </c>
      <c r="E145" s="452">
        <v>8</v>
      </c>
      <c r="F145" s="452" t="s">
        <v>298</v>
      </c>
      <c r="G145" s="454">
        <v>1944</v>
      </c>
      <c r="H145" s="453" t="s">
        <v>617</v>
      </c>
      <c r="I145" s="455"/>
      <c r="J145" s="455"/>
      <c r="K145" s="456">
        <f>G145*L145</f>
        <v>2624.4</v>
      </c>
      <c r="L145" s="456">
        <v>1.35</v>
      </c>
      <c r="M145" s="457"/>
      <c r="N145" s="456">
        <v>7.0000000000000007E-2</v>
      </c>
      <c r="O145" s="458"/>
      <c r="P145" s="459">
        <v>2</v>
      </c>
      <c r="Q145" s="460"/>
      <c r="R145" s="461">
        <v>45689</v>
      </c>
    </row>
    <row r="146" spans="1:18" s="450" customFormat="1" ht="36" customHeight="1">
      <c r="A146" s="451" t="s">
        <v>304</v>
      </c>
      <c r="B146" s="452">
        <v>629</v>
      </c>
      <c r="C146" s="453" t="s">
        <v>615</v>
      </c>
      <c r="D146" s="452" t="s">
        <v>618</v>
      </c>
      <c r="E146" s="452">
        <v>3</v>
      </c>
      <c r="F146" s="452" t="s">
        <v>619</v>
      </c>
      <c r="G146" s="454">
        <v>1300</v>
      </c>
      <c r="H146" s="453" t="s">
        <v>620</v>
      </c>
      <c r="I146" s="456">
        <v>1573</v>
      </c>
      <c r="J146" s="456">
        <f>I146/G146</f>
        <v>1.21</v>
      </c>
      <c r="K146" s="456">
        <v>1703</v>
      </c>
      <c r="L146" s="456">
        <f>K146/G146</f>
        <v>1.31</v>
      </c>
      <c r="M146" s="457">
        <f>(K146/I146)-1</f>
        <v>8.2644628099173501E-2</v>
      </c>
      <c r="N146" s="456">
        <v>7.0000000000000007E-2</v>
      </c>
      <c r="O146" s="458" t="s">
        <v>303</v>
      </c>
      <c r="P146" s="459">
        <v>3</v>
      </c>
      <c r="Q146" s="460">
        <v>45900</v>
      </c>
      <c r="R146" s="461">
        <v>45901</v>
      </c>
    </row>
    <row r="147" spans="1:18" s="450" customFormat="1" ht="36" customHeight="1">
      <c r="A147" s="451" t="s">
        <v>300</v>
      </c>
      <c r="B147" s="452">
        <v>640</v>
      </c>
      <c r="C147" s="453" t="s">
        <v>621</v>
      </c>
      <c r="D147" s="452" t="s">
        <v>622</v>
      </c>
      <c r="E147" s="452">
        <v>104</v>
      </c>
      <c r="F147" s="452" t="s">
        <v>623</v>
      </c>
      <c r="G147" s="454">
        <v>2287</v>
      </c>
      <c r="H147" s="453" t="s">
        <v>624</v>
      </c>
      <c r="I147" s="456">
        <v>2557.12</v>
      </c>
      <c r="J147" s="456">
        <f>I147/G147</f>
        <v>1.1181110625273283</v>
      </c>
      <c r="K147" s="456">
        <v>3247.54</v>
      </c>
      <c r="L147" s="456">
        <f>K147/G147</f>
        <v>1.42</v>
      </c>
      <c r="M147" s="457">
        <f>(K147/I147)-1</f>
        <v>0.26999906144412478</v>
      </c>
      <c r="N147" s="456">
        <v>0.06</v>
      </c>
      <c r="O147" s="458" t="s">
        <v>625</v>
      </c>
      <c r="P147" s="459">
        <v>3</v>
      </c>
      <c r="Q147" s="460">
        <v>45688</v>
      </c>
      <c r="R147" s="461">
        <v>45689</v>
      </c>
    </row>
    <row r="148" spans="1:18" s="450" customFormat="1" ht="36" customHeight="1">
      <c r="A148" s="451" t="s">
        <v>304</v>
      </c>
      <c r="B148" s="452">
        <v>640</v>
      </c>
      <c r="C148" s="453" t="s">
        <v>621</v>
      </c>
      <c r="D148" s="452" t="s">
        <v>626</v>
      </c>
      <c r="E148" s="452">
        <v>108</v>
      </c>
      <c r="F148" s="452" t="s">
        <v>623</v>
      </c>
      <c r="G148" s="454">
        <v>12524</v>
      </c>
      <c r="H148" s="453" t="s">
        <v>627</v>
      </c>
      <c r="I148" s="456">
        <v>16531.68</v>
      </c>
      <c r="J148" s="456">
        <f>I148/G148</f>
        <v>1.32</v>
      </c>
      <c r="K148" s="456">
        <v>17533.599999999999</v>
      </c>
      <c r="L148" s="456">
        <f>K148/G148</f>
        <v>1.4</v>
      </c>
      <c r="M148" s="457">
        <f>(K148/I148)-1</f>
        <v>6.0606060606060552E-2</v>
      </c>
      <c r="N148" s="456">
        <v>0.05</v>
      </c>
      <c r="O148" s="458" t="s">
        <v>628</v>
      </c>
      <c r="P148" s="459">
        <v>5</v>
      </c>
      <c r="Q148" s="460">
        <v>45838</v>
      </c>
      <c r="R148" s="461">
        <v>45839</v>
      </c>
    </row>
    <row r="149" spans="1:18" s="450" customFormat="1" ht="36" customHeight="1">
      <c r="A149" s="451" t="s">
        <v>296</v>
      </c>
      <c r="B149" s="452">
        <v>640</v>
      </c>
      <c r="C149" s="453" t="s">
        <v>621</v>
      </c>
      <c r="D149" s="452" t="s">
        <v>629</v>
      </c>
      <c r="E149" s="452"/>
      <c r="F149" s="452"/>
      <c r="G149" s="454">
        <v>6370</v>
      </c>
      <c r="H149" s="453" t="s">
        <v>630</v>
      </c>
      <c r="I149" s="455"/>
      <c r="J149" s="455"/>
      <c r="K149" s="456">
        <f>G149*L149</f>
        <v>8918</v>
      </c>
      <c r="L149" s="456">
        <v>1.4</v>
      </c>
      <c r="M149" s="457"/>
      <c r="N149" s="456">
        <v>0.05</v>
      </c>
      <c r="O149" s="458" t="s">
        <v>631</v>
      </c>
      <c r="P149" s="459">
        <v>5</v>
      </c>
      <c r="Q149" s="460"/>
      <c r="R149" s="461">
        <v>46082</v>
      </c>
    </row>
    <row r="150" spans="1:18" s="450" customFormat="1" ht="36" customHeight="1">
      <c r="A150" s="451" t="s">
        <v>316</v>
      </c>
      <c r="B150" s="452">
        <v>640</v>
      </c>
      <c r="C150" s="453" t="s">
        <v>621</v>
      </c>
      <c r="D150" s="452" t="s">
        <v>632</v>
      </c>
      <c r="E150" s="452" t="s">
        <v>633</v>
      </c>
      <c r="F150" s="452" t="s">
        <v>623</v>
      </c>
      <c r="G150" s="454">
        <v>5735</v>
      </c>
      <c r="H150" s="453" t="s">
        <v>634</v>
      </c>
      <c r="I150" s="456">
        <v>6882</v>
      </c>
      <c r="J150" s="456">
        <f>I150/G150</f>
        <v>1.2</v>
      </c>
      <c r="K150" s="456">
        <v>7742.25</v>
      </c>
      <c r="L150" s="456">
        <f>K150/G150</f>
        <v>1.35</v>
      </c>
      <c r="M150" s="457">
        <f>(K150/I150)-1</f>
        <v>0.125</v>
      </c>
      <c r="N150" s="456">
        <v>0.05</v>
      </c>
      <c r="O150" s="458" t="s">
        <v>635</v>
      </c>
      <c r="P150" s="459">
        <v>5</v>
      </c>
      <c r="Q150" s="460">
        <v>46081</v>
      </c>
      <c r="R150" s="461">
        <v>46082</v>
      </c>
    </row>
    <row r="151" spans="1:18" s="450" customFormat="1" ht="36" customHeight="1">
      <c r="A151" s="451" t="s">
        <v>304</v>
      </c>
      <c r="B151" s="452">
        <v>640</v>
      </c>
      <c r="C151" s="453" t="s">
        <v>621</v>
      </c>
      <c r="D151" s="452" t="s">
        <v>626</v>
      </c>
      <c r="E151" s="452">
        <v>101</v>
      </c>
      <c r="F151" s="452" t="s">
        <v>623</v>
      </c>
      <c r="G151" s="454">
        <v>15719</v>
      </c>
      <c r="H151" s="453" t="s">
        <v>636</v>
      </c>
      <c r="I151" s="456">
        <v>18862.8</v>
      </c>
      <c r="J151" s="456">
        <f>I151/G151</f>
        <v>1.2</v>
      </c>
      <c r="K151" s="456">
        <v>21692.22</v>
      </c>
      <c r="L151" s="456">
        <f>K151/G151</f>
        <v>1.3800000000000001</v>
      </c>
      <c r="M151" s="457">
        <f>(K151/I151)-1</f>
        <v>0.15000000000000013</v>
      </c>
      <c r="N151" s="456">
        <v>0.05</v>
      </c>
      <c r="O151" s="458" t="s">
        <v>637</v>
      </c>
      <c r="P151" s="459">
        <v>5</v>
      </c>
      <c r="Q151" s="460">
        <v>46081</v>
      </c>
      <c r="R151" s="461">
        <v>46082</v>
      </c>
    </row>
    <row r="152" spans="1:18" s="450" customFormat="1" ht="36" customHeight="1">
      <c r="A152" s="451" t="s">
        <v>304</v>
      </c>
      <c r="B152" s="452">
        <v>668</v>
      </c>
      <c r="C152" s="453" t="s">
        <v>29</v>
      </c>
      <c r="D152" s="452" t="s">
        <v>638</v>
      </c>
      <c r="E152" s="452">
        <v>2025</v>
      </c>
      <c r="F152" s="452" t="s">
        <v>397</v>
      </c>
      <c r="G152" s="454">
        <v>2463</v>
      </c>
      <c r="H152" s="453" t="s">
        <v>639</v>
      </c>
      <c r="I152" s="456">
        <v>3078.75</v>
      </c>
      <c r="J152" s="456">
        <f>I152/G152</f>
        <v>1.25</v>
      </c>
      <c r="K152" s="456">
        <v>3694.5</v>
      </c>
      <c r="L152" s="456">
        <f>K152/G152</f>
        <v>1.5</v>
      </c>
      <c r="M152" s="457">
        <f>(K152/I152)-1</f>
        <v>0.19999999999999996</v>
      </c>
      <c r="N152" s="456">
        <v>0.06</v>
      </c>
      <c r="O152" s="458" t="s">
        <v>640</v>
      </c>
      <c r="P152" s="459">
        <v>3</v>
      </c>
      <c r="Q152" s="460">
        <v>45688</v>
      </c>
      <c r="R152" s="461">
        <v>45689</v>
      </c>
    </row>
    <row r="153" spans="1:18" s="450" customFormat="1" ht="36" customHeight="1">
      <c r="A153" s="451" t="s">
        <v>304</v>
      </c>
      <c r="B153" s="452">
        <v>668</v>
      </c>
      <c r="C153" s="453" t="s">
        <v>29</v>
      </c>
      <c r="D153" s="452" t="s">
        <v>641</v>
      </c>
      <c r="E153" s="452">
        <v>9</v>
      </c>
      <c r="F153" s="452" t="s">
        <v>397</v>
      </c>
      <c r="G153" s="454">
        <v>1369</v>
      </c>
      <c r="H153" s="453" t="s">
        <v>642</v>
      </c>
      <c r="I153" s="456">
        <v>1779.7</v>
      </c>
      <c r="J153" s="456">
        <f>I153/G153</f>
        <v>1.3</v>
      </c>
      <c r="K153" s="456">
        <v>2121.9499999999998</v>
      </c>
      <c r="L153" s="456">
        <f>K153/G153</f>
        <v>1.5499999999999998</v>
      </c>
      <c r="M153" s="457">
        <f>(K153/I153)-1</f>
        <v>0.19230769230769207</v>
      </c>
      <c r="N153" s="456">
        <v>0.06</v>
      </c>
      <c r="O153" s="458" t="s">
        <v>643</v>
      </c>
      <c r="P153" s="459">
        <v>3</v>
      </c>
      <c r="Q153" s="460">
        <v>45688</v>
      </c>
      <c r="R153" s="461">
        <v>45689</v>
      </c>
    </row>
    <row r="154" spans="1:18" s="450" customFormat="1" ht="36" customHeight="1">
      <c r="A154" s="451" t="s">
        <v>296</v>
      </c>
      <c r="B154" s="452">
        <v>668</v>
      </c>
      <c r="C154" s="453" t="s">
        <v>29</v>
      </c>
      <c r="D154" s="452" t="s">
        <v>644</v>
      </c>
      <c r="E154" s="452"/>
      <c r="F154" s="452"/>
      <c r="G154" s="454">
        <v>903</v>
      </c>
      <c r="H154" s="453" t="s">
        <v>645</v>
      </c>
      <c r="I154" s="455"/>
      <c r="J154" s="455"/>
      <c r="K154" s="456">
        <f>G154*L154</f>
        <v>1553.16</v>
      </c>
      <c r="L154" s="456">
        <v>1.72</v>
      </c>
      <c r="M154" s="457"/>
      <c r="N154" s="456">
        <v>0.06</v>
      </c>
      <c r="O154" s="458">
        <v>1</v>
      </c>
      <c r="P154" s="459">
        <v>3</v>
      </c>
      <c r="Q154" s="460"/>
      <c r="R154" s="461">
        <v>45717</v>
      </c>
    </row>
    <row r="155" spans="1:18" s="450" customFormat="1" ht="36" customHeight="1">
      <c r="A155" s="451" t="s">
        <v>296</v>
      </c>
      <c r="B155" s="452">
        <v>668</v>
      </c>
      <c r="C155" s="453" t="s">
        <v>29</v>
      </c>
      <c r="D155" s="452" t="s">
        <v>646</v>
      </c>
      <c r="E155" s="452"/>
      <c r="F155" s="452"/>
      <c r="G155" s="454">
        <v>999</v>
      </c>
      <c r="H155" s="453" t="s">
        <v>647</v>
      </c>
      <c r="I155" s="455"/>
      <c r="J155" s="455"/>
      <c r="K155" s="456">
        <f>G155*L155</f>
        <v>1498.5</v>
      </c>
      <c r="L155" s="456">
        <v>1.5</v>
      </c>
      <c r="M155" s="457"/>
      <c r="N155" s="456">
        <v>0.06</v>
      </c>
      <c r="O155" s="458"/>
      <c r="P155" s="459">
        <v>3</v>
      </c>
      <c r="Q155" s="460"/>
      <c r="R155" s="461">
        <v>45717</v>
      </c>
    </row>
    <row r="156" spans="1:18" s="450" customFormat="1" ht="36" customHeight="1">
      <c r="A156" s="451" t="s">
        <v>296</v>
      </c>
      <c r="B156" s="452">
        <v>668</v>
      </c>
      <c r="C156" s="453" t="s">
        <v>29</v>
      </c>
      <c r="D156" s="452" t="s">
        <v>648</v>
      </c>
      <c r="E156" s="452"/>
      <c r="F156" s="452"/>
      <c r="G156" s="454">
        <v>999</v>
      </c>
      <c r="H156" s="453" t="s">
        <v>649</v>
      </c>
      <c r="I156" s="455"/>
      <c r="J156" s="455"/>
      <c r="K156" s="456">
        <f>G156*L156</f>
        <v>1698.3</v>
      </c>
      <c r="L156" s="456">
        <v>1.7</v>
      </c>
      <c r="M156" s="457"/>
      <c r="N156" s="456">
        <v>7.0000000000000007E-2</v>
      </c>
      <c r="O156" s="458">
        <v>1</v>
      </c>
      <c r="P156" s="459">
        <v>3</v>
      </c>
      <c r="Q156" s="460"/>
      <c r="R156" s="461">
        <v>45748</v>
      </c>
    </row>
    <row r="157" spans="1:18" s="450" customFormat="1" ht="36" customHeight="1">
      <c r="A157" s="451" t="s">
        <v>296</v>
      </c>
      <c r="B157" s="452">
        <v>668</v>
      </c>
      <c r="C157" s="453" t="s">
        <v>29</v>
      </c>
      <c r="D157" s="452" t="s">
        <v>650</v>
      </c>
      <c r="E157" s="452">
        <v>5</v>
      </c>
      <c r="F157" s="452" t="s">
        <v>298</v>
      </c>
      <c r="G157" s="454">
        <v>999</v>
      </c>
      <c r="H157" s="453" t="s">
        <v>651</v>
      </c>
      <c r="I157" s="455"/>
      <c r="J157" s="455"/>
      <c r="K157" s="456">
        <f>G157*L157</f>
        <v>1698.3</v>
      </c>
      <c r="L157" s="456">
        <v>1.7</v>
      </c>
      <c r="M157" s="457"/>
      <c r="N157" s="456">
        <v>7.0000000000000007E-2</v>
      </c>
      <c r="O157" s="458">
        <v>1</v>
      </c>
      <c r="P157" s="459">
        <v>3</v>
      </c>
      <c r="Q157" s="460"/>
      <c r="R157" s="461">
        <v>45762</v>
      </c>
    </row>
    <row r="158" spans="1:18" s="450" customFormat="1" ht="36" customHeight="1">
      <c r="A158" s="451" t="s">
        <v>304</v>
      </c>
      <c r="B158" s="452">
        <v>668</v>
      </c>
      <c r="C158" s="453" t="s">
        <v>29</v>
      </c>
      <c r="D158" s="452" t="s">
        <v>652</v>
      </c>
      <c r="E158" s="452">
        <v>2009</v>
      </c>
      <c r="F158" s="452" t="s">
        <v>397</v>
      </c>
      <c r="G158" s="454">
        <v>1973</v>
      </c>
      <c r="H158" s="453" t="s">
        <v>653</v>
      </c>
      <c r="I158" s="456">
        <v>2485.98</v>
      </c>
      <c r="J158" s="456">
        <f>I158/G158</f>
        <v>1.26</v>
      </c>
      <c r="K158" s="456">
        <v>3156.8</v>
      </c>
      <c r="L158" s="456">
        <f>K158/G158</f>
        <v>1.6</v>
      </c>
      <c r="M158" s="457">
        <f>(K158/I158)-1</f>
        <v>0.26984126984126999</v>
      </c>
      <c r="N158" s="456">
        <v>0.06</v>
      </c>
      <c r="O158" s="458" t="s">
        <v>654</v>
      </c>
      <c r="P158" s="459">
        <v>3</v>
      </c>
      <c r="Q158" s="460">
        <v>45777</v>
      </c>
      <c r="R158" s="461">
        <v>45778</v>
      </c>
    </row>
    <row r="159" spans="1:18" s="450" customFormat="1" ht="36" customHeight="1">
      <c r="A159" s="451" t="s">
        <v>304</v>
      </c>
      <c r="B159" s="452">
        <v>668</v>
      </c>
      <c r="C159" s="453" t="s">
        <v>29</v>
      </c>
      <c r="D159" s="452" t="s">
        <v>641</v>
      </c>
      <c r="E159" s="452">
        <v>17</v>
      </c>
      <c r="F159" s="452" t="s">
        <v>397</v>
      </c>
      <c r="G159" s="454">
        <v>1793</v>
      </c>
      <c r="H159" s="453" t="s">
        <v>655</v>
      </c>
      <c r="I159" s="456">
        <v>2295.04</v>
      </c>
      <c r="J159" s="456">
        <f>I159/$G159</f>
        <v>1.28</v>
      </c>
      <c r="K159" s="456">
        <v>2832.94</v>
      </c>
      <c r="L159" s="456">
        <f>K159/$G159</f>
        <v>1.58</v>
      </c>
      <c r="M159" s="457">
        <f>(K159/I159)-1</f>
        <v>0.234375</v>
      </c>
      <c r="N159" s="456">
        <v>0.05</v>
      </c>
      <c r="O159" s="458" t="s">
        <v>656</v>
      </c>
      <c r="P159" s="459">
        <v>5</v>
      </c>
      <c r="Q159" s="460">
        <v>45838</v>
      </c>
      <c r="R159" s="461">
        <v>45839</v>
      </c>
    </row>
    <row r="160" spans="1:18" s="450" customFormat="1" ht="36" customHeight="1">
      <c r="A160" s="451" t="s">
        <v>304</v>
      </c>
      <c r="B160" s="452">
        <v>668</v>
      </c>
      <c r="C160" s="453" t="s">
        <v>29</v>
      </c>
      <c r="D160" s="452" t="s">
        <v>657</v>
      </c>
      <c r="E160" s="452">
        <v>2011</v>
      </c>
      <c r="F160" s="452" t="s">
        <v>397</v>
      </c>
      <c r="G160" s="454">
        <v>2135</v>
      </c>
      <c r="H160" s="453" t="s">
        <v>658</v>
      </c>
      <c r="I160" s="456">
        <v>2604.6999999999998</v>
      </c>
      <c r="J160" s="456">
        <f>I160/G160</f>
        <v>1.22</v>
      </c>
      <c r="K160" s="456">
        <v>3309.25</v>
      </c>
      <c r="L160" s="456">
        <f>K160/G160</f>
        <v>1.55</v>
      </c>
      <c r="M160" s="457">
        <f>(K160/I160)-1</f>
        <v>0.27049180327868871</v>
      </c>
      <c r="N160" s="456">
        <v>0.06</v>
      </c>
      <c r="O160" s="458" t="s">
        <v>659</v>
      </c>
      <c r="P160" s="459">
        <v>3</v>
      </c>
      <c r="Q160" s="460">
        <v>45838</v>
      </c>
      <c r="R160" s="461">
        <v>45839</v>
      </c>
    </row>
    <row r="161" spans="1:18" s="450" customFormat="1" ht="36" customHeight="1">
      <c r="A161" s="451" t="s">
        <v>296</v>
      </c>
      <c r="B161" s="452">
        <v>668</v>
      </c>
      <c r="C161" s="453" t="s">
        <v>29</v>
      </c>
      <c r="D161" s="452" t="s">
        <v>660</v>
      </c>
      <c r="E161" s="452">
        <v>18</v>
      </c>
      <c r="F161" s="452" t="s">
        <v>298</v>
      </c>
      <c r="G161" s="454">
        <v>903</v>
      </c>
      <c r="H161" s="453" t="s">
        <v>661</v>
      </c>
      <c r="I161" s="455"/>
      <c r="J161" s="455"/>
      <c r="K161" s="456">
        <f>G161*L161</f>
        <v>1553.16</v>
      </c>
      <c r="L161" s="456">
        <v>1.72</v>
      </c>
      <c r="M161" s="457"/>
      <c r="N161" s="456">
        <v>7.0000000000000007E-2</v>
      </c>
      <c r="O161" s="458">
        <v>1</v>
      </c>
      <c r="P161" s="459">
        <v>3</v>
      </c>
      <c r="Q161" s="460"/>
      <c r="R161" s="461">
        <v>45901</v>
      </c>
    </row>
    <row r="162" spans="1:18" s="450" customFormat="1" ht="36" customHeight="1">
      <c r="A162" s="451" t="s">
        <v>304</v>
      </c>
      <c r="B162" s="452">
        <v>668</v>
      </c>
      <c r="C162" s="453" t="s">
        <v>29</v>
      </c>
      <c r="D162" s="452" t="s">
        <v>662</v>
      </c>
      <c r="E162" s="452">
        <v>24</v>
      </c>
      <c r="F162" s="452" t="s">
        <v>663</v>
      </c>
      <c r="G162" s="454">
        <v>1199</v>
      </c>
      <c r="H162" s="453" t="s">
        <v>664</v>
      </c>
      <c r="I162" s="456">
        <v>1642.63</v>
      </c>
      <c r="J162" s="456">
        <f>I162/G162</f>
        <v>1.37</v>
      </c>
      <c r="K162" s="456">
        <v>1906.41</v>
      </c>
      <c r="L162" s="456">
        <f>K162/G162</f>
        <v>1.59</v>
      </c>
      <c r="M162" s="457">
        <f>(K162/I162)-1</f>
        <v>0.16058394160583944</v>
      </c>
      <c r="N162" s="456">
        <v>0.06</v>
      </c>
      <c r="O162" s="458" t="s">
        <v>665</v>
      </c>
      <c r="P162" s="459">
        <v>3</v>
      </c>
      <c r="Q162" s="460">
        <v>45900</v>
      </c>
      <c r="R162" s="461">
        <v>45901</v>
      </c>
    </row>
    <row r="163" spans="1:18" s="450" customFormat="1" ht="36" customHeight="1">
      <c r="A163" s="451" t="s">
        <v>304</v>
      </c>
      <c r="B163" s="452">
        <v>668</v>
      </c>
      <c r="C163" s="453" t="s">
        <v>29</v>
      </c>
      <c r="D163" s="452" t="s">
        <v>666</v>
      </c>
      <c r="E163" s="452">
        <v>2001</v>
      </c>
      <c r="F163" s="452" t="s">
        <v>663</v>
      </c>
      <c r="G163" s="454">
        <v>3534</v>
      </c>
      <c r="H163" s="453" t="s">
        <v>667</v>
      </c>
      <c r="I163" s="456">
        <v>4770.8999999999996</v>
      </c>
      <c r="J163" s="456">
        <f>I163/G163</f>
        <v>1.3499999999999999</v>
      </c>
      <c r="K163" s="456">
        <v>5583.72</v>
      </c>
      <c r="L163" s="456">
        <f>K163/G163</f>
        <v>1.58</v>
      </c>
      <c r="M163" s="457">
        <v>0.17</v>
      </c>
      <c r="N163" s="456">
        <v>0.06</v>
      </c>
      <c r="O163" s="458" t="s">
        <v>349</v>
      </c>
      <c r="P163" s="459">
        <v>3</v>
      </c>
      <c r="Q163" s="460">
        <v>45900</v>
      </c>
      <c r="R163" s="461">
        <v>45901</v>
      </c>
    </row>
    <row r="164" spans="1:18" s="450" customFormat="1" ht="36" customHeight="1">
      <c r="A164" s="451" t="s">
        <v>304</v>
      </c>
      <c r="B164" s="452">
        <v>668</v>
      </c>
      <c r="C164" s="453" t="s">
        <v>29</v>
      </c>
      <c r="D164" s="452" t="s">
        <v>662</v>
      </c>
      <c r="E164" s="452" t="s">
        <v>668</v>
      </c>
      <c r="F164" s="452" t="s">
        <v>663</v>
      </c>
      <c r="G164" s="454">
        <v>7053</v>
      </c>
      <c r="H164" s="453" t="s">
        <v>669</v>
      </c>
      <c r="I164" s="456">
        <v>8463.6</v>
      </c>
      <c r="J164" s="456">
        <f>I164/G164</f>
        <v>1.2</v>
      </c>
      <c r="K164" s="456">
        <v>10579.5</v>
      </c>
      <c r="L164" s="456">
        <f>K164/G164</f>
        <v>1.5</v>
      </c>
      <c r="M164" s="457">
        <f>(K164/I164)-1</f>
        <v>0.25</v>
      </c>
      <c r="N164" s="456">
        <v>0.06</v>
      </c>
      <c r="O164" s="458" t="s">
        <v>670</v>
      </c>
      <c r="P164" s="459">
        <v>5</v>
      </c>
      <c r="Q164" s="460">
        <v>45900</v>
      </c>
      <c r="R164" s="461">
        <v>45901</v>
      </c>
    </row>
    <row r="165" spans="1:18" s="450" customFormat="1" ht="36" customHeight="1">
      <c r="A165" s="451" t="s">
        <v>304</v>
      </c>
      <c r="B165" s="452">
        <v>668</v>
      </c>
      <c r="C165" s="453" t="s">
        <v>29</v>
      </c>
      <c r="D165" s="452" t="s">
        <v>641</v>
      </c>
      <c r="E165" s="452">
        <v>11</v>
      </c>
      <c r="F165" s="452" t="s">
        <v>671</v>
      </c>
      <c r="G165" s="454">
        <v>999</v>
      </c>
      <c r="H165" s="453" t="s">
        <v>672</v>
      </c>
      <c r="I165" s="456">
        <v>1718.28</v>
      </c>
      <c r="J165" s="456">
        <f>I165/G165</f>
        <v>1.72</v>
      </c>
      <c r="K165" s="456">
        <v>1798.2</v>
      </c>
      <c r="L165" s="456">
        <f>K165/G165</f>
        <v>1.8</v>
      </c>
      <c r="M165" s="457">
        <f>(K165/I165)-1</f>
        <v>4.6511627906976827E-2</v>
      </c>
      <c r="N165" s="456">
        <v>0.06</v>
      </c>
      <c r="O165" s="458" t="s">
        <v>540</v>
      </c>
      <c r="P165" s="459">
        <v>3</v>
      </c>
      <c r="Q165" s="460">
        <v>45961</v>
      </c>
      <c r="R165" s="461">
        <v>45962</v>
      </c>
    </row>
    <row r="166" spans="1:18" s="450" customFormat="1" ht="36" customHeight="1">
      <c r="A166" s="451" t="s">
        <v>296</v>
      </c>
      <c r="B166" s="452">
        <v>668</v>
      </c>
      <c r="C166" s="453" t="s">
        <v>29</v>
      </c>
      <c r="D166" s="452" t="s">
        <v>673</v>
      </c>
      <c r="E166" s="452"/>
      <c r="F166" s="452"/>
      <c r="G166" s="454">
        <v>999</v>
      </c>
      <c r="H166" s="453" t="s">
        <v>674</v>
      </c>
      <c r="I166" s="455"/>
      <c r="J166" s="455"/>
      <c r="K166" s="456">
        <f>G166*L166</f>
        <v>1698.3</v>
      </c>
      <c r="L166" s="456">
        <v>1.7</v>
      </c>
      <c r="M166" s="457"/>
      <c r="N166" s="456">
        <v>0.06</v>
      </c>
      <c r="O166" s="458" t="s">
        <v>675</v>
      </c>
      <c r="P166" s="459">
        <v>3</v>
      </c>
      <c r="Q166" s="460"/>
      <c r="R166" s="461">
        <v>45992</v>
      </c>
    </row>
    <row r="167" spans="1:18" s="450" customFormat="1" ht="36" customHeight="1">
      <c r="A167" s="451" t="s">
        <v>296</v>
      </c>
      <c r="B167" s="452">
        <v>730</v>
      </c>
      <c r="C167" s="453" t="s">
        <v>676</v>
      </c>
      <c r="D167" s="452" t="s">
        <v>677</v>
      </c>
      <c r="E167" s="452" t="s">
        <v>304</v>
      </c>
      <c r="F167" s="452" t="s">
        <v>298</v>
      </c>
      <c r="G167" s="454">
        <v>4822</v>
      </c>
      <c r="H167" s="453" t="s">
        <v>678</v>
      </c>
      <c r="I167" s="455"/>
      <c r="J167" s="455"/>
      <c r="K167" s="456">
        <f>G167*L167</f>
        <v>5304.2000000000007</v>
      </c>
      <c r="L167" s="456">
        <v>1.1000000000000001</v>
      </c>
      <c r="M167" s="457"/>
      <c r="N167" s="456">
        <v>0.06</v>
      </c>
      <c r="O167" s="458">
        <v>3</v>
      </c>
      <c r="P167" s="459">
        <v>3</v>
      </c>
      <c r="Q167" s="460"/>
      <c r="R167" s="461">
        <v>45689</v>
      </c>
    </row>
    <row r="168" spans="1:18" s="450" customFormat="1" ht="36" customHeight="1">
      <c r="A168" s="451" t="s">
        <v>296</v>
      </c>
      <c r="B168" s="452">
        <v>730</v>
      </c>
      <c r="C168" s="453" t="s">
        <v>679</v>
      </c>
      <c r="D168" s="452" t="s">
        <v>680</v>
      </c>
      <c r="E168" s="452" t="s">
        <v>681</v>
      </c>
      <c r="F168" s="452" t="s">
        <v>298</v>
      </c>
      <c r="G168" s="454">
        <v>2080</v>
      </c>
      <c r="H168" s="453" t="s">
        <v>682</v>
      </c>
      <c r="I168" s="455"/>
      <c r="J168" s="455"/>
      <c r="K168" s="456">
        <f>G168*L168</f>
        <v>2496</v>
      </c>
      <c r="L168" s="456">
        <v>1.2</v>
      </c>
      <c r="M168" s="457"/>
      <c r="N168" s="456">
        <v>0.05</v>
      </c>
      <c r="O168" s="458">
        <v>1</v>
      </c>
      <c r="P168" s="459">
        <v>3</v>
      </c>
      <c r="Q168" s="460"/>
      <c r="R168" s="461">
        <v>45717</v>
      </c>
    </row>
    <row r="169" spans="1:18" s="450" customFormat="1" ht="36" customHeight="1">
      <c r="A169" s="451" t="s">
        <v>304</v>
      </c>
      <c r="B169" s="452">
        <v>730</v>
      </c>
      <c r="C169" s="453" t="s">
        <v>676</v>
      </c>
      <c r="D169" s="452" t="s">
        <v>683</v>
      </c>
      <c r="E169" s="452" t="s">
        <v>684</v>
      </c>
      <c r="F169" s="452" t="s">
        <v>590</v>
      </c>
      <c r="G169" s="454">
        <v>4160</v>
      </c>
      <c r="H169" s="453" t="s">
        <v>685</v>
      </c>
      <c r="I169" s="456">
        <v>4451.2</v>
      </c>
      <c r="J169" s="456">
        <f>I169/G169</f>
        <v>1.07</v>
      </c>
      <c r="K169" s="456">
        <v>5408</v>
      </c>
      <c r="L169" s="456">
        <f>K169/G169</f>
        <v>1.3</v>
      </c>
      <c r="M169" s="457">
        <f>(K169/I169)-1</f>
        <v>0.21495327102803752</v>
      </c>
      <c r="N169" s="456"/>
      <c r="O169" s="458" t="s">
        <v>303</v>
      </c>
      <c r="P169" s="459">
        <v>1</v>
      </c>
      <c r="Q169" s="460">
        <v>45930</v>
      </c>
      <c r="R169" s="461">
        <v>45931</v>
      </c>
    </row>
    <row r="170" spans="1:18" s="450" customFormat="1" ht="36" customHeight="1">
      <c r="A170" s="451" t="s">
        <v>296</v>
      </c>
      <c r="B170" s="452">
        <v>735</v>
      </c>
      <c r="C170" s="453" t="s">
        <v>35</v>
      </c>
      <c r="D170" s="452" t="s">
        <v>686</v>
      </c>
      <c r="E170" s="452" t="s">
        <v>386</v>
      </c>
      <c r="F170" s="452" t="s">
        <v>298</v>
      </c>
      <c r="G170" s="454">
        <v>2898</v>
      </c>
      <c r="H170" s="453" t="s">
        <v>687</v>
      </c>
      <c r="I170" s="455"/>
      <c r="J170" s="455"/>
      <c r="K170" s="456">
        <f>G170*L170</f>
        <v>3767.4</v>
      </c>
      <c r="L170" s="456">
        <v>1.3</v>
      </c>
      <c r="M170" s="457"/>
      <c r="N170" s="456">
        <v>0.05</v>
      </c>
      <c r="O170" s="458">
        <v>2</v>
      </c>
      <c r="P170" s="459">
        <v>5</v>
      </c>
      <c r="Q170" s="460"/>
      <c r="R170" s="461">
        <v>45809</v>
      </c>
    </row>
    <row r="171" spans="1:18" s="450" customFormat="1" ht="36" customHeight="1">
      <c r="A171" s="451" t="s">
        <v>296</v>
      </c>
      <c r="B171" s="452">
        <v>735</v>
      </c>
      <c r="C171" s="453" t="s">
        <v>35</v>
      </c>
      <c r="D171" s="452" t="s">
        <v>688</v>
      </c>
      <c r="E171" s="452"/>
      <c r="F171" s="452"/>
      <c r="G171" s="454">
        <v>1900</v>
      </c>
      <c r="H171" s="453" t="s">
        <v>689</v>
      </c>
      <c r="I171" s="455"/>
      <c r="J171" s="455"/>
      <c r="K171" s="456">
        <f>G171*L171</f>
        <v>2375</v>
      </c>
      <c r="L171" s="456">
        <v>1.25</v>
      </c>
      <c r="M171" s="457"/>
      <c r="N171" s="456">
        <v>0.04</v>
      </c>
      <c r="O171" s="458">
        <v>3</v>
      </c>
      <c r="P171" s="459">
        <v>5</v>
      </c>
      <c r="Q171" s="460"/>
      <c r="R171" s="461">
        <v>45839</v>
      </c>
    </row>
    <row r="172" spans="1:18" s="450" customFormat="1" ht="36" customHeight="1">
      <c r="A172" s="451" t="s">
        <v>304</v>
      </c>
      <c r="B172" s="452">
        <v>735</v>
      </c>
      <c r="C172" s="453" t="s">
        <v>35</v>
      </c>
      <c r="D172" s="452" t="s">
        <v>690</v>
      </c>
      <c r="E172" s="452" t="s">
        <v>691</v>
      </c>
      <c r="F172" s="452" t="s">
        <v>387</v>
      </c>
      <c r="G172" s="454">
        <v>4042</v>
      </c>
      <c r="H172" s="453" t="s">
        <v>692</v>
      </c>
      <c r="I172" s="456">
        <v>4163.26</v>
      </c>
      <c r="J172" s="456">
        <f>I172/G172</f>
        <v>1.03</v>
      </c>
      <c r="K172" s="456">
        <v>4850.3999999999996</v>
      </c>
      <c r="L172" s="456">
        <f>K172/G172</f>
        <v>1.2</v>
      </c>
      <c r="M172" s="457">
        <f>(K172/I172)-1</f>
        <v>0.16504854368932032</v>
      </c>
      <c r="N172" s="456">
        <v>0.05</v>
      </c>
      <c r="O172" s="458" t="s">
        <v>693</v>
      </c>
      <c r="P172" s="459">
        <v>5</v>
      </c>
      <c r="Q172" s="460">
        <v>45859</v>
      </c>
      <c r="R172" s="461">
        <v>45870</v>
      </c>
    </row>
    <row r="173" spans="1:18" s="450" customFormat="1" ht="36" customHeight="1">
      <c r="A173" s="451" t="s">
        <v>296</v>
      </c>
      <c r="B173" s="452">
        <v>735</v>
      </c>
      <c r="C173" s="453" t="s">
        <v>35</v>
      </c>
      <c r="D173" s="452" t="s">
        <v>694</v>
      </c>
      <c r="E173" s="452"/>
      <c r="F173" s="452"/>
      <c r="G173" s="454">
        <v>1935</v>
      </c>
      <c r="H173" s="453" t="s">
        <v>695</v>
      </c>
      <c r="I173" s="455"/>
      <c r="J173" s="455"/>
      <c r="K173" s="456">
        <f>G173*L173</f>
        <v>2418.75</v>
      </c>
      <c r="L173" s="456">
        <v>1.25</v>
      </c>
      <c r="M173" s="457"/>
      <c r="N173" s="456">
        <v>0.04</v>
      </c>
      <c r="O173" s="458">
        <v>1</v>
      </c>
      <c r="P173" s="459">
        <v>3</v>
      </c>
      <c r="Q173" s="460"/>
      <c r="R173" s="461">
        <v>45962</v>
      </c>
    </row>
    <row r="174" spans="1:18" s="450" customFormat="1" ht="36" customHeight="1">
      <c r="A174" s="451" t="s">
        <v>304</v>
      </c>
      <c r="B174" s="452">
        <v>735</v>
      </c>
      <c r="C174" s="453" t="s">
        <v>35</v>
      </c>
      <c r="D174" s="452" t="s">
        <v>690</v>
      </c>
      <c r="E174" s="452">
        <v>22</v>
      </c>
      <c r="F174" s="452" t="s">
        <v>440</v>
      </c>
      <c r="G174" s="454">
        <v>980</v>
      </c>
      <c r="H174" s="453" t="s">
        <v>696</v>
      </c>
      <c r="I174" s="456">
        <v>1156.4000000000001</v>
      </c>
      <c r="J174" s="456">
        <f>I174/G174</f>
        <v>1.1800000000000002</v>
      </c>
      <c r="K174" s="456">
        <v>1274</v>
      </c>
      <c r="L174" s="456">
        <f>K174/G174</f>
        <v>1.3</v>
      </c>
      <c r="M174" s="457">
        <f>(K174/I174)-1</f>
        <v>0.10169491525423724</v>
      </c>
      <c r="N174" s="456"/>
      <c r="O174" s="458" t="s">
        <v>303</v>
      </c>
      <c r="P174" s="459">
        <v>1</v>
      </c>
      <c r="Q174" s="460">
        <v>45991</v>
      </c>
      <c r="R174" s="461">
        <v>45992</v>
      </c>
    </row>
    <row r="175" spans="1:18" s="450" customFormat="1" ht="36" customHeight="1">
      <c r="A175" s="451" t="s">
        <v>296</v>
      </c>
      <c r="B175" s="452">
        <v>805</v>
      </c>
      <c r="C175" s="453" t="s">
        <v>697</v>
      </c>
      <c r="D175" s="452" t="s">
        <v>698</v>
      </c>
      <c r="E175" s="452"/>
      <c r="F175" s="452" t="s">
        <v>298</v>
      </c>
      <c r="G175" s="454">
        <v>4870</v>
      </c>
      <c r="H175" s="453" t="s">
        <v>699</v>
      </c>
      <c r="I175" s="455"/>
      <c r="J175" s="455"/>
      <c r="K175" s="456">
        <f>G175*L175</f>
        <v>7061.5</v>
      </c>
      <c r="L175" s="456">
        <v>1.45</v>
      </c>
      <c r="M175" s="457"/>
      <c r="N175" s="456">
        <v>7.0000000000000007E-2</v>
      </c>
      <c r="O175" s="458"/>
      <c r="P175" s="459">
        <v>2</v>
      </c>
      <c r="Q175" s="460"/>
      <c r="R175" s="461">
        <v>45689</v>
      </c>
    </row>
    <row r="176" spans="1:18" s="450" customFormat="1" ht="36" customHeight="1">
      <c r="A176" s="451" t="s">
        <v>300</v>
      </c>
      <c r="B176" s="452">
        <v>873</v>
      </c>
      <c r="C176" s="453" t="s">
        <v>700</v>
      </c>
      <c r="D176" s="452" t="s">
        <v>701</v>
      </c>
      <c r="E176" s="452">
        <v>5</v>
      </c>
      <c r="F176" s="452" t="s">
        <v>387</v>
      </c>
      <c r="G176" s="454">
        <v>4040</v>
      </c>
      <c r="H176" s="453" t="s">
        <v>702</v>
      </c>
      <c r="I176" s="456">
        <v>3676.4</v>
      </c>
      <c r="J176" s="456">
        <f>I176/G176</f>
        <v>0.91</v>
      </c>
      <c r="K176" s="456">
        <v>4646</v>
      </c>
      <c r="L176" s="456">
        <f>K176/G176</f>
        <v>1.1499999999999999</v>
      </c>
      <c r="M176" s="457">
        <f>(K176/I176)-1</f>
        <v>0.26373626373626369</v>
      </c>
      <c r="N176" s="456">
        <v>0.04</v>
      </c>
      <c r="O176" s="458" t="s">
        <v>703</v>
      </c>
      <c r="P176" s="459">
        <v>5</v>
      </c>
      <c r="Q176" s="460">
        <v>45869</v>
      </c>
      <c r="R176" s="461">
        <v>45870</v>
      </c>
    </row>
    <row r="177" spans="1:18" s="450" customFormat="1" ht="36" customHeight="1">
      <c r="A177" s="451" t="s">
        <v>296</v>
      </c>
      <c r="B177" s="452">
        <v>873</v>
      </c>
      <c r="C177" s="453" t="s">
        <v>700</v>
      </c>
      <c r="D177" s="452" t="s">
        <v>704</v>
      </c>
      <c r="E177" s="452"/>
      <c r="F177" s="452"/>
      <c r="G177" s="454">
        <v>4814</v>
      </c>
      <c r="H177" s="453" t="s">
        <v>705</v>
      </c>
      <c r="I177" s="456"/>
      <c r="J177" s="456"/>
      <c r="K177" s="456">
        <f>G177*L177</f>
        <v>5776.8</v>
      </c>
      <c r="L177" s="456">
        <v>1.2</v>
      </c>
      <c r="M177" s="457"/>
      <c r="N177" s="456">
        <v>0.05</v>
      </c>
      <c r="O177" s="458"/>
      <c r="P177" s="459">
        <v>5</v>
      </c>
      <c r="Q177" s="460"/>
      <c r="R177" s="461">
        <v>45992</v>
      </c>
    </row>
    <row r="178" spans="1:18" s="450" customFormat="1" ht="36" customHeight="1">
      <c r="A178" s="451" t="s">
        <v>316</v>
      </c>
      <c r="B178" s="452" t="s">
        <v>706</v>
      </c>
      <c r="C178" s="453" t="s">
        <v>75</v>
      </c>
      <c r="D178" s="452" t="s">
        <v>707</v>
      </c>
      <c r="E178" s="452" t="s">
        <v>708</v>
      </c>
      <c r="F178" s="452" t="s">
        <v>709</v>
      </c>
      <c r="G178" s="454">
        <v>10461</v>
      </c>
      <c r="H178" s="453" t="s">
        <v>710</v>
      </c>
      <c r="I178" s="456">
        <v>11507.1</v>
      </c>
      <c r="J178" s="456">
        <f>I178/G178</f>
        <v>1.1000000000000001</v>
      </c>
      <c r="K178" s="456">
        <f>L178*G178</f>
        <v>13076.25</v>
      </c>
      <c r="L178" s="456">
        <v>1.25</v>
      </c>
      <c r="M178" s="457">
        <f>(K178/I178)-1</f>
        <v>0.13636363636363624</v>
      </c>
      <c r="N178" s="456">
        <v>0.08</v>
      </c>
      <c r="O178" s="458"/>
      <c r="P178" s="459">
        <v>3</v>
      </c>
      <c r="Q178" s="460">
        <v>46081</v>
      </c>
      <c r="R178" s="461">
        <v>46082</v>
      </c>
    </row>
    <row r="179" spans="1:18" s="450" customFormat="1" ht="36" customHeight="1">
      <c r="A179" s="451" t="s">
        <v>304</v>
      </c>
      <c r="B179" s="452" t="s">
        <v>711</v>
      </c>
      <c r="C179" s="453" t="s">
        <v>75</v>
      </c>
      <c r="D179" s="452" t="s">
        <v>712</v>
      </c>
      <c r="E179" s="452" t="s">
        <v>120</v>
      </c>
      <c r="F179" s="452" t="s">
        <v>590</v>
      </c>
      <c r="G179" s="454">
        <v>4013</v>
      </c>
      <c r="H179" s="453" t="s">
        <v>713</v>
      </c>
      <c r="I179" s="456">
        <v>5257.03</v>
      </c>
      <c r="J179" s="456">
        <f>I179/G179</f>
        <v>1.3099999999999998</v>
      </c>
      <c r="K179" s="456">
        <v>6741.84</v>
      </c>
      <c r="L179" s="456">
        <f>K179/G179</f>
        <v>1.68</v>
      </c>
      <c r="M179" s="457">
        <f>(K179/I179)-1</f>
        <v>0.28244274809160319</v>
      </c>
      <c r="N179" s="456">
        <v>8.5000000000000006E-2</v>
      </c>
      <c r="O179" s="458" t="s">
        <v>451</v>
      </c>
      <c r="P179" s="459">
        <v>3</v>
      </c>
      <c r="Q179" s="460">
        <v>45930</v>
      </c>
      <c r="R179" s="461">
        <v>45931</v>
      </c>
    </row>
    <row r="180" spans="1:18" s="450" customFormat="1" ht="36" customHeight="1">
      <c r="A180" s="451" t="s">
        <v>304</v>
      </c>
      <c r="B180" s="452" t="s">
        <v>711</v>
      </c>
      <c r="C180" s="453" t="s">
        <v>75</v>
      </c>
      <c r="D180" s="452" t="s">
        <v>712</v>
      </c>
      <c r="E180" s="452" t="s">
        <v>714</v>
      </c>
      <c r="F180" s="452" t="s">
        <v>590</v>
      </c>
      <c r="G180" s="454">
        <v>4013</v>
      </c>
      <c r="H180" s="453" t="s">
        <v>715</v>
      </c>
      <c r="I180" s="456">
        <v>5257.03</v>
      </c>
      <c r="J180" s="456">
        <f>I180/G180</f>
        <v>1.3099999999999998</v>
      </c>
      <c r="K180" s="456">
        <v>6741.84</v>
      </c>
      <c r="L180" s="456">
        <f>K180/G180</f>
        <v>1.68</v>
      </c>
      <c r="M180" s="457">
        <f>(K180/I180)-1</f>
        <v>0.28244274809160319</v>
      </c>
      <c r="N180" s="456">
        <v>8.5000000000000006E-2</v>
      </c>
      <c r="O180" s="458" t="s">
        <v>451</v>
      </c>
      <c r="P180" s="459">
        <v>3</v>
      </c>
      <c r="Q180" s="460">
        <v>45961</v>
      </c>
      <c r="R180" s="461">
        <v>45962</v>
      </c>
    </row>
    <row r="181" spans="1:18" s="450" customFormat="1" ht="36" customHeight="1">
      <c r="A181" s="451" t="s">
        <v>316</v>
      </c>
      <c r="B181" s="452" t="s">
        <v>711</v>
      </c>
      <c r="C181" s="453" t="s">
        <v>75</v>
      </c>
      <c r="D181" s="452" t="s">
        <v>716</v>
      </c>
      <c r="E181" s="452" t="s">
        <v>717</v>
      </c>
      <c r="F181" s="452" t="s">
        <v>709</v>
      </c>
      <c r="G181" s="454">
        <v>6313</v>
      </c>
      <c r="H181" s="453" t="s">
        <v>718</v>
      </c>
      <c r="I181" s="456">
        <v>6565.52</v>
      </c>
      <c r="J181" s="456">
        <f>I181/G181</f>
        <v>1.04</v>
      </c>
      <c r="K181" s="456">
        <f>L181*G181</f>
        <v>8206.9</v>
      </c>
      <c r="L181" s="456">
        <v>1.3</v>
      </c>
      <c r="M181" s="457">
        <f>(K181/I181)-1</f>
        <v>0.24999999999999978</v>
      </c>
      <c r="N181" s="456">
        <v>0.05</v>
      </c>
      <c r="O181" s="458"/>
      <c r="P181" s="459">
        <v>5</v>
      </c>
      <c r="Q181" s="460">
        <v>45991</v>
      </c>
      <c r="R181" s="461">
        <v>45992</v>
      </c>
    </row>
    <row r="182" spans="1:18" s="450" customFormat="1" ht="36" customHeight="1">
      <c r="A182" s="451" t="s">
        <v>296</v>
      </c>
      <c r="B182" s="452" t="s">
        <v>114</v>
      </c>
      <c r="C182" s="453" t="s">
        <v>75</v>
      </c>
      <c r="D182" s="452" t="s">
        <v>719</v>
      </c>
      <c r="E182" s="452" t="s">
        <v>720</v>
      </c>
      <c r="F182" s="452" t="s">
        <v>298</v>
      </c>
      <c r="G182" s="454">
        <v>4153</v>
      </c>
      <c r="H182" s="453" t="s">
        <v>721</v>
      </c>
      <c r="I182" s="455"/>
      <c r="J182" s="455"/>
      <c r="K182" s="456">
        <f>G182*L182</f>
        <v>5606.55</v>
      </c>
      <c r="L182" s="456">
        <v>1.35</v>
      </c>
      <c r="M182" s="457"/>
      <c r="N182" s="456">
        <v>0.05</v>
      </c>
      <c r="O182" s="458">
        <v>2</v>
      </c>
      <c r="P182" s="459">
        <v>3</v>
      </c>
      <c r="Q182" s="460"/>
      <c r="R182" s="461">
        <v>45748</v>
      </c>
    </row>
    <row r="183" spans="1:18" s="450" customFormat="1" ht="36" customHeight="1">
      <c r="A183" s="451" t="s">
        <v>304</v>
      </c>
      <c r="B183" s="452" t="s">
        <v>114</v>
      </c>
      <c r="C183" s="453" t="s">
        <v>75</v>
      </c>
      <c r="D183" s="452" t="s">
        <v>719</v>
      </c>
      <c r="E183" s="452" t="s">
        <v>722</v>
      </c>
      <c r="F183" s="452" t="s">
        <v>555</v>
      </c>
      <c r="G183" s="454">
        <v>3613</v>
      </c>
      <c r="H183" s="453" t="s">
        <v>723</v>
      </c>
      <c r="I183" s="456">
        <v>5058.2</v>
      </c>
      <c r="J183" s="456">
        <f>I183/G183</f>
        <v>1.4</v>
      </c>
      <c r="K183" s="456">
        <v>5780.8</v>
      </c>
      <c r="L183" s="456">
        <f>K183/G183</f>
        <v>1.6</v>
      </c>
      <c r="M183" s="457">
        <f>(K183/I183)-1</f>
        <v>0.14285714285714302</v>
      </c>
      <c r="N183" s="456">
        <v>0.08</v>
      </c>
      <c r="O183" s="458" t="s">
        <v>724</v>
      </c>
      <c r="P183" s="459">
        <v>3</v>
      </c>
      <c r="Q183" s="460">
        <v>45838</v>
      </c>
      <c r="R183" s="461">
        <v>45839</v>
      </c>
    </row>
    <row r="184" spans="1:18" s="450" customFormat="1" ht="36" customHeight="1" thickBot="1">
      <c r="A184" s="464" t="s">
        <v>296</v>
      </c>
      <c r="B184" s="465" t="s">
        <v>114</v>
      </c>
      <c r="C184" s="466" t="s">
        <v>75</v>
      </c>
      <c r="D184" s="465" t="s">
        <v>725</v>
      </c>
      <c r="E184" s="465"/>
      <c r="F184" s="465"/>
      <c r="G184" s="467">
        <v>4013</v>
      </c>
      <c r="H184" s="466" t="s">
        <v>726</v>
      </c>
      <c r="I184" s="468"/>
      <c r="J184" s="468"/>
      <c r="K184" s="469">
        <f>G184*L184</f>
        <v>5537.94</v>
      </c>
      <c r="L184" s="469">
        <v>1.38</v>
      </c>
      <c r="M184" s="470"/>
      <c r="N184" s="469">
        <v>0.08</v>
      </c>
      <c r="O184" s="471"/>
      <c r="P184" s="472">
        <v>3</v>
      </c>
      <c r="Q184" s="473"/>
      <c r="R184" s="474">
        <v>45931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S91"/>
  <sheetViews>
    <sheetView workbookViewId="0">
      <selection activeCell="H29" sqref="H29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10" width="14.8320312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12.5" style="4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14</v>
      </c>
      <c r="B1" s="275"/>
      <c r="C1" s="275">
        <v>120</v>
      </c>
      <c r="D1" s="482">
        <v>2</v>
      </c>
      <c r="E1" s="827"/>
      <c r="F1" s="827">
        <f>IFERROR(MATCH($C$1,'Working - CPI'!$A:$A,0),"")</f>
        <v>224</v>
      </c>
      <c r="G1" s="483">
        <f>IFERROR(MATCH($C$1,'Lease Report 2025'!$B:$B,0),"")</f>
        <v>2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728</v>
      </c>
      <c r="B2" s="871"/>
      <c r="C2" s="251">
        <f>IF(G2=0,"",(G2-E47)/G2)</f>
        <v>0.94261857676491823</v>
      </c>
      <c r="D2" s="872" t="s">
        <v>729</v>
      </c>
      <c r="E2" s="871"/>
      <c r="F2" s="252" t="s">
        <v>730</v>
      </c>
      <c r="G2" s="253">
        <f>'Occupancy Summary Schedule'!$D$13</f>
        <v>63714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10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76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72"/>
      <c r="R8" s="73"/>
      <c r="S8" s="74"/>
      <c r="T8" s="75"/>
      <c r="U8" s="256"/>
      <c r="W8" s="260"/>
      <c r="X8" s="96"/>
      <c r="Y8" s="77"/>
      <c r="Z8" s="97"/>
      <c r="AA8" s="77"/>
      <c r="AB8" s="78"/>
      <c r="AC8" s="79"/>
      <c r="AD8" s="79"/>
      <c r="AE8" s="80"/>
      <c r="AF8" s="81"/>
      <c r="AG8" s="82"/>
      <c r="AH8" s="83"/>
      <c r="AJ8" s="514"/>
      <c r="AK8" s="515"/>
      <c r="AM8" s="91"/>
      <c r="AN8" s="90"/>
      <c r="AO8" s="90"/>
      <c r="AP8" s="90"/>
      <c r="AQ8" s="90"/>
      <c r="AR8" s="90"/>
      <c r="AS8" s="90"/>
      <c r="AT8" s="90"/>
      <c r="AU8" s="90"/>
      <c r="AV8" s="90"/>
      <c r="AW8" s="516"/>
      <c r="AX8" s="516"/>
      <c r="AY8" s="516"/>
      <c r="AZ8" s="516"/>
      <c r="BA8" s="516"/>
      <c r="BB8" s="517"/>
      <c r="BC8" s="90"/>
      <c r="BD8" s="91"/>
      <c r="BE8" s="92"/>
      <c r="BF8" s="92"/>
      <c r="BG8" s="92"/>
      <c r="BH8" s="92"/>
      <c r="BI8" s="92"/>
      <c r="BJ8" s="92"/>
      <c r="BK8" s="92"/>
      <c r="BL8" s="92"/>
      <c r="BM8" s="92"/>
      <c r="BN8" s="93"/>
      <c r="BO8" s="93"/>
      <c r="BP8" s="93"/>
      <c r="BQ8" s="93"/>
      <c r="BR8" s="93"/>
      <c r="BS8" s="94"/>
    </row>
    <row r="9" spans="1:71" s="82" customFormat="1" ht="25.5" customHeight="1">
      <c r="A9" s="65"/>
      <c r="B9" s="185"/>
      <c r="C9" s="66"/>
      <c r="D9" s="66"/>
      <c r="E9" s="65"/>
      <c r="F9" s="67"/>
      <c r="G9" s="68"/>
      <c r="H9" s="68"/>
      <c r="I9" s="68"/>
      <c r="J9" s="66"/>
      <c r="K9" s="69"/>
      <c r="L9" s="70"/>
      <c r="M9" s="68"/>
      <c r="N9" s="65"/>
      <c r="O9" s="71"/>
      <c r="P9" s="72"/>
      <c r="Q9" s="95"/>
      <c r="R9" s="73"/>
      <c r="S9" s="74"/>
      <c r="T9" s="75"/>
      <c r="U9" s="257"/>
      <c r="W9" s="260">
        <f>AB9*E9*(AG9/12)</f>
        <v>0</v>
      </c>
      <c r="X9" s="96" t="e">
        <f>SUMIFS($AM9:$BB9,$AM$6:$BB$6,"&lt;="&amp;AG9)+(INDEX($BD9:$BS9,MATCH(AG9+12,$AM$6:$BB$6))*(AG9-INDEX($AM$6:$BB$6,MATCH(AG9,$AM$6:$BB$6))))-W9</f>
        <v>#N/A</v>
      </c>
      <c r="Y9" s="97">
        <f>AD9*E9</f>
        <v>0</v>
      </c>
      <c r="Z9" s="97" t="e">
        <f>SUM(W9:X9)*Q9</f>
        <v>#N/A</v>
      </c>
      <c r="AA9" s="97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82">
        <f>_xlfn.NUMBERVALUE(AE9)*12+_xlfn.NUMBERVALUE(AF9)</f>
        <v>0</v>
      </c>
      <c r="AH9" s="83">
        <f>IF(E9&lt;$AH$3,36,60)</f>
        <v>36</v>
      </c>
      <c r="AI9" s="98"/>
      <c r="AJ9" s="98"/>
      <c r="AK9" s="98"/>
      <c r="AL9" s="98"/>
      <c r="AM9" s="99">
        <f>AB9*$E9</f>
        <v>0</v>
      </c>
      <c r="AN9" s="100">
        <f t="shared" ref="AN9:BB9" si="4">AM9*(1+$P9)</f>
        <v>0</v>
      </c>
      <c r="AO9" s="100">
        <f t="shared" si="4"/>
        <v>0</v>
      </c>
      <c r="AP9" s="100">
        <f t="shared" si="4"/>
        <v>0</v>
      </c>
      <c r="AQ9" s="100">
        <f t="shared" si="4"/>
        <v>0</v>
      </c>
      <c r="AR9" s="100">
        <f t="shared" si="4"/>
        <v>0</v>
      </c>
      <c r="AS9" s="100">
        <f t="shared" si="4"/>
        <v>0</v>
      </c>
      <c r="AT9" s="100">
        <f t="shared" si="4"/>
        <v>0</v>
      </c>
      <c r="AU9" s="100">
        <f t="shared" si="4"/>
        <v>0</v>
      </c>
      <c r="AV9" s="100">
        <f t="shared" si="4"/>
        <v>0</v>
      </c>
      <c r="AW9" s="101">
        <f t="shared" si="4"/>
        <v>0</v>
      </c>
      <c r="AX9" s="101">
        <f t="shared" si="4"/>
        <v>0</v>
      </c>
      <c r="AY9" s="101">
        <f t="shared" si="4"/>
        <v>0</v>
      </c>
      <c r="AZ9" s="101">
        <f t="shared" si="4"/>
        <v>0</v>
      </c>
      <c r="BA9" s="101">
        <f t="shared" si="4"/>
        <v>0</v>
      </c>
      <c r="BB9" s="102">
        <f t="shared" si="4"/>
        <v>0</v>
      </c>
      <c r="BC9" s="100"/>
      <c r="BD9" s="99">
        <f t="shared" si="3"/>
        <v>0</v>
      </c>
      <c r="BE9" s="100">
        <f t="shared" si="3"/>
        <v>0</v>
      </c>
      <c r="BF9" s="100">
        <f t="shared" si="3"/>
        <v>0</v>
      </c>
      <c r="BG9" s="100">
        <f t="shared" si="3"/>
        <v>0</v>
      </c>
      <c r="BH9" s="100">
        <f t="shared" si="3"/>
        <v>0</v>
      </c>
      <c r="BI9" s="100">
        <f t="shared" si="3"/>
        <v>0</v>
      </c>
      <c r="BJ9" s="100">
        <f t="shared" si="3"/>
        <v>0</v>
      </c>
      <c r="BK9" s="100">
        <f t="shared" si="3"/>
        <v>0</v>
      </c>
      <c r="BL9" s="100">
        <f t="shared" si="3"/>
        <v>0</v>
      </c>
      <c r="BM9" s="100">
        <f t="shared" si="3"/>
        <v>0</v>
      </c>
      <c r="BN9" s="101">
        <f t="shared" si="3"/>
        <v>0</v>
      </c>
      <c r="BO9" s="101">
        <f t="shared" si="3"/>
        <v>0</v>
      </c>
      <c r="BP9" s="101">
        <f t="shared" si="3"/>
        <v>0</v>
      </c>
      <c r="BQ9" s="101">
        <f t="shared" si="3"/>
        <v>0</v>
      </c>
      <c r="BR9" s="101">
        <f t="shared" si="3"/>
        <v>0</v>
      </c>
      <c r="BS9" s="102">
        <f t="shared" si="3"/>
        <v>0</v>
      </c>
    </row>
    <row r="10" spans="1:71" s="110" customFormat="1" ht="21" customHeight="1">
      <c r="A10" s="60"/>
      <c r="B10" s="185"/>
      <c r="C10" s="62"/>
      <c r="D10" s="62"/>
      <c r="E10" s="60"/>
      <c r="F10" s="103"/>
      <c r="G10" s="64"/>
      <c r="H10" s="64"/>
      <c r="I10" s="64"/>
      <c r="J10" s="62"/>
      <c r="K10" s="104"/>
      <c r="L10" s="105"/>
      <c r="M10" s="64"/>
      <c r="N10" s="60"/>
      <c r="O10" s="106"/>
      <c r="P10" s="107"/>
      <c r="Q10" s="108"/>
      <c r="R10" s="73"/>
      <c r="S10" s="74"/>
      <c r="T10" s="109"/>
      <c r="U10" s="256"/>
      <c r="W10" s="264">
        <f>AB10*E10*(AG10/12)</f>
        <v>0</v>
      </c>
      <c r="X10" s="265" t="e">
        <f>SUMIFS($AM10:$BB10,$AM$6:$BB$6,"&lt;="&amp;AG10)+(INDEX($BD10:$BS10,MATCH(AG10+12,$AM$6:$BB$6))*(AG10-INDEX($AM$6:$BB$6,MATCH(AG10,$AM$6:$BB$6))))-W10</f>
        <v>#N/A</v>
      </c>
      <c r="Y10" s="112">
        <f>AD10*E10</f>
        <v>0</v>
      </c>
      <c r="Z10" s="266" t="e">
        <f>SUM(W10:X10)*Q10</f>
        <v>#N/A</v>
      </c>
      <c r="AA10" s="112">
        <f>AB10/12*E10*AC10</f>
        <v>0</v>
      </c>
      <c r="AB10" s="78">
        <f>IF(I10="",H10,I10)</f>
        <v>0</v>
      </c>
      <c r="AC10" s="79">
        <f>IF(O10="",N10,O10)</f>
        <v>0</v>
      </c>
      <c r="AD10" s="79">
        <f>IF(M10="",L10,M10)</f>
        <v>0</v>
      </c>
      <c r="AE10" s="80">
        <f>IFERROR(LEFT(K10, FIND("-", K10) - 1),J10)</f>
        <v>0</v>
      </c>
      <c r="AF10" s="81">
        <f>IFERROR(RIGHT(K10,LEN(K10)-SEARCH("-",K10)),0)</f>
        <v>0</v>
      </c>
      <c r="AG10" s="113">
        <f>_xlfn.NUMBERVALUE(AE10)*12+_xlfn.NUMBERVALUE(AF10)</f>
        <v>0</v>
      </c>
      <c r="AH10" s="114">
        <f>IF(E10&lt;$AH$3,36,60)</f>
        <v>36</v>
      </c>
      <c r="AI10" s="55"/>
      <c r="AJ10" s="55"/>
      <c r="AK10" s="55"/>
      <c r="AL10" s="55"/>
      <c r="AM10" s="115">
        <f>AB10*$E10</f>
        <v>0</v>
      </c>
      <c r="AN10" s="116">
        <f t="shared" ref="AN10:BB10" si="5">AM10*(1+$P10)</f>
        <v>0</v>
      </c>
      <c r="AO10" s="116">
        <f t="shared" si="5"/>
        <v>0</v>
      </c>
      <c r="AP10" s="116">
        <f t="shared" si="5"/>
        <v>0</v>
      </c>
      <c r="AQ10" s="116">
        <f t="shared" si="5"/>
        <v>0</v>
      </c>
      <c r="AR10" s="116">
        <f t="shared" si="5"/>
        <v>0</v>
      </c>
      <c r="AS10" s="116">
        <f t="shared" si="5"/>
        <v>0</v>
      </c>
      <c r="AT10" s="116">
        <f t="shared" si="5"/>
        <v>0</v>
      </c>
      <c r="AU10" s="116">
        <f t="shared" si="5"/>
        <v>0</v>
      </c>
      <c r="AV10" s="116">
        <f t="shared" si="5"/>
        <v>0</v>
      </c>
      <c r="AW10" s="117">
        <f t="shared" si="5"/>
        <v>0</v>
      </c>
      <c r="AX10" s="117">
        <f t="shared" si="5"/>
        <v>0</v>
      </c>
      <c r="AY10" s="117">
        <f t="shared" si="5"/>
        <v>0</v>
      </c>
      <c r="AZ10" s="117">
        <f t="shared" si="5"/>
        <v>0</v>
      </c>
      <c r="BA10" s="117">
        <f t="shared" si="5"/>
        <v>0</v>
      </c>
      <c r="BB10" s="118">
        <f t="shared" si="5"/>
        <v>0</v>
      </c>
      <c r="BC10" s="116"/>
      <c r="BD10" s="115">
        <f t="shared" si="3"/>
        <v>0</v>
      </c>
      <c r="BE10" s="119">
        <f t="shared" si="3"/>
        <v>0</v>
      </c>
      <c r="BF10" s="119">
        <f t="shared" si="3"/>
        <v>0</v>
      </c>
      <c r="BG10" s="119">
        <f t="shared" si="3"/>
        <v>0</v>
      </c>
      <c r="BH10" s="119">
        <f t="shared" si="3"/>
        <v>0</v>
      </c>
      <c r="BI10" s="119">
        <f t="shared" si="3"/>
        <v>0</v>
      </c>
      <c r="BJ10" s="119">
        <f t="shared" si="3"/>
        <v>0</v>
      </c>
      <c r="BK10" s="119">
        <f t="shared" si="3"/>
        <v>0</v>
      </c>
      <c r="BL10" s="119">
        <f t="shared" si="3"/>
        <v>0</v>
      </c>
      <c r="BM10" s="119">
        <f t="shared" si="3"/>
        <v>0</v>
      </c>
      <c r="BN10" s="120">
        <f t="shared" si="3"/>
        <v>0</v>
      </c>
      <c r="BO10" s="120">
        <f t="shared" si="3"/>
        <v>0</v>
      </c>
      <c r="BP10" s="120">
        <f t="shared" si="3"/>
        <v>0</v>
      </c>
      <c r="BQ10" s="120">
        <f t="shared" si="3"/>
        <v>0</v>
      </c>
      <c r="BR10" s="120">
        <f t="shared" si="3"/>
        <v>0</v>
      </c>
      <c r="BS10" s="121">
        <f t="shared" si="3"/>
        <v>0</v>
      </c>
    </row>
    <row r="11" spans="1:71" s="46" customFormat="1" ht="15.75" customHeight="1">
      <c r="A11" s="865" t="s">
        <v>771</v>
      </c>
      <c r="B11" s="838"/>
      <c r="C11" s="838"/>
      <c r="D11" s="838"/>
      <c r="E11" s="838"/>
      <c r="F11" s="838"/>
      <c r="G11" s="838"/>
      <c r="H11" s="838"/>
      <c r="I11" s="838"/>
      <c r="J11" s="838"/>
      <c r="K11" s="838"/>
      <c r="L11" s="838"/>
      <c r="M11" s="838"/>
      <c r="N11" s="838"/>
      <c r="O11" s="838"/>
      <c r="P11" s="838"/>
      <c r="Q11" s="838"/>
      <c r="R11" s="838"/>
      <c r="S11" s="838"/>
      <c r="T11" s="838"/>
      <c r="U11" s="8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46" customFormat="1" ht="15.75" customHeight="1">
      <c r="A12" s="866"/>
      <c r="B12" s="867"/>
      <c r="C12" s="867"/>
      <c r="D12" s="867"/>
      <c r="E12" s="867"/>
      <c r="F12" s="867"/>
      <c r="G12" s="867"/>
      <c r="H12" s="867"/>
      <c r="I12" s="867"/>
      <c r="J12" s="867"/>
      <c r="K12" s="867"/>
      <c r="L12" s="867"/>
      <c r="M12" s="867"/>
      <c r="N12" s="867"/>
      <c r="O12" s="867"/>
      <c r="P12" s="867"/>
      <c r="Q12" s="867"/>
      <c r="R12" s="867"/>
      <c r="S12" s="867"/>
      <c r="T12" s="867"/>
      <c r="U12" s="858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9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</row>
    <row r="13" spans="1:71" s="536" customFormat="1" ht="15" customHeight="1">
      <c r="A13" s="530" t="s">
        <v>750</v>
      </c>
      <c r="B13" s="531" t="s">
        <v>751</v>
      </c>
      <c r="C13" s="532" t="s">
        <v>752</v>
      </c>
      <c r="D13" s="532" t="s">
        <v>753</v>
      </c>
      <c r="E13" s="530" t="s">
        <v>730</v>
      </c>
      <c r="F13" s="533" t="s">
        <v>772</v>
      </c>
      <c r="G13" s="534" t="s">
        <v>5</v>
      </c>
      <c r="H13" s="534" t="s">
        <v>757</v>
      </c>
      <c r="I13" s="534" t="s">
        <v>773</v>
      </c>
      <c r="J13" s="532" t="s">
        <v>774</v>
      </c>
      <c r="K13" s="876" t="s">
        <v>775</v>
      </c>
      <c r="L13" s="877"/>
      <c r="M13" s="877"/>
      <c r="N13" s="877"/>
      <c r="O13" s="877"/>
      <c r="P13" s="877"/>
      <c r="Q13" s="877"/>
      <c r="R13" s="877"/>
      <c r="S13" s="877"/>
      <c r="T13" s="877"/>
      <c r="U13" s="878"/>
      <c r="W13" s="537" t="s">
        <v>759</v>
      </c>
      <c r="X13" s="537" t="s">
        <v>760</v>
      </c>
      <c r="Y13" s="537" t="s">
        <v>761</v>
      </c>
      <c r="Z13" s="537" t="s">
        <v>742</v>
      </c>
      <c r="AA13" s="537" t="s">
        <v>762</v>
      </c>
      <c r="AB13" s="538" t="s">
        <v>763</v>
      </c>
      <c r="AC13" s="539" t="s">
        <v>762</v>
      </c>
      <c r="AD13" s="540" t="s">
        <v>739</v>
      </c>
      <c r="AE13" s="538" t="s">
        <v>764</v>
      </c>
      <c r="AF13" s="539" t="s">
        <v>765</v>
      </c>
      <c r="AG13" s="540" t="s">
        <v>766</v>
      </c>
      <c r="AH13" s="541" t="s">
        <v>767</v>
      </c>
      <c r="AJ13" s="542">
        <v>1</v>
      </c>
      <c r="AK13" s="543" t="s">
        <v>768</v>
      </c>
      <c r="AL13" s="536" t="s">
        <v>769</v>
      </c>
      <c r="AM13" s="544">
        <v>12</v>
      </c>
      <c r="AN13" s="545">
        <f t="shared" ref="AN13:BB13" si="6">AM13+12</f>
        <v>24</v>
      </c>
      <c r="AO13" s="545">
        <f t="shared" si="6"/>
        <v>36</v>
      </c>
      <c r="AP13" s="545">
        <f t="shared" si="6"/>
        <v>48</v>
      </c>
      <c r="AQ13" s="545">
        <f t="shared" si="6"/>
        <v>60</v>
      </c>
      <c r="AR13" s="545">
        <f t="shared" si="6"/>
        <v>72</v>
      </c>
      <c r="AS13" s="545">
        <f t="shared" si="6"/>
        <v>84</v>
      </c>
      <c r="AT13" s="545">
        <f t="shared" si="6"/>
        <v>96</v>
      </c>
      <c r="AU13" s="545">
        <f t="shared" si="6"/>
        <v>108</v>
      </c>
      <c r="AV13" s="545">
        <f t="shared" si="6"/>
        <v>120</v>
      </c>
      <c r="AW13" s="545">
        <f t="shared" si="6"/>
        <v>132</v>
      </c>
      <c r="AX13" s="545">
        <f t="shared" si="6"/>
        <v>144</v>
      </c>
      <c r="AY13" s="545">
        <f t="shared" si="6"/>
        <v>156</v>
      </c>
      <c r="AZ13" s="545">
        <f t="shared" si="6"/>
        <v>168</v>
      </c>
      <c r="BA13" s="545">
        <f t="shared" si="6"/>
        <v>180</v>
      </c>
      <c r="BB13" s="545">
        <f t="shared" si="6"/>
        <v>192</v>
      </c>
      <c r="BD13" s="544">
        <f t="shared" ref="BD13:BS13" si="7">AM13</f>
        <v>12</v>
      </c>
      <c r="BE13" s="545">
        <f t="shared" si="7"/>
        <v>24</v>
      </c>
      <c r="BF13" s="545">
        <f t="shared" si="7"/>
        <v>36</v>
      </c>
      <c r="BG13" s="545">
        <f t="shared" si="7"/>
        <v>48</v>
      </c>
      <c r="BH13" s="545">
        <f t="shared" si="7"/>
        <v>60</v>
      </c>
      <c r="BI13" s="545">
        <f t="shared" si="7"/>
        <v>72</v>
      </c>
      <c r="BJ13" s="545">
        <f t="shared" si="7"/>
        <v>84</v>
      </c>
      <c r="BK13" s="545">
        <f t="shared" si="7"/>
        <v>96</v>
      </c>
      <c r="BL13" s="545">
        <f t="shared" si="7"/>
        <v>108</v>
      </c>
      <c r="BM13" s="545">
        <f t="shared" si="7"/>
        <v>120</v>
      </c>
      <c r="BN13" s="545">
        <f t="shared" si="7"/>
        <v>132</v>
      </c>
      <c r="BO13" s="545">
        <f t="shared" si="7"/>
        <v>144</v>
      </c>
      <c r="BP13" s="545">
        <f t="shared" si="7"/>
        <v>156</v>
      </c>
      <c r="BQ13" s="545">
        <f t="shared" si="7"/>
        <v>168</v>
      </c>
      <c r="BR13" s="545">
        <f t="shared" si="7"/>
        <v>180</v>
      </c>
      <c r="BS13" s="546">
        <f t="shared" si="7"/>
        <v>192</v>
      </c>
    </row>
    <row r="14" spans="1:71" s="55" customFormat="1" ht="20.25" customHeight="1">
      <c r="A14" s="125"/>
      <c r="B14" s="150" t="str">
        <f>IF($D$1="","",IF(INDEX('January 2026 Renewals'!$A:$A,$D$1+ROW()-ROW($B$14))&lt;&gt;$C$1,"",INDEX('January 2026 Renewals'!$H:$H,$D$1+ROW()-ROW($B$14))))</f>
        <v>Essen Floors LLC</v>
      </c>
      <c r="C14" s="151" t="str">
        <f>IF($D$1="","",IF(INDEX('January 2026 Renewals'!$A:$A,$D$1+ROW()-ROW($B$14))&lt;&gt;$C$1,"",INDEX('January 2026 Renewals'!$C:$C,$D$1+ROW()-ROW($B$14))))</f>
        <v>751-121</v>
      </c>
      <c r="D14" s="151">
        <f>IF($D$1="","",IF(INDEX('January 2026 Renewals'!$A:$A,$D$1+ROW()-ROW($B$14))&lt;&gt;$C$1,"",INDEX('January 2026 Renewals'!$E:$E,$D$1+ROW()-ROW($B$14))))</f>
        <v>121</v>
      </c>
      <c r="E14" s="152">
        <f>IF($D$1="","",IF(INDEX('January 2026 Renewals'!$A:$A,$D$1+ROW()-ROW($B$14))&lt;&gt;$C$1,"",INDEX('January 2026 Renewals'!$G:$G,$D$1+ROW()-ROW($B$14))))</f>
        <v>1191</v>
      </c>
      <c r="F14" s="153">
        <f>IF($D$1="","",IF(INDEX('January 2026 Renewals'!$A:$A,$D$1+ROW()-ROW($B$14))&lt;&gt;$C$1,"",INDEX('January 2026 Renewals'!$I:$I,$D$1+ROW()-ROW($B$14))))</f>
        <v>46053</v>
      </c>
      <c r="G14" s="486">
        <f>IF($D$1="","",IF(INDEX('January 2026 Renewals'!$A:$A,$D$1+ROW()-ROW($B$14))&lt;&gt;$C$1,"",INDEX('January 2026 Renewals'!$Q:$Q,$D$1+ROW()-ROW($B$14))))</f>
        <v>1.4</v>
      </c>
      <c r="H14" s="486">
        <f>IF($D$1="","",IF(INDEX('January 2026 Renewals'!$A:$A,$D$1+ROW()-ROW($B$14))&lt;&gt;$C$1,"",INDEX('January 2026 Renewals'!$R:$R,$D$1+ROW()-ROW($B$14))))</f>
        <v>1.4</v>
      </c>
      <c r="I14" s="486">
        <f>IF($D$1="","",IF(INDEX('January 2026 Renewals'!$A:$A,$D$1+ROW()-ROW($B$14))&lt;&gt;$C$1,"",INDEX('January 2026 Renewals'!$W:$W,$D$1+ROW()-ROW($B$14))))</f>
        <v>1.47</v>
      </c>
      <c r="J14" s="486">
        <f>IF($D$1="","",IF(INDEX('January 2026 Renewals'!$A:$A,$D$1+ROW()-ROW($B$14))&lt;&gt;$C$1,"",INDEX('January 2026 Renewals'!$AC:$AC,$D$1+ROW()-ROW($B$14))))</f>
        <v>1.47</v>
      </c>
      <c r="K14" t="str">
        <f>IF($D$1="","",IF(INDEX('January 2026 Renewals'!$A:$A,$D$1+ROW()-ROW($B$14))&lt;&gt;$C$1,"",INDEX('January 2026 Renewals'!$AM:$AM,$D$1+ROW()-ROW($B$14))))</f>
        <v>12.8.25 Follow up Email</v>
      </c>
      <c r="L14" s="151"/>
      <c r="M14" s="152"/>
      <c r="N14" s="153"/>
      <c r="O14" s="486"/>
      <c r="P14" s="486"/>
      <c r="Q14" s="486"/>
      <c r="R14" s="486"/>
      <c r="S14" s="151"/>
      <c r="T14" s="151"/>
      <c r="U14" s="152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Renewals'!$A:$A,$D$1+ROW()-ROW($B$14))&lt;&gt;$C$1,"",INDEX('January 2026 Renewals'!$H:$H,$D$1+ROW()-ROW($B$14))))</f>
        <v>FLY PROMOTIONS LLC</v>
      </c>
      <c r="C15" s="151" t="str">
        <f>IF($D$1="","",IF(INDEX('January 2026 Renewals'!$A:$A,$D$1+ROW()-ROW($B$14))&lt;&gt;$C$1,"",INDEX('January 2026 Renewals'!$C:$C,$D$1+ROW()-ROW($B$14))))</f>
        <v>751-111</v>
      </c>
      <c r="D15" s="151">
        <f>IF($D$1="","",IF(INDEX('January 2026 Renewals'!$A:$A,$D$1+ROW()-ROW($B$14))&lt;&gt;$C$1,"",INDEX('January 2026 Renewals'!$E:$E,$D$1+ROW()-ROW($B$14))))</f>
        <v>111</v>
      </c>
      <c r="E15" s="152">
        <f>IF($D$1="","",IF(INDEX('January 2026 Renewals'!$A:$A,$D$1+ROW()-ROW($B$14))&lt;&gt;$C$1,"",INDEX('January 2026 Renewals'!$G:$G,$D$1+ROW()-ROW($B$14))))</f>
        <v>1191</v>
      </c>
      <c r="F15" s="153">
        <f>IF($D$1="","",IF(INDEX('January 2026 Renewals'!$A:$A,$D$1+ROW()-ROW($B$14))&lt;&gt;$C$1,"",INDEX('January 2026 Renewals'!$I:$I,$D$1+ROW()-ROW($B$14))))</f>
        <v>46053</v>
      </c>
      <c r="G15" s="486">
        <f>IF($D$1="","",IF(INDEX('January 2026 Renewals'!$A:$A,$D$1+ROW()-ROW($B$14))&lt;&gt;$C$1,"",INDEX('January 2026 Renewals'!$Q:$Q,$D$1+ROW()-ROW($B$14))))</f>
        <v>1.4700000000000002</v>
      </c>
      <c r="H15" s="486">
        <f>IF($D$1="","",IF(INDEX('January 2026 Renewals'!$A:$A,$D$1+ROW()-ROW($B$14))&lt;&gt;$C$1,"",INDEX('January 2026 Renewals'!$R:$R,$D$1+ROW()-ROW($B$14))))</f>
        <v>1.4</v>
      </c>
      <c r="I15" s="486">
        <f>IF($D$1="","",IF(INDEX('January 2026 Renewals'!$A:$A,$D$1+ROW()-ROW($B$14))&lt;&gt;$C$1,"",INDEX('January 2026 Renewals'!$W:$W,$D$1+ROW()-ROW($B$14))))</f>
        <v>1.54</v>
      </c>
      <c r="J15" s="486">
        <f>IF($D$1="","",IF(INDEX('January 2026 Renewals'!$A:$A,$D$1+ROW()-ROW($B$14))&lt;&gt;$C$1,"",INDEX('January 2026 Renewals'!$AC:$AC,$D$1+ROW()-ROW($B$14))))</f>
        <v>1.54</v>
      </c>
      <c r="K15" t="str">
        <f>IF($D$1="","",IF(INDEX('January 2026 Renewals'!$A:$A,$D$1+ROW()-ROW($B$14))&lt;&gt;$C$1,"",INDEX('January 2026 Renewals'!$AM:$AM,$D$1+ROW()-ROW($B$14))))</f>
        <v>12.8.25 Follow up Email</v>
      </c>
      <c r="L15" s="151"/>
      <c r="M15" s="152"/>
      <c r="N15" s="153"/>
      <c r="O15" s="486"/>
      <c r="P15" s="486"/>
      <c r="Q15" s="486"/>
      <c r="R15" s="486"/>
      <c r="S15" s="151"/>
      <c r="T15" s="151"/>
      <c r="U15" s="152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5" customFormat="1" ht="20.25" customHeight="1">
      <c r="A16" s="125"/>
      <c r="B16" s="150" t="str">
        <f>IF($D$1="","",IF(INDEX('January 2026 Renewals'!$A:$A,$D$1+ROW()-ROW($B$14))&lt;&gt;$C$1,"",INDEX('January 2026 Renewals'!$H:$H,$D$1+ROW()-ROW($B$14))))</f>
        <v>Samuel Coffey and Brianne Coffey</v>
      </c>
      <c r="C16" s="151" t="str">
        <f>IF($D$1="","",IF(INDEX('January 2026 Renewals'!$A:$A,$D$1+ROW()-ROW($B$14))&lt;&gt;$C$1,"",INDEX('January 2026 Renewals'!$C:$C,$D$1+ROW()-ROW($B$14))))</f>
        <v>751-117</v>
      </c>
      <c r="D16" s="151">
        <f>IF($D$1="","",IF(INDEX('January 2026 Renewals'!$A:$A,$D$1+ROW()-ROW($B$14))&lt;&gt;$C$1,"",INDEX('January 2026 Renewals'!$E:$E,$D$1+ROW()-ROW($B$14))))</f>
        <v>117</v>
      </c>
      <c r="E16" s="152">
        <f>IF($D$1="","",IF(INDEX('January 2026 Renewals'!$A:$A,$D$1+ROW()-ROW($B$14))&lt;&gt;$C$1,"",INDEX('January 2026 Renewals'!$G:$G,$D$1+ROW()-ROW($B$14))))</f>
        <v>1191</v>
      </c>
      <c r="F16" s="153">
        <f>IF($D$1="","",IF(INDEX('January 2026 Renewals'!$A:$A,$D$1+ROW()-ROW($B$14))&lt;&gt;$C$1,"",INDEX('January 2026 Renewals'!$I:$I,$D$1+ROW()-ROW($B$14))))</f>
        <v>46081</v>
      </c>
      <c r="G16" s="486">
        <f>IF($D$1="","",IF(INDEX('January 2026 Renewals'!$A:$A,$D$1+ROW()-ROW($B$14))&lt;&gt;$C$1,"",INDEX('January 2026 Renewals'!$Q:$Q,$D$1+ROW()-ROW($B$14))))</f>
        <v>1.4700000000000002</v>
      </c>
      <c r="H16" s="486">
        <f>IF($D$1="","",IF(INDEX('January 2026 Renewals'!$A:$A,$D$1+ROW()-ROW($B$14))&lt;&gt;$C$1,"",INDEX('January 2026 Renewals'!$R:$R,$D$1+ROW()-ROW($B$14))))</f>
        <v>1.4</v>
      </c>
      <c r="I16" s="486">
        <f>IF($D$1="","",IF(INDEX('January 2026 Renewals'!$A:$A,$D$1+ROW()-ROW($B$14))&lt;&gt;$C$1,"",INDEX('January 2026 Renewals'!$W:$W,$D$1+ROW()-ROW($B$14))))</f>
        <v>1.54</v>
      </c>
      <c r="J16" s="486">
        <f>IF($D$1="","",IF(INDEX('January 2026 Renewals'!$A:$A,$D$1+ROW()-ROW($B$14))&lt;&gt;$C$1,"",INDEX('January 2026 Renewals'!$AC:$AC,$D$1+ROW()-ROW($B$14))))</f>
        <v>1.54</v>
      </c>
      <c r="K16" s="640" t="str">
        <f>IF($D$1="","",IF(INDEX('January 2026 Renewals'!$A:$A,$D$1+ROW()-ROW($B$14))&lt;&gt;$C$1,"",INDEX('January 2026 Renewals'!$AM:$AM,$D$1+ROW()-ROW($B$14))))</f>
        <v>Terminating</v>
      </c>
      <c r="L16" s="151"/>
      <c r="M16" s="152"/>
      <c r="N16" s="153"/>
      <c r="O16" s="486"/>
      <c r="P16" s="486"/>
      <c r="Q16" s="486"/>
      <c r="R16" s="486"/>
      <c r="S16" s="151"/>
      <c r="T16" s="151"/>
      <c r="U16" s="152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10"/>
    </row>
    <row r="17" spans="1:71" s="55" customFormat="1" ht="20.25" customHeight="1">
      <c r="A17" s="125"/>
      <c r="B17" s="150" t="str">
        <f>IF($D$1="","",IF(INDEX('January 2026 Renewals'!$A:$A,$D$1+ROW()-ROW($B$14))&lt;&gt;$C$1,"",INDEX('January 2026 Renewals'!$H:$H,$D$1+ROW()-ROW($B$14))))</f>
        <v>Innovative Cutting Systems</v>
      </c>
      <c r="C17" s="151" t="str">
        <f>IF($D$1="","",IF(INDEX('January 2026 Renewals'!$A:$A,$D$1+ROW()-ROW($B$14))&lt;&gt;$C$1,"",INDEX('January 2026 Renewals'!$C:$C,$D$1+ROW()-ROW($B$14))))</f>
        <v>425-105/761-102</v>
      </c>
      <c r="D17" s="151" t="str">
        <f>IF($D$1="","",IF(INDEX('January 2026 Renewals'!$A:$A,$D$1+ROW()-ROW($B$14))&lt;&gt;$C$1,"",INDEX('January 2026 Renewals'!$E:$E,$D$1+ROW()-ROW($B$14))))</f>
        <v>Base</v>
      </c>
      <c r="E17" s="152">
        <f>IF($D$1="","",IF(INDEX('January 2026 Renewals'!$A:$A,$D$1+ROW()-ROW($B$14))&lt;&gt;$C$1,"",INDEX('January 2026 Renewals'!$G:$G,$D$1+ROW()-ROW($B$14))))</f>
        <v>4173</v>
      </c>
      <c r="F17" s="153">
        <f>IF($D$1="","",IF(INDEX('January 2026 Renewals'!$A:$A,$D$1+ROW()-ROW($B$14))&lt;&gt;$C$1,"",INDEX('January 2026 Renewals'!$I:$I,$D$1+ROW()-ROW($B$14))))</f>
        <v>46203</v>
      </c>
      <c r="G17" s="486">
        <f>IF($D$1="","",IF(INDEX('January 2026 Renewals'!$A:$A,$D$1+ROW()-ROW($B$14))&lt;&gt;$C$1,"",INDEX('January 2026 Renewals'!$Q:$Q,$D$1+ROW()-ROW($B$14))))</f>
        <v>1.27</v>
      </c>
      <c r="H17" s="486">
        <f>IF($D$1="","",IF(INDEX('January 2026 Renewals'!$A:$A,$D$1+ROW()-ROW($B$14))&lt;&gt;$C$1,"",INDEX('January 2026 Renewals'!$R:$R,$D$1+ROW()-ROW($B$14))))</f>
        <v>1.4</v>
      </c>
      <c r="I17" s="486">
        <f>IF($D$1="","",IF(INDEX('January 2026 Renewals'!$A:$A,$D$1+ROW()-ROW($B$14))&lt;&gt;$C$1,"",INDEX('January 2026 Renewals'!$W:$W,$D$1+ROW()-ROW($B$14))))</f>
        <v>1.37</v>
      </c>
      <c r="J17" s="486">
        <f>IF($D$1="","",IF(INDEX('January 2026 Renewals'!$A:$A,$D$1+ROW()-ROW($B$14))&lt;&gt;$C$1,"",INDEX('January 2026 Renewals'!$AC:$AC,$D$1+ROW()-ROW($B$14))))</f>
        <v>1.36</v>
      </c>
      <c r="K17">
        <f>IF($D$1="","",IF(INDEX('January 2026 Renewals'!$A:$A,$D$1+ROW()-ROW($B$14))&lt;&gt;$C$1,"",INDEX('January 2026 Renewals'!$AM:$AM,$D$1+ROW()-ROW($B$14))))</f>
        <v>0</v>
      </c>
      <c r="L17" s="151"/>
      <c r="M17" s="152"/>
      <c r="N17" s="153"/>
      <c r="O17" s="486"/>
      <c r="P17" s="486"/>
      <c r="Q17" s="486"/>
      <c r="R17" s="486"/>
      <c r="S17" s="151"/>
      <c r="T17" s="151"/>
      <c r="U17" s="152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10"/>
    </row>
    <row r="18" spans="1:71" s="56" customFormat="1" ht="12.75" customHeight="1">
      <c r="A18" s="277"/>
      <c r="B18" s="150" t="str">
        <f>IF($D$1="","",IF(INDEX('January 2026 Renewals'!$A:$A,$D$1+ROW()-ROW($B$14))&lt;&gt;$C$1,"",INDEX('January 2026 Renewals'!$H:$H,$D$1+ROW()-ROW($B$14))))</f>
        <v/>
      </c>
      <c r="C18" s="151" t="str">
        <f>IF($D$1="","",IF(INDEX('January 2026 Renewals'!$A:$A,$D$1+ROW()-ROW($B$14))&lt;&gt;$C$1,"",INDEX('January 2026 Renewals'!$C:$C,$D$1+ROW()-ROW($B$14))))</f>
        <v/>
      </c>
      <c r="D18" s="151" t="str">
        <f>IF($D$1="","",IF(INDEX('January 2026 Renewals'!$A:$A,$D$1+ROW()-ROW($B$14))&lt;&gt;$C$1,"",INDEX('January 2026 Renewals'!$E:$E,$D$1+ROW()-ROW($B$14))))</f>
        <v/>
      </c>
      <c r="E18" s="152" t="str">
        <f>IF($D$1="","",IF(INDEX('January 2026 Renewals'!$A:$A,$D$1+ROW()-ROW($B$14))&lt;&gt;$C$1,"",INDEX('January 2026 Renewals'!$G:$G,$D$1+ROW()-ROW($B$14))))</f>
        <v/>
      </c>
      <c r="F18" s="153" t="str">
        <f>IF($D$1="","",IF(INDEX('January 2026 Renewals'!$A:$A,$D$1+ROW()-ROW($B$14))&lt;&gt;$C$1,"",INDEX('January 2026 Renewals'!$I:$I,$D$1+ROW()-ROW($B$14))))</f>
        <v/>
      </c>
      <c r="G18" s="486" t="str">
        <f>IF($D$1="","",IF(INDEX('January 2026 Renewals'!$A:$A,$D$1+ROW()-ROW($B$14))&lt;&gt;$C$1,"",INDEX('January 2026 Renewals'!$Q:$Q,$D$1+ROW()-ROW($B$14))))</f>
        <v/>
      </c>
      <c r="H18" s="486" t="str">
        <f>IF($D$1="","",IF(INDEX('January 2026 Renewals'!$A:$A,$D$1+ROW()-ROW($B$14))&lt;&gt;$C$1,"",INDEX('January 2026 Renewals'!$R:$R,$D$1+ROW()-ROW($B$14))))</f>
        <v/>
      </c>
      <c r="I18" s="486" t="str">
        <f>IF($D$1="","",IF(INDEX('January 2026 Renewals'!$A:$A,$D$1+ROW()-ROW($B$14))&lt;&gt;$C$1,"",INDEX('January 2026 Renewals'!$W:$W,$D$1+ROW()-ROW($B$14))))</f>
        <v/>
      </c>
      <c r="J18" s="486" t="str">
        <f>IF($D$1="","",IF(INDEX('January 2026 Renewals'!$A:$A,$D$1+ROW()-ROW($B$14))&lt;&gt;$C$1,"",INDEX('January 2026 Renewals'!$AC:$AC,$D$1+ROW()-ROW($B$14))))</f>
        <v/>
      </c>
      <c r="K18" t="str">
        <f>IF($D$1="","",IF(INDEX('January 2026 Renewals'!$A:$A,$D$1+ROW()-ROW($B$14))&lt;&gt;$C$1,"",INDEX('January 2026 Renewals'!$AM:$AM,$D$1+ROW()-ROW($B$14))))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55"/>
      <c r="W18" s="261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28"/>
    </row>
    <row r="19" spans="1:71" s="136" customFormat="1" ht="12.75" customHeight="1">
      <c r="A19" s="60"/>
      <c r="B19" s="150" t="str">
        <f>IF($D$1="","",IF(INDEX('January 2026 Renewals'!$A:$A,$D$1+ROW()-ROW($B$14))&lt;&gt;$C$1,"",INDEX('January 2026 Renewals'!$H:$H,$D$1+ROW()-ROW($B$14))))</f>
        <v/>
      </c>
      <c r="C19" s="151" t="str">
        <f>IF($D$1="","",IF(INDEX('January 2026 Renewals'!$A:$A,$D$1+ROW()-ROW($B$14))&lt;&gt;$C$1,"",INDEX('January 2026 Renewals'!$C:$C,$D$1+ROW()-ROW($B$14))))</f>
        <v/>
      </c>
      <c r="D19" s="151" t="str">
        <f>IF($D$1="","",IF(INDEX('January 2026 Renewals'!$A:$A,$D$1+ROW()-ROW($B$14))&lt;&gt;$C$1,"",INDEX('January 2026 Renewals'!$E:$E,$D$1+ROW()-ROW($B$14))))</f>
        <v/>
      </c>
      <c r="E19" s="152" t="str">
        <f>IF($D$1="","",IF(INDEX('January 2026 Renewals'!$A:$A,$D$1+ROW()-ROW($B$14))&lt;&gt;$C$1,"",INDEX('January 2026 Renewals'!$G:$G,$D$1+ROW()-ROW($B$14))))</f>
        <v/>
      </c>
      <c r="F19" s="153" t="str">
        <f>IF($D$1="","",IF(INDEX('January 2026 Renewals'!$A:$A,$D$1+ROW()-ROW($B$14))&lt;&gt;$C$1,"",INDEX('January 2026 Renewals'!$I:$I,$D$1+ROW()-ROW($B$14))))</f>
        <v/>
      </c>
      <c r="G19" s="486" t="str">
        <f>IF($D$1="","",IF(INDEX('January 2026 Renewals'!$A:$A,$D$1+ROW()-ROW($B$14))&lt;&gt;$C$1,"",INDEX('January 2026 Renewals'!$Q:$Q,$D$1+ROW()-ROW($B$14))))</f>
        <v/>
      </c>
      <c r="H19" s="486" t="str">
        <f>IF($D$1="","",IF(INDEX('January 2026 Renewals'!$A:$A,$D$1+ROW()-ROW($B$14))&lt;&gt;$C$1,"",INDEX('January 2026 Renewals'!$R:$R,$D$1+ROW()-ROW($B$14))))</f>
        <v/>
      </c>
      <c r="I19" s="486" t="str">
        <f>IF($D$1="","",IF(INDEX('January 2026 Renewals'!$A:$A,$D$1+ROW()-ROW($B$14))&lt;&gt;$C$1,"",INDEX('January 2026 Renewals'!$W:$W,$D$1+ROW()-ROW($B$14))))</f>
        <v/>
      </c>
      <c r="J19" s="486" t="str">
        <f>IF($D$1="","",IF(INDEX('January 2026 Renewals'!$A:$A,$D$1+ROW()-ROW($B$14))&lt;&gt;$C$1,"",INDEX('January 2026 Renewals'!$AC:$AC,$D$1+ROW()-ROW($B$14))))</f>
        <v/>
      </c>
      <c r="K19" t="str">
        <f>IF($D$1="","",IF(INDEX('January 2026 Renewals'!$A:$A,$D$1+ROW()-ROW($B$14))&lt;&gt;$C$1,"",INDEX('January 2026 Renewals'!$AM:$AM,$D$1+ROW()-ROW($B$14))))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Renewals'!$A:$A,$D$1+ROW()-ROW($B$14))&lt;&gt;$C$1,"",INDEX('January 2026 Renewals'!$H:$H,$D$1+ROW()-ROW($B$14))))</f>
        <v/>
      </c>
      <c r="C20" s="151" t="str">
        <f>IF($D$1="","",IF(INDEX('January 2026 Renewals'!$A:$A,$D$1+ROW()-ROW($B$14))&lt;&gt;$C$1,"",INDEX('January 2026 Renewals'!$C:$C,$D$1+ROW()-ROW($B$14))))</f>
        <v/>
      </c>
      <c r="D20" s="151" t="str">
        <f>IF($D$1="","",IF(INDEX('January 2026 Renewals'!$A:$A,$D$1+ROW()-ROW($B$14))&lt;&gt;$C$1,"",INDEX('January 2026 Renewals'!$E:$E,$D$1+ROW()-ROW($B$14))))</f>
        <v/>
      </c>
      <c r="E20" s="152" t="str">
        <f>IF($D$1="","",IF(INDEX('January 2026 Renewals'!$A:$A,$D$1+ROW()-ROW($B$14))&lt;&gt;$C$1,"",INDEX('January 2026 Renewals'!$G:$G,$D$1+ROW()-ROW($B$14))))</f>
        <v/>
      </c>
      <c r="F20" s="153" t="str">
        <f>IF($D$1="","",IF(INDEX('January 2026 Renewals'!$A:$A,$D$1+ROW()-ROW($B$14))&lt;&gt;$C$1,"",INDEX('January 2026 Renewals'!$I:$I,$D$1+ROW()-ROW($B$14))))</f>
        <v/>
      </c>
      <c r="G20" s="486" t="str">
        <f>IF($D$1="","",IF(INDEX('January 2026 Renewals'!$A:$A,$D$1+ROW()-ROW($B$14))&lt;&gt;$C$1,"",INDEX('January 2026 Renewals'!$Q:$Q,$D$1+ROW()-ROW($B$14))))</f>
        <v/>
      </c>
      <c r="H20" s="486" t="str">
        <f>IF($D$1="","",IF(INDEX('January 2026 Renewals'!$A:$A,$D$1+ROW()-ROW($B$14))&lt;&gt;$C$1,"",INDEX('January 2026 Renewals'!$R:$R,$D$1+ROW()-ROW($B$14))))</f>
        <v/>
      </c>
      <c r="I20" s="486" t="str">
        <f>IF($D$1="","",IF(INDEX('January 2026 Renewals'!$A:$A,$D$1+ROW()-ROW($B$14))&lt;&gt;$C$1,"",INDEX('January 2026 Renewals'!$W:$W,$D$1+ROW()-ROW($B$14))))</f>
        <v/>
      </c>
      <c r="J20" s="486" t="str">
        <f>IF($D$1="","",IF(INDEX('January 2026 Renewals'!$A:$A,$D$1+ROW()-ROW($B$14))&lt;&gt;$C$1,"",INDEX('January 2026 Renewals'!$AC:$AC,$D$1+ROW()-ROW($B$14))))</f>
        <v/>
      </c>
      <c r="K20" t="str">
        <f>IF($D$1="","",IF(INDEX('January 2026 Renewals'!$A:$A,$D$1+ROW()-ROW($B$14))&lt;&gt;$C$1,"",INDEX('January 2026 Renewals'!$AM:$AM,$D$1+ROW()-ROW($B$14))))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Renewals'!$A:$A,$D$1+ROW()-ROW($B$14))&lt;&gt;$C$1,"",INDEX('January 2026 Renewals'!$H:$H,$D$1+ROW()-ROW($B$14))))</f>
        <v/>
      </c>
      <c r="C21" s="151" t="str">
        <f>IF($D$1="","",IF(INDEX('January 2026 Renewals'!$A:$A,$D$1+ROW()-ROW($B$14))&lt;&gt;$C$1,"",INDEX('January 2026 Renewals'!$C:$C,$D$1+ROW()-ROW($B$14))))</f>
        <v/>
      </c>
      <c r="D21" s="151" t="str">
        <f>IF($D$1="","",IF(INDEX('January 2026 Renewals'!$A:$A,$D$1+ROW()-ROW($B$14))&lt;&gt;$C$1,"",INDEX('January 2026 Renewals'!$E:$E,$D$1+ROW()-ROW($B$14))))</f>
        <v/>
      </c>
      <c r="E21" s="152" t="str">
        <f>IF($D$1="","",IF(INDEX('January 2026 Renewals'!$A:$A,$D$1+ROW()-ROW($B$14))&lt;&gt;$C$1,"",INDEX('January 2026 Renewals'!$G:$G,$D$1+ROW()-ROW($B$14))))</f>
        <v/>
      </c>
      <c r="F21" s="153" t="str">
        <f>IF($D$1="","",IF(INDEX('January 2026 Renewals'!$A:$A,$D$1+ROW()-ROW($B$14))&lt;&gt;$C$1,"",INDEX('January 2026 Renewals'!$I:$I,$D$1+ROW()-ROW($B$14))))</f>
        <v/>
      </c>
      <c r="G21" s="486" t="str">
        <f>IF($D$1="","",IF(INDEX('January 2026 Renewals'!$A:$A,$D$1+ROW()-ROW($B$14))&lt;&gt;$C$1,"",INDEX('January 2026 Renewals'!$Q:$Q,$D$1+ROW()-ROW($B$14))))</f>
        <v/>
      </c>
      <c r="H21" s="486" t="str">
        <f>IF($D$1="","",IF(INDEX('January 2026 Renewals'!$A:$A,$D$1+ROW()-ROW($B$14))&lt;&gt;$C$1,"",INDEX('January 2026 Renewals'!$R:$R,$D$1+ROW()-ROW($B$14))))</f>
        <v/>
      </c>
      <c r="I21" s="486" t="str">
        <f>IF($D$1="","",IF(INDEX('January 2026 Renewals'!$A:$A,$D$1+ROW()-ROW($B$14))&lt;&gt;$C$1,"",INDEX('January 2026 Renewals'!$W:$W,$D$1+ROW()-ROW($B$14))))</f>
        <v/>
      </c>
      <c r="J21" s="486" t="str">
        <f>IF($D$1="","",IF(INDEX('January 2026 Renewals'!$A:$A,$D$1+ROW()-ROW($B$14))&lt;&gt;$C$1,"",INDEX('January 2026 Renewals'!$AC:$AC,$D$1+ROW()-ROW($B$14))))</f>
        <v/>
      </c>
      <c r="K21" t="str">
        <f>IF($D$1="","",IF(INDEX('January 2026 Renewals'!$A:$A,$D$1+ROW()-ROW($B$14))&lt;&gt;$C$1,"",INDEX('January 2026 Renewals'!$AM:$AM,$D$1+ROW()-ROW($B$14))))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Renewals'!$A:$A,$D$1+ROW()-ROW($B$14))&lt;&gt;$C$1,"",INDEX('January 2026 Renewals'!$H:$H,$D$1+ROW()-ROW($B$14))))</f>
        <v/>
      </c>
      <c r="C22" s="151" t="str">
        <f>IF($D$1="","",IF(INDEX('January 2026 Renewals'!$A:$A,$D$1+ROW()-ROW($B$14))&lt;&gt;$C$1,"",INDEX('January 2026 Renewals'!$C:$C,$D$1+ROW()-ROW($B$14))))</f>
        <v/>
      </c>
      <c r="D22" s="151" t="str">
        <f>IF($D$1="","",IF(INDEX('January 2026 Renewals'!$A:$A,$D$1+ROW()-ROW($B$14))&lt;&gt;$C$1,"",INDEX('January 2026 Renewals'!$E:$E,$D$1+ROW()-ROW($B$14))))</f>
        <v/>
      </c>
      <c r="E22" s="152" t="str">
        <f>IF($D$1="","",IF(INDEX('January 2026 Renewals'!$A:$A,$D$1+ROW()-ROW($B$14))&lt;&gt;$C$1,"",INDEX('January 2026 Renewals'!$G:$G,$D$1+ROW()-ROW($B$14))))</f>
        <v/>
      </c>
      <c r="F22" s="153" t="str">
        <f>IF($D$1="","",IF(INDEX('January 2026 Renewals'!$A:$A,$D$1+ROW()-ROW($B$14))&lt;&gt;$C$1,"",INDEX('January 2026 Renewals'!$I:$I,$D$1+ROW()-ROW($B$14))))</f>
        <v/>
      </c>
      <c r="G22" s="486" t="str">
        <f>IF($D$1="","",IF(INDEX('January 2026 Renewals'!$A:$A,$D$1+ROW()-ROW($B$14))&lt;&gt;$C$1,"",INDEX('January 2026 Renewals'!$Q:$Q,$D$1+ROW()-ROW($B$14))))</f>
        <v/>
      </c>
      <c r="H22" s="486" t="str">
        <f>IF($D$1="","",IF(INDEX('January 2026 Renewals'!$A:$A,$D$1+ROW()-ROW($B$14))&lt;&gt;$C$1,"",INDEX('January 2026 Renewals'!$R:$R,$D$1+ROW()-ROW($B$14))))</f>
        <v/>
      </c>
      <c r="I22" s="486" t="str">
        <f>IF($D$1="","",IF(INDEX('January 2026 Renewals'!$A:$A,$D$1+ROW()-ROW($B$14))&lt;&gt;$C$1,"",INDEX('January 2026 Renewals'!$W:$W,$D$1+ROW()-ROW($B$14))))</f>
        <v/>
      </c>
      <c r="J22" s="486" t="str">
        <f>IF($D$1="","",IF(INDEX('January 2026 Renewals'!$A:$A,$D$1+ROW()-ROW($B$14))&lt;&gt;$C$1,"",INDEX('January 2026 Renewals'!$AC:$AC,$D$1+ROW()-ROW($B$14))))</f>
        <v/>
      </c>
      <c r="K22" t="str">
        <f>IF($D$1="","",IF(INDEX('January 2026 Renewals'!$A:$A,$D$1+ROW()-ROW($B$14))&lt;&gt;$C$1,"",INDEX('January 2026 Renewals'!$AM:$AM,$D$1+ROW()-ROW($B$14))))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Renewals'!$A:$A,$D$1+ROW()-ROW($B$14))&lt;&gt;$C$1,"",INDEX('January 2026 Renewals'!$H:$H,$D$1+ROW()-ROW($B$14))))</f>
        <v/>
      </c>
      <c r="C23" s="151" t="str">
        <f>IF($D$1="","",IF(INDEX('January 2026 Renewals'!$A:$A,$D$1+ROW()-ROW($B$14))&lt;&gt;$C$1,"",INDEX('January 2026 Renewals'!$C:$C,$D$1+ROW()-ROW($B$14))))</f>
        <v/>
      </c>
      <c r="D23" s="151" t="str">
        <f>IF($D$1="","",IF(INDEX('January 2026 Renewals'!$A:$A,$D$1+ROW()-ROW($B$14))&lt;&gt;$C$1,"",INDEX('January 2026 Renewals'!$E:$E,$D$1+ROW()-ROW($B$14))))</f>
        <v/>
      </c>
      <c r="E23" s="152" t="str">
        <f>IF($D$1="","",IF(INDEX('January 2026 Renewals'!$A:$A,$D$1+ROW()-ROW($B$14))&lt;&gt;$C$1,"",INDEX('January 2026 Renewals'!$G:$G,$D$1+ROW()-ROW($B$14))))</f>
        <v/>
      </c>
      <c r="F23" s="153" t="str">
        <f>IF($D$1="","",IF(INDEX('January 2026 Renewals'!$A:$A,$D$1+ROW()-ROW($B$14))&lt;&gt;$C$1,"",INDEX('January 2026 Renewals'!$I:$I,$D$1+ROW()-ROW($B$14))))</f>
        <v/>
      </c>
      <c r="G23" s="486" t="str">
        <f>IF($D$1="","",IF(INDEX('January 2026 Renewals'!$A:$A,$D$1+ROW()-ROW($B$14))&lt;&gt;$C$1,"",INDEX('January 2026 Renewals'!$Q:$Q,$D$1+ROW()-ROW($B$14))))</f>
        <v/>
      </c>
      <c r="H23" s="486" t="str">
        <f>IF($D$1="","",IF(INDEX('January 2026 Renewals'!$A:$A,$D$1+ROW()-ROW($B$14))&lt;&gt;$C$1,"",INDEX('January 2026 Renewals'!$R:$R,$D$1+ROW()-ROW($B$14))))</f>
        <v/>
      </c>
      <c r="I23" s="486" t="str">
        <f>IF($D$1="","",IF(INDEX('January 2026 Renewals'!$A:$A,$D$1+ROW()-ROW($B$14))&lt;&gt;$C$1,"",INDEX('January 2026 Renewals'!$W:$W,$D$1+ROW()-ROW($B$14))))</f>
        <v/>
      </c>
      <c r="J23" s="486" t="str">
        <f>IF($D$1="","",IF(INDEX('January 2026 Renewals'!$A:$A,$D$1+ROW()-ROW($B$14))&lt;&gt;$C$1,"",INDEX('January 2026 Renewals'!$AC:$AC,$D$1+ROW()-ROW($B$14))))</f>
        <v/>
      </c>
      <c r="K23" t="str">
        <f>IF($D$1="","",IF(INDEX('January 2026 Renewals'!$A:$A,$D$1+ROW()-ROW($B$14))&lt;&gt;$C$1,"",INDEX('January 2026 Renewals'!$AM:$AM,$D$1+ROW()-ROW($B$14))))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136" customFormat="1" ht="12.75" customHeight="1">
      <c r="A24" s="60"/>
      <c r="B24" s="150" t="str">
        <f>IF($D$1="","",IF(INDEX('January 2026 Renewals'!$A:$A,$D$1+ROW()-ROW($B$14))&lt;&gt;$C$1,"",INDEX('January 2026 Renewals'!$H:$H,$D$1+ROW()-ROW($B$14))))</f>
        <v/>
      </c>
      <c r="C24" s="151" t="str">
        <f>IF($D$1="","",IF(INDEX('January 2026 Renewals'!$A:$A,$D$1+ROW()-ROW($B$14))&lt;&gt;$C$1,"",INDEX('January 2026 Renewals'!$C:$C,$D$1+ROW()-ROW($B$14))))</f>
        <v/>
      </c>
      <c r="D24" s="151" t="str">
        <f>IF($D$1="","",IF(INDEX('January 2026 Renewals'!$A:$A,$D$1+ROW()-ROW($B$14))&lt;&gt;$C$1,"",INDEX('January 2026 Renewals'!$E:$E,$D$1+ROW()-ROW($B$14))))</f>
        <v/>
      </c>
      <c r="E24" s="152" t="str">
        <f>IF($D$1="","",IF(INDEX('January 2026 Renewals'!$A:$A,$D$1+ROW()-ROW($B$14))&lt;&gt;$C$1,"",INDEX('January 2026 Renewals'!$G:$G,$D$1+ROW()-ROW($B$14))))</f>
        <v/>
      </c>
      <c r="F24" s="153" t="str">
        <f>IF($D$1="","",IF(INDEX('January 2026 Renewals'!$A:$A,$D$1+ROW()-ROW($B$14))&lt;&gt;$C$1,"",INDEX('January 2026 Renewals'!$I:$I,$D$1+ROW()-ROW($B$14))))</f>
        <v/>
      </c>
      <c r="G24" s="486" t="str">
        <f>IF($D$1="","",IF(INDEX('January 2026 Renewals'!$A:$A,$D$1+ROW()-ROW($B$14))&lt;&gt;$C$1,"",INDEX('January 2026 Renewals'!$Q:$Q,$D$1+ROW()-ROW($B$14))))</f>
        <v/>
      </c>
      <c r="H24" s="486" t="str">
        <f>IF($D$1="","",IF(INDEX('January 2026 Renewals'!$A:$A,$D$1+ROW()-ROW($B$14))&lt;&gt;$C$1,"",INDEX('January 2026 Renewals'!$R:$R,$D$1+ROW()-ROW($B$14))))</f>
        <v/>
      </c>
      <c r="I24" s="486" t="str">
        <f>IF($D$1="","",IF(INDEX('January 2026 Renewals'!$A:$A,$D$1+ROW()-ROW($B$14))&lt;&gt;$C$1,"",INDEX('January 2026 Renewals'!$W:$W,$D$1+ROW()-ROW($B$14))))</f>
        <v/>
      </c>
      <c r="J24" s="486" t="str">
        <f>IF($D$1="","",IF(INDEX('January 2026 Renewals'!$A:$A,$D$1+ROW()-ROW($B$14))&lt;&gt;$C$1,"",INDEX('January 2026 Renewals'!$AC:$AC,$D$1+ROW()-ROW($B$14))))</f>
        <v/>
      </c>
      <c r="K24" t="str">
        <f>IF($D$1="","",IF(INDEX('January 2026 Renewals'!$A:$A,$D$1+ROW()-ROW($B$14))&lt;&gt;$C$1,"",INDEX('January 2026 Renewals'!$AM:$AM,$D$1+ROW()-ROW($B$14))))</f>
        <v/>
      </c>
      <c r="L24" s="481"/>
      <c r="M24" s="481"/>
      <c r="N24" s="481"/>
      <c r="O24" s="481"/>
      <c r="P24" s="481"/>
      <c r="Q24" s="481"/>
      <c r="R24" s="481"/>
      <c r="S24" s="481"/>
      <c r="T24" s="481"/>
      <c r="U24" s="430"/>
      <c r="V24" s="110"/>
      <c r="W24" s="124"/>
      <c r="X24" s="139"/>
      <c r="Y24" s="140"/>
      <c r="Z24" s="141"/>
      <c r="AA24" s="141"/>
      <c r="AB24" s="142"/>
      <c r="AC24" s="143"/>
      <c r="AD24" s="143"/>
      <c r="AE24" s="144"/>
      <c r="AF24" s="145"/>
      <c r="AG24" s="146"/>
      <c r="AH24" s="146"/>
      <c r="AL24" s="57"/>
      <c r="AM24" s="58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</row>
    <row r="25" spans="1:71" s="243" customFormat="1" ht="15.75" customHeight="1">
      <c r="A25" s="235"/>
      <c r="B25" s="236" t="s">
        <v>766</v>
      </c>
      <c r="C25" s="237"/>
      <c r="D25" s="655"/>
      <c r="E25" s="238">
        <f>SUM(E14:E24)</f>
        <v>7746</v>
      </c>
      <c r="F25" s="239"/>
      <c r="G25" s="237"/>
      <c r="H25" s="240"/>
      <c r="I25" s="237"/>
      <c r="J25" s="237"/>
      <c r="K25" s="241"/>
      <c r="L25" s="242"/>
      <c r="M25" s="242"/>
      <c r="N25" s="242"/>
      <c r="O25" s="242"/>
      <c r="P25" s="242"/>
      <c r="Q25" s="242"/>
      <c r="R25" s="242"/>
      <c r="S25" s="242"/>
      <c r="T25" s="242"/>
      <c r="U25" s="242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5"/>
      <c r="AH25" s="246"/>
      <c r="AI25" s="247"/>
      <c r="AJ25" s="247"/>
      <c r="AK25" s="247"/>
      <c r="AL25" s="248"/>
    </row>
    <row r="26" spans="1:71" s="46" customFormat="1" ht="15.75" customHeight="1">
      <c r="A26" s="866" t="s">
        <v>776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46" customFormat="1" ht="15.75" customHeight="1">
      <c r="A27" s="866" t="s">
        <v>777</v>
      </c>
      <c r="B27" s="867"/>
      <c r="C27" s="867"/>
      <c r="D27" s="867"/>
      <c r="E27" s="867"/>
      <c r="F27" s="867"/>
      <c r="G27" s="867"/>
      <c r="H27" s="867"/>
      <c r="I27" s="867"/>
      <c r="J27" s="867"/>
      <c r="K27" s="867"/>
      <c r="L27" s="867"/>
      <c r="M27" s="867"/>
      <c r="N27" s="867"/>
      <c r="O27" s="867"/>
      <c r="P27" s="867"/>
      <c r="Q27" s="867"/>
      <c r="R27" s="867"/>
      <c r="S27" s="867"/>
      <c r="T27" s="867"/>
      <c r="U27" s="858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9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</row>
    <row r="28" spans="1:71" s="552" customFormat="1" ht="38.25" customHeight="1">
      <c r="A28" s="530"/>
      <c r="B28" s="531" t="s">
        <v>751</v>
      </c>
      <c r="C28" s="532" t="s">
        <v>752</v>
      </c>
      <c r="D28" s="532" t="s">
        <v>753</v>
      </c>
      <c r="E28" s="530" t="s">
        <v>730</v>
      </c>
      <c r="F28" s="547" t="s">
        <v>778</v>
      </c>
      <c r="G28" s="547" t="s">
        <v>779</v>
      </c>
      <c r="H28" s="547" t="s">
        <v>780</v>
      </c>
      <c r="I28" s="547" t="s">
        <v>781</v>
      </c>
      <c r="J28" s="548" t="s">
        <v>128</v>
      </c>
      <c r="K28" s="840" t="s">
        <v>71</v>
      </c>
      <c r="L28" s="841"/>
      <c r="M28" s="841"/>
      <c r="N28" s="841"/>
      <c r="O28" s="841"/>
      <c r="P28" s="841"/>
      <c r="Q28" s="841"/>
      <c r="R28" s="840" t="s">
        <v>782</v>
      </c>
      <c r="S28" s="841"/>
      <c r="T28" s="841"/>
      <c r="U28" s="841"/>
      <c r="V28" s="536"/>
      <c r="W28" s="549"/>
      <c r="X28" s="550"/>
      <c r="Y28" s="550"/>
      <c r="Z28" s="550"/>
      <c r="AA28" s="550"/>
      <c r="AB28" s="550"/>
      <c r="AC28" s="550"/>
      <c r="AD28" s="550"/>
      <c r="AE28" s="550"/>
      <c r="AF28" s="550"/>
      <c r="AG28" s="550"/>
      <c r="AH28" s="550"/>
      <c r="AI28" s="550"/>
      <c r="AJ28" s="550"/>
      <c r="AK28" s="550"/>
      <c r="AL28" s="551"/>
    </row>
    <row r="29" spans="1:71" s="55" customFormat="1" ht="30" customHeight="1">
      <c r="A29" s="125"/>
      <c r="B29" s="569" t="s">
        <v>783</v>
      </c>
      <c r="C29" s="151" t="str">
        <f>IF($F$1="","",INDEX('Working - CPI'!$B:$B,$F$1+ROW()-ROW($B$29)))</f>
        <v>761 N Monterey</v>
      </c>
      <c r="D29" s="151">
        <f>IF($F$1="","",INDEX('Working - CPI'!$C:$C,$F$1+ROW()-ROW($B$29)))</f>
        <v>105</v>
      </c>
      <c r="E29" s="152">
        <f>IF($F$1="","",INDEX('Working - CPI'!$D:$D,$F$1+ROW()-ROW($B$29)))</f>
        <v>1671</v>
      </c>
      <c r="F29" s="153">
        <f>IF($F$1="","",INDEX('Working - CPI'!$E:$E,$F$1+ROW()-ROW($B$29)))</f>
        <v>45961</v>
      </c>
      <c r="G29" s="484">
        <f ca="1">IF($F$1="","",INDEX('Working - CPI'!$F:$F,$F$1+ROW()-ROW($B$29)))</f>
        <v>48.527667939815728</v>
      </c>
      <c r="H29" s="268">
        <f>IF($F$1="","",INDEX('Working - CPI'!$G:$G,$F$1+ROW()-ROW($B$29)))</f>
        <v>1.4</v>
      </c>
      <c r="I29" s="267" t="str">
        <f>IF($F$1="","",INDEX('Working - CPI'!$H:$H,$F$1+ROW()-ROW($B$29)))</f>
        <v>Yes</v>
      </c>
      <c r="J29" s="267" t="str">
        <f>IF($F$1="","",INDEX('Working - CPI'!$I:$I,$F$1+ROW()-ROW($B$29)))</f>
        <v>No</v>
      </c>
      <c r="K29" s="842" t="str">
        <f>IF($F$1="","",INDEX('Working - CPI'!$J:$J,$F$1+ROW()-ROW($B$29)))</f>
        <v>Vacant, in good shape. Will get flooring and paint, pending bids from GC - Has broken rafter in roof, pending structural engineer</v>
      </c>
      <c r="L29" s="843"/>
      <c r="M29" s="843"/>
      <c r="N29" s="843"/>
      <c r="O29" s="843"/>
      <c r="P29" s="843"/>
      <c r="Q29" s="843"/>
      <c r="R29" s="846" t="s">
        <v>784</v>
      </c>
      <c r="S29" s="846"/>
      <c r="T29" s="846"/>
      <c r="U29" s="84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CPI'!$D:$D,$F$1+ROW()-ROW($B$29))&gt;0,"Vacant",""))</f>
        <v>Vacant</v>
      </c>
      <c r="C30" s="151" t="str">
        <f>IF($F$1="","",INDEX('Working - CPI'!$B:$B,$F$1+ROW()-ROW($B$29)))</f>
        <v>761 N Monterey</v>
      </c>
      <c r="D30" s="151">
        <f>IF($F$1="","",INDEX('Working - CPI'!$C:$C,$F$1+ROW()-ROW($B$29)))</f>
        <v>101</v>
      </c>
      <c r="E30" s="152">
        <f>IF($F$1="","",INDEX('Working - CPI'!$D:$D,$F$1+ROW()-ROW($B$29)))</f>
        <v>1985</v>
      </c>
      <c r="F30" s="153">
        <f>IF($F$1="","",INDEX('Working - CPI'!$E:$E,$F$1+ROW()-ROW($B$29)))</f>
        <v>45991</v>
      </c>
      <c r="G30" s="484">
        <f ca="1">IF($F$1="","",INDEX('Working - CPI'!$F:$F,$F$1+ROW()-ROW($B$29)))</f>
        <v>18.527667939815728</v>
      </c>
      <c r="H30" s="268">
        <f>IF($F$1="","",INDEX('Working - CPI'!$G:$G,$F$1+ROW()-ROW($B$29)))</f>
        <v>1.4</v>
      </c>
      <c r="I30" s="267" t="str">
        <f>IF($F$1="","",INDEX('Working - CPI'!$H:$H,$F$1+ROW()-ROW($B$29)))</f>
        <v>No</v>
      </c>
      <c r="J30" s="267" t="str">
        <f>IF($F$1="","",INDEX('Working - CPI'!$I:$I,$F$1+ROW()-ROW($B$29)))</f>
        <v>No</v>
      </c>
      <c r="K30" s="844" t="str">
        <f>IF($F$1="","",INDEX('Working - CPI'!$J:$J,$F$1+ROW()-ROW($B$29)))</f>
        <v>Pending trash out- scheduled for 12/22, removing WH structures, will get paint and flooring, upgraded lighting to LED, move in could be for 2/1/26</v>
      </c>
      <c r="L30" s="845"/>
      <c r="M30" s="845"/>
      <c r="N30" s="845"/>
      <c r="O30" s="845"/>
      <c r="P30" s="845"/>
      <c r="Q30" s="845"/>
      <c r="R30" s="847"/>
      <c r="S30" s="847"/>
      <c r="T30" s="847"/>
      <c r="U30" s="847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3" customHeight="1">
      <c r="A31" s="133"/>
      <c r="B31" s="156"/>
      <c r="C31" s="151"/>
      <c r="D31" s="151"/>
      <c r="E31" s="151"/>
      <c r="F31" s="103"/>
      <c r="G31" s="276"/>
      <c r="H31" s="151"/>
      <c r="I31" s="151"/>
      <c r="J31" s="151"/>
      <c r="K31" s="151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3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3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3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3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3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3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3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3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3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3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3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3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3" customHeight="1">
      <c r="A44" s="133"/>
      <c r="B44" s="156"/>
      <c r="C44" s="157"/>
      <c r="D44" s="157"/>
      <c r="E44" s="158"/>
      <c r="F44" s="159"/>
      <c r="G44" s="269"/>
      <c r="H44" s="270"/>
      <c r="I44" s="269"/>
      <c r="J44" s="269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5" customFormat="1" ht="13" customHeight="1">
      <c r="A45" s="186"/>
      <c r="B45" s="187"/>
      <c r="C45" s="188"/>
      <c r="D45" s="188"/>
      <c r="E45" s="189"/>
      <c r="F45" s="190"/>
      <c r="G45" s="271"/>
      <c r="H45" s="272"/>
      <c r="I45" s="271"/>
      <c r="J45" s="271"/>
      <c r="K45" s="57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10"/>
    </row>
    <row r="46" spans="1:65" s="57" customFormat="1" ht="13" customHeight="1">
      <c r="A46" s="133"/>
      <c r="B46" s="156"/>
      <c r="C46" s="157"/>
      <c r="D46" s="157"/>
      <c r="E46" s="158"/>
      <c r="F46" s="159"/>
      <c r="G46" s="269"/>
      <c r="H46" s="270"/>
      <c r="I46" s="269"/>
      <c r="J46" s="269"/>
      <c r="K46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55"/>
      <c r="W46" s="262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6"/>
    </row>
    <row r="47" spans="1:65" s="243" customFormat="1" ht="13" customHeight="1">
      <c r="A47" s="235"/>
      <c r="B47" s="236" t="s">
        <v>785</v>
      </c>
      <c r="C47" s="237">
        <f>SUMIF(B29:B42,B47,E29:E42)</f>
        <v>0</v>
      </c>
      <c r="D47" s="237"/>
      <c r="E47" s="238">
        <f>SUM(E29:E46)</f>
        <v>3656</v>
      </c>
      <c r="F47" s="239"/>
      <c r="G47" s="237" t="s">
        <v>59</v>
      </c>
      <c r="H47" s="237">
        <f>SUMIF(B29:B42,G47,E29:E42)</f>
        <v>1985</v>
      </c>
      <c r="I47" s="237"/>
      <c r="J47" s="237"/>
      <c r="K47" s="241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W47" s="244"/>
      <c r="X47" s="244"/>
      <c r="Y47" s="244"/>
      <c r="Z47" s="244"/>
      <c r="AA47" s="244"/>
      <c r="AB47" s="244"/>
      <c r="AC47" s="244"/>
      <c r="AD47" s="244"/>
      <c r="AE47" s="244"/>
      <c r="AF47" s="244"/>
      <c r="AG47" s="245"/>
      <c r="AH47" s="246"/>
      <c r="AI47" s="247"/>
      <c r="AJ47" s="247"/>
      <c r="AK47" s="247"/>
      <c r="AL47" s="248"/>
    </row>
    <row r="48" spans="1:65" s="55" customFormat="1" ht="30.75" customHeight="1">
      <c r="A48" s="837" t="s">
        <v>786</v>
      </c>
      <c r="B48" s="838"/>
      <c r="C48" s="838"/>
      <c r="D48" s="838"/>
      <c r="E48" s="838"/>
      <c r="F48" s="838"/>
      <c r="G48" s="838"/>
      <c r="H48" s="838"/>
      <c r="I48" s="838"/>
      <c r="J48" s="838"/>
      <c r="K48" s="838"/>
      <c r="L48" s="838"/>
      <c r="M48" s="838"/>
      <c r="N48" s="838"/>
      <c r="O48" s="838"/>
      <c r="P48" s="838"/>
      <c r="Q48" s="838"/>
      <c r="R48" s="838"/>
      <c r="S48" s="838"/>
      <c r="T48" s="838"/>
      <c r="U48" s="839"/>
      <c r="W48" s="263" t="s">
        <v>734</v>
      </c>
      <c r="X48" s="166"/>
      <c r="Y48" s="166"/>
      <c r="Z48" s="166"/>
      <c r="AA48" s="166"/>
      <c r="AB48" s="166"/>
      <c r="AC48" s="166"/>
      <c r="AD48" s="166"/>
      <c r="AE48" s="166"/>
      <c r="AF48" s="166"/>
      <c r="AG48" s="167"/>
      <c r="AH48" s="168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</row>
    <row r="49" spans="1:71" s="55" customFormat="1" ht="24" customHeight="1">
      <c r="A49" s="161"/>
      <c r="B49" s="162"/>
      <c r="C49" s="163"/>
      <c r="D49" s="163"/>
      <c r="E49" s="164"/>
      <c r="F49" s="162"/>
      <c r="G49" s="854" t="s">
        <v>737</v>
      </c>
      <c r="H49" s="853"/>
      <c r="I49" s="855" t="s">
        <v>738</v>
      </c>
      <c r="J49" s="853"/>
      <c r="K49" s="854" t="s">
        <v>739</v>
      </c>
      <c r="L49" s="853"/>
      <c r="M49" s="854" t="s">
        <v>740</v>
      </c>
      <c r="N49" s="853"/>
      <c r="O49" s="165" t="s">
        <v>760</v>
      </c>
      <c r="P49" s="165" t="s">
        <v>742</v>
      </c>
      <c r="Q49" s="165" t="s">
        <v>743</v>
      </c>
      <c r="R49" s="165" t="s">
        <v>744</v>
      </c>
      <c r="S49" s="164"/>
      <c r="T49" s="164"/>
      <c r="U49" s="164"/>
      <c r="W49" s="171" t="s">
        <v>745</v>
      </c>
      <c r="X49" s="169"/>
      <c r="Y49" s="169"/>
      <c r="Z49" s="169"/>
      <c r="AA49" s="169"/>
      <c r="AB49" s="170" t="s">
        <v>746</v>
      </c>
      <c r="AC49" s="170"/>
      <c r="AD49" s="170"/>
      <c r="AE49" s="170" t="s">
        <v>287</v>
      </c>
      <c r="AF49" s="171"/>
      <c r="AG49" s="172"/>
      <c r="AH49" s="173"/>
    </row>
    <row r="50" spans="1:71" s="536" customFormat="1" ht="15" customHeight="1">
      <c r="A50" s="530"/>
      <c r="B50" s="531" t="s">
        <v>751</v>
      </c>
      <c r="C50" s="532" t="s">
        <v>752</v>
      </c>
      <c r="D50" s="532" t="s">
        <v>753</v>
      </c>
      <c r="E50" s="530" t="s">
        <v>730</v>
      </c>
      <c r="F50" s="533" t="s">
        <v>754</v>
      </c>
      <c r="G50" s="534" t="s">
        <v>296</v>
      </c>
      <c r="H50" s="534" t="s">
        <v>757</v>
      </c>
      <c r="I50" s="532" t="s">
        <v>296</v>
      </c>
      <c r="J50" s="532" t="s">
        <v>757</v>
      </c>
      <c r="K50" s="534" t="s">
        <v>296</v>
      </c>
      <c r="L50" s="534" t="s">
        <v>757</v>
      </c>
      <c r="M50" s="534" t="s">
        <v>296</v>
      </c>
      <c r="N50" s="534" t="s">
        <v>757</v>
      </c>
      <c r="O50" s="534" t="s">
        <v>787</v>
      </c>
      <c r="P50" s="534" t="s">
        <v>787</v>
      </c>
      <c r="Q50" s="534" t="s">
        <v>787</v>
      </c>
      <c r="R50" s="534">
        <f>S6</f>
        <v>0</v>
      </c>
      <c r="S50" s="553" t="s">
        <v>788</v>
      </c>
      <c r="T50" s="859" t="s">
        <v>71</v>
      </c>
      <c r="U50" s="860"/>
      <c r="W50" s="537" t="s">
        <v>759</v>
      </c>
      <c r="X50" s="537" t="s">
        <v>760</v>
      </c>
      <c r="Y50" s="537" t="s">
        <v>761</v>
      </c>
      <c r="Z50" s="537" t="s">
        <v>742</v>
      </c>
      <c r="AA50" s="537" t="s">
        <v>762</v>
      </c>
      <c r="AB50" s="538" t="s">
        <v>763</v>
      </c>
      <c r="AC50" s="539" t="s">
        <v>762</v>
      </c>
      <c r="AD50" s="540" t="s">
        <v>739</v>
      </c>
      <c r="AE50" s="538" t="s">
        <v>764</v>
      </c>
      <c r="AF50" s="539" t="s">
        <v>765</v>
      </c>
      <c r="AG50" s="554" t="s">
        <v>766</v>
      </c>
      <c r="AH50" s="541" t="s">
        <v>767</v>
      </c>
      <c r="AL50" s="555"/>
      <c r="AM50" s="556" t="str">
        <f>AM5</f>
        <v>Raleigh Light Industrial - Rent Bump Calculation</v>
      </c>
      <c r="AN50" s="557"/>
      <c r="AO50" s="557"/>
      <c r="AP50" s="557"/>
      <c r="AQ50" s="557"/>
      <c r="AR50" s="557"/>
      <c r="AS50" s="557"/>
      <c r="AT50" s="557"/>
      <c r="AU50" s="557"/>
      <c r="AV50" s="557"/>
      <c r="AW50" s="558"/>
      <c r="AX50" s="558"/>
      <c r="AY50" s="558"/>
      <c r="AZ50" s="558"/>
      <c r="BA50" s="558"/>
      <c r="BB50" s="558"/>
      <c r="BD50" s="556" t="str">
        <f>BD5</f>
        <v>Raleigh Light Industrial - Rent Bump Calculation (Monthly Rents)</v>
      </c>
      <c r="BE50" s="557"/>
      <c r="BF50" s="557"/>
      <c r="BG50" s="557"/>
      <c r="BH50" s="557"/>
      <c r="BI50" s="557"/>
      <c r="BJ50" s="557"/>
      <c r="BK50" s="557"/>
      <c r="BL50" s="557"/>
      <c r="BM50" s="557"/>
    </row>
    <row r="51" spans="1:71" s="110" customFormat="1" ht="12.75" customHeight="1">
      <c r="A51" s="60"/>
      <c r="B51" s="147" t="str">
        <f>IF($G$1="","",INDEX('Lease Report 2025'!$H:$H,$G$1+ROW()-ROW($B$51)))</f>
        <v>Scale X Pro LLC</v>
      </c>
      <c r="C51" s="62" t="str">
        <f>IF($G$1="","",INDEX('Lease Report 2025'!$D:$D,$G$1+ROW()-ROW($B$51)))</f>
        <v>751 N Monterey</v>
      </c>
      <c r="D51" s="62">
        <f>IF($G$1="","",INDEX('Lease Report 2025'!$E:$E,$G$1+ROW()-ROW($B$51)))</f>
        <v>113</v>
      </c>
      <c r="E51" s="60">
        <f>IF($G$1="","",INDEX('Lease Report 2025'!$G:$G,$G$1+ROW()-ROW($B$51)))</f>
        <v>1191</v>
      </c>
      <c r="F51" s="103" t="str">
        <f>IF($G$1="","",INDEX('Lease Report 2025'!$A:$A,$G$1+ROW()-ROW($B$51)))</f>
        <v>RX</v>
      </c>
      <c r="G51" s="64">
        <f>IF($G$1="","",INDEX('Lease Report 2025'!$L:$L,$G$1+ROW()-ROW($B$51)))</f>
        <v>2.72</v>
      </c>
      <c r="H51" s="64"/>
      <c r="I51" s="62">
        <f>IF($G$1="","",INDEX('Lease Report 2025'!$P:$P,$G$1+ROW()-ROW($B$51)))</f>
        <v>3</v>
      </c>
      <c r="J51" s="104"/>
      <c r="K51" s="105"/>
      <c r="L51" s="64"/>
      <c r="M51" s="60"/>
      <c r="N51" s="106"/>
      <c r="O51" s="278">
        <f>IF($G$1="","",INDEX('Lease Report 2025'!$N:$N,$G$1+ROW()-ROW($B$51)))</f>
        <v>7.0000000000000007E-2</v>
      </c>
      <c r="P51" s="107"/>
      <c r="Q51" s="174"/>
      <c r="R51" s="74"/>
      <c r="S51" s="175">
        <f>IF($G$1="","",INDEX('Lease Report 2025'!$R:$R,$G$1+ROW()-ROW($B$51)))</f>
        <v>45689</v>
      </c>
      <c r="T51" s="864" t="str">
        <f>IF($G$1="","",INDEX('Lease Report 2025'!$O:$O,$G$1+ROW()-ROW($B$51)))</f>
        <v>Minor TI, No Free rent, No outside agent, Base Year Gross</v>
      </c>
      <c r="U51" s="853"/>
      <c r="W51" s="120">
        <f>AB51*E51*(AG51/12)</f>
        <v>9718.5600000000013</v>
      </c>
      <c r="X51" s="111">
        <f>SUMIFS($AM51:$BB51,$AM$6:$BB$6,"&lt;="&amp;AG51)+(INDEX($BD51:$BS51,MATCH(AG51+12,$AM$6:$BB$6))*(AG51-INDEX($AM$6:$BB$6,MATCH(AG51,$AM$6:$BB$6))))-W51</f>
        <v>696.17284800000198</v>
      </c>
      <c r="Y51" s="177">
        <f>AD51*E51</f>
        <v>0</v>
      </c>
      <c r="Z51" s="112">
        <f>SUM(W51:X51)*P51</f>
        <v>0</v>
      </c>
      <c r="AA51" s="112">
        <f>AB51/12*E51*AC51</f>
        <v>0</v>
      </c>
      <c r="AB51" s="78">
        <f>IF(H51="",G51,H51)</f>
        <v>2.72</v>
      </c>
      <c r="AC51" s="178">
        <f>IF(N51="",M51,N51)</f>
        <v>0</v>
      </c>
      <c r="AD51" s="179">
        <f>IF(L51="",K51,L51)</f>
        <v>0</v>
      </c>
      <c r="AE51" s="180">
        <f>IFERROR(LEFT(J51, FIND("-", J51) - 1),I51)</f>
        <v>3</v>
      </c>
      <c r="AF51" s="181">
        <f>IFERROR(RIGHT(J51,LEN(J51)-SEARCH("-",J51)),0)</f>
        <v>0</v>
      </c>
      <c r="AG51" s="182">
        <f>_xlfn.NUMBERVALUE(AE51)*12+_xlfn.NUMBERVALUE(AF51)</f>
        <v>36</v>
      </c>
      <c r="AH51" s="114">
        <f>IF(E51&lt;$AH$3,36,60)</f>
        <v>36</v>
      </c>
      <c r="AL51" s="55"/>
      <c r="AM51" s="176">
        <f>AB51*$E51</f>
        <v>3239.5200000000004</v>
      </c>
      <c r="AN51" s="117">
        <f t="shared" ref="AN51:BB51" si="8">AM51*(1+$O51)</f>
        <v>3466.2864000000009</v>
      </c>
      <c r="AO51" s="117">
        <f t="shared" si="8"/>
        <v>3708.9264480000011</v>
      </c>
      <c r="AP51" s="117">
        <f t="shared" si="8"/>
        <v>3968.5512993600014</v>
      </c>
      <c r="AQ51" s="117">
        <f t="shared" si="8"/>
        <v>4246.3498903152022</v>
      </c>
      <c r="AR51" s="117">
        <f t="shared" si="8"/>
        <v>4543.5943826372668</v>
      </c>
      <c r="AS51" s="117">
        <f t="shared" si="8"/>
        <v>4861.645989421876</v>
      </c>
      <c r="AT51" s="117">
        <f t="shared" si="8"/>
        <v>5201.9612086814077</v>
      </c>
      <c r="AU51" s="117">
        <f t="shared" si="8"/>
        <v>5566.098493289107</v>
      </c>
      <c r="AV51" s="117">
        <f t="shared" si="8"/>
        <v>5955.7253878193451</v>
      </c>
      <c r="AW51" s="117">
        <f t="shared" si="8"/>
        <v>6372.6261649666994</v>
      </c>
      <c r="AX51" s="117">
        <f t="shared" si="8"/>
        <v>6818.7099965143689</v>
      </c>
      <c r="AY51" s="117">
        <f t="shared" si="8"/>
        <v>7296.0196962703749</v>
      </c>
      <c r="AZ51" s="117">
        <f t="shared" si="8"/>
        <v>7806.7410750093013</v>
      </c>
      <c r="BA51" s="117">
        <f t="shared" si="8"/>
        <v>8353.2129502599528</v>
      </c>
      <c r="BB51" s="117">
        <f t="shared" si="8"/>
        <v>8937.9378567781496</v>
      </c>
      <c r="BD51" s="176">
        <f t="shared" ref="BD51:BS52" si="9">AM51/12</f>
        <v>269.96000000000004</v>
      </c>
      <c r="BE51" s="120">
        <f t="shared" si="9"/>
        <v>288.85720000000009</v>
      </c>
      <c r="BF51" s="120">
        <f t="shared" si="9"/>
        <v>309.07720400000011</v>
      </c>
      <c r="BG51" s="120">
        <f t="shared" si="9"/>
        <v>330.7126082800001</v>
      </c>
      <c r="BH51" s="120">
        <f t="shared" si="9"/>
        <v>353.8624908596002</v>
      </c>
      <c r="BI51" s="120">
        <f t="shared" si="9"/>
        <v>378.63286521977221</v>
      </c>
      <c r="BJ51" s="120">
        <f t="shared" si="9"/>
        <v>405.13716578515636</v>
      </c>
      <c r="BK51" s="120">
        <f t="shared" si="9"/>
        <v>433.49676739011733</v>
      </c>
      <c r="BL51" s="120">
        <f t="shared" si="9"/>
        <v>463.8415411074256</v>
      </c>
      <c r="BM51" s="120">
        <f t="shared" si="9"/>
        <v>496.31044898494542</v>
      </c>
      <c r="BN51" s="120">
        <f t="shared" si="9"/>
        <v>531.05218041389162</v>
      </c>
      <c r="BO51" s="120">
        <f t="shared" si="9"/>
        <v>568.22583304286411</v>
      </c>
      <c r="BP51" s="120">
        <f t="shared" si="9"/>
        <v>608.00164135586454</v>
      </c>
      <c r="BQ51" s="120">
        <f t="shared" si="9"/>
        <v>650.56175625077515</v>
      </c>
      <c r="BR51" s="120">
        <f t="shared" si="9"/>
        <v>696.10107918832944</v>
      </c>
      <c r="BS51" s="120">
        <f t="shared" si="9"/>
        <v>744.82815473151243</v>
      </c>
    </row>
    <row r="52" spans="1:71" s="110" customFormat="1" ht="12.75" customHeight="1">
      <c r="A52" s="60"/>
      <c r="B52" s="147" t="str">
        <f>IF($G$1="","",INDEX('Lease Report 2025'!$H:$H,$G$1+ROW()-ROW($B$51)))</f>
        <v xml:space="preserve">Luxe Cabinetry </v>
      </c>
      <c r="C52" s="62" t="str">
        <f>IF($G$1="","",INDEX('Lease Report 2025'!$D:$D,$G$1+ROW()-ROW($B$51)))</f>
        <v>425 W Guadalupe</v>
      </c>
      <c r="D52" s="62">
        <f>IF($G$1="","",INDEX('Lease Report 2025'!$E:$E,$G$1+ROW()-ROW($B$51)))</f>
        <v>114</v>
      </c>
      <c r="E52" s="60">
        <f>IF($G$1="","",INDEX('Lease Report 2025'!$G:$G,$G$1+ROW()-ROW($B$51)))</f>
        <v>2502</v>
      </c>
      <c r="F52" s="103" t="str">
        <f>IF($G$1="","",INDEX('Lease Report 2025'!$A:$A,$G$1+ROW()-ROW($B$51)))</f>
        <v>New</v>
      </c>
      <c r="G52" s="64">
        <f>IF($G$1="","",INDEX('Lease Report 2025'!$L:$L,$G$1+ROW()-ROW($B$51)))</f>
        <v>1.25</v>
      </c>
      <c r="H52" s="64"/>
      <c r="I52" s="62">
        <f>IF($G$1="","",INDEX('Lease Report 2025'!$P:$P,$G$1+ROW()-ROW($B$51)))</f>
        <v>3</v>
      </c>
      <c r="J52" s="104"/>
      <c r="K52" s="105"/>
      <c r="L52" s="64"/>
      <c r="M52" s="60"/>
      <c r="N52" s="106"/>
      <c r="O52" s="278">
        <f>IF($G$1="","",INDEX('Lease Report 2025'!$N:$N,$G$1+ROW()-ROW($B$51)))</f>
        <v>0.06</v>
      </c>
      <c r="P52" s="107"/>
      <c r="Q52" s="174"/>
      <c r="R52" s="74"/>
      <c r="S52" s="175">
        <f>IF($G$1="","",INDEX('Lease Report 2025'!$R:$R,$G$1+ROW()-ROW($B$51)))</f>
        <v>45748</v>
      </c>
      <c r="T52" s="864">
        <f>IF($G$1="","",INDEX('Lease Report 2025'!$O:$O,$G$1+ROW()-ROW($B$51)))</f>
        <v>3</v>
      </c>
      <c r="U52" s="853"/>
      <c r="W52" s="120">
        <f>AB52*E52*(AG52/12)</f>
        <v>9382.5</v>
      </c>
      <c r="X52" s="111">
        <f>SUMIFS($AM52:$BB52,$AM$6:$BB$6,"&lt;="&amp;AG52)+(INDEX($BD52:$BS52,MATCH(AG52+12,$AM$6:$BB$6))*(AG52-INDEX($AM$6:$BB$6,MATCH(AG52,$AM$6:$BB$6))))-W52</f>
        <v>574.20899999999892</v>
      </c>
      <c r="Y52" s="177">
        <f>AD52*E52</f>
        <v>0</v>
      </c>
      <c r="Z52" s="112">
        <f>SUM(W52:X52)*P52</f>
        <v>0</v>
      </c>
      <c r="AA52" s="112">
        <f>AB52/12*E52*AC52</f>
        <v>0</v>
      </c>
      <c r="AB52" s="78">
        <f>IF(H52="",G52,H52)</f>
        <v>1.25</v>
      </c>
      <c r="AC52" s="178">
        <f>IF(N52="",M52,N52)</f>
        <v>0</v>
      </c>
      <c r="AD52" s="179">
        <f>IF(L52="",K52,L52)</f>
        <v>0</v>
      </c>
      <c r="AE52" s="180">
        <f>IFERROR(LEFT(J52, FIND("-", J52) - 1),I52)</f>
        <v>3</v>
      </c>
      <c r="AF52" s="181">
        <f>IFERROR(RIGHT(J52,LEN(J52)-SEARCH("-",J52)),0)</f>
        <v>0</v>
      </c>
      <c r="AG52" s="182">
        <f>_xlfn.NUMBERVALUE(AE52)*12+_xlfn.NUMBERVALUE(AF52)</f>
        <v>36</v>
      </c>
      <c r="AH52" s="114">
        <f>IF(E52&lt;$AH$3,36,60)</f>
        <v>36</v>
      </c>
      <c r="AL52" s="55"/>
      <c r="AM52" s="176">
        <f>AB52*$E52</f>
        <v>3127.5</v>
      </c>
      <c r="AN52" s="117">
        <f t="shared" ref="AN52:BB52" si="10">AM52*(1+$O52)</f>
        <v>3315.15</v>
      </c>
      <c r="AO52" s="117">
        <f t="shared" si="10"/>
        <v>3514.0590000000002</v>
      </c>
      <c r="AP52" s="117">
        <f t="shared" si="10"/>
        <v>3724.9025400000005</v>
      </c>
      <c r="AQ52" s="117">
        <f t="shared" si="10"/>
        <v>3948.3966924000006</v>
      </c>
      <c r="AR52" s="117">
        <f t="shared" si="10"/>
        <v>4185.3004939440007</v>
      </c>
      <c r="AS52" s="117">
        <f t="shared" si="10"/>
        <v>4436.4185235806408</v>
      </c>
      <c r="AT52" s="117">
        <f t="shared" si="10"/>
        <v>4702.6036349954793</v>
      </c>
      <c r="AU52" s="117">
        <f t="shared" si="10"/>
        <v>4984.7598530952082</v>
      </c>
      <c r="AV52" s="117">
        <f t="shared" si="10"/>
        <v>5283.8454442809207</v>
      </c>
      <c r="AW52" s="117">
        <f t="shared" si="10"/>
        <v>5600.8761709377759</v>
      </c>
      <c r="AX52" s="117">
        <f t="shared" si="10"/>
        <v>5936.9287411940431</v>
      </c>
      <c r="AY52" s="117">
        <f t="shared" si="10"/>
        <v>6293.1444656656859</v>
      </c>
      <c r="AZ52" s="117">
        <f t="shared" si="10"/>
        <v>6670.7331336056277</v>
      </c>
      <c r="BA52" s="117">
        <f t="shared" si="10"/>
        <v>7070.977121621966</v>
      </c>
      <c r="BB52" s="117">
        <f t="shared" si="10"/>
        <v>7495.2357489192846</v>
      </c>
      <c r="BD52" s="176">
        <f t="shared" si="9"/>
        <v>260.625</v>
      </c>
      <c r="BE52" s="120">
        <f t="shared" si="9"/>
        <v>276.26249999999999</v>
      </c>
      <c r="BF52" s="120">
        <f t="shared" si="9"/>
        <v>292.83825000000002</v>
      </c>
      <c r="BG52" s="120">
        <f t="shared" si="9"/>
        <v>310.40854500000006</v>
      </c>
      <c r="BH52" s="120">
        <f t="shared" si="9"/>
        <v>329.03305770000003</v>
      </c>
      <c r="BI52" s="120">
        <f t="shared" si="9"/>
        <v>348.77504116200004</v>
      </c>
      <c r="BJ52" s="120">
        <f t="shared" si="9"/>
        <v>369.70154363172009</v>
      </c>
      <c r="BK52" s="120">
        <f t="shared" si="9"/>
        <v>391.88363624962329</v>
      </c>
      <c r="BL52" s="120">
        <f t="shared" si="9"/>
        <v>415.39665442460068</v>
      </c>
      <c r="BM52" s="120">
        <f t="shared" si="9"/>
        <v>440.3204536900767</v>
      </c>
      <c r="BN52" s="120">
        <f t="shared" si="9"/>
        <v>466.73968091148134</v>
      </c>
      <c r="BO52" s="120">
        <f t="shared" si="9"/>
        <v>494.74406176617026</v>
      </c>
      <c r="BP52" s="120">
        <f t="shared" si="9"/>
        <v>524.42870547214045</v>
      </c>
      <c r="BQ52" s="120">
        <f t="shared" si="9"/>
        <v>555.89442780046897</v>
      </c>
      <c r="BR52" s="120">
        <f t="shared" si="9"/>
        <v>589.24809346849713</v>
      </c>
      <c r="BS52" s="120">
        <f t="shared" si="9"/>
        <v>624.60297907660708</v>
      </c>
    </row>
    <row r="53" spans="1:71" s="110" customFormat="1" ht="12.75" customHeight="1">
      <c r="A53" s="60"/>
      <c r="B53" s="147" t="str">
        <f>IF($G$1="","",INDEX('Lease Report 2025'!$H:$H,$G$1+ROW()-ROW($B$51)))</f>
        <v xml:space="preserve">JRL Goods LLC </v>
      </c>
      <c r="C53" s="62" t="str">
        <f>IF($G$1="","",INDEX('Lease Report 2025'!$D:$D,$G$1+ROW()-ROW($B$51)))</f>
        <v>425 W Guadalupe</v>
      </c>
      <c r="D53" s="62" t="str">
        <f>IF($G$1="","",INDEX('Lease Report 2025'!$E:$E,$G$1+ROW()-ROW($B$51)))</f>
        <v>115, 116</v>
      </c>
      <c r="E53" s="60">
        <f>IF($G$1="","",INDEX('Lease Report 2025'!$G:$G,$G$1+ROW()-ROW($B$51)))</f>
        <v>3494</v>
      </c>
      <c r="F53" s="103" t="str">
        <f>IF($G$1="","",INDEX('Lease Report 2025'!$A:$A,$G$1+ROW()-ROW($B$51)))</f>
        <v xml:space="preserve">R </v>
      </c>
      <c r="G53" s="64">
        <f>IF($G$1="","",INDEX('Lease Report 2025'!$L:$L,$G$1+ROW()-ROW($B$51)))</f>
        <v>1.36</v>
      </c>
      <c r="H53" s="64"/>
      <c r="I53" s="62">
        <f>IF($G$1="","",INDEX('Lease Report 2025'!$P:$P,$G$1+ROW()-ROW($B$51)))</f>
        <v>3</v>
      </c>
      <c r="J53" s="104"/>
      <c r="K53" s="105"/>
      <c r="L53" s="64"/>
      <c r="M53" s="60"/>
      <c r="N53" s="106"/>
      <c r="O53" s="278">
        <f>IF($G$1="","",INDEX('Lease Report 2025'!$N:$N,$G$1+ROW()-ROW($B$51)))</f>
        <v>7.0000000000000007E-2</v>
      </c>
      <c r="P53" s="107"/>
      <c r="Q53" s="174"/>
      <c r="R53" s="74"/>
      <c r="S53" s="175">
        <f>IF($G$1="","",INDEX('Lease Report 2025'!$R:$R,$G$1+ROW()-ROW($B$51)))</f>
        <v>45778</v>
      </c>
      <c r="T53" s="864" t="str">
        <f>IF($G$1="","",INDEX('Lease Report 2025'!$O:$O,$G$1+ROW()-ROW($B$51)))</f>
        <v>No TI, No Free rent, No outside agent, Base Year Gross</v>
      </c>
      <c r="U53" s="853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147" t="str">
        <f>IF($G$1="","",INDEX('Lease Report 2025'!$H:$H,$G$1+ROW()-ROW($B$51)))</f>
        <v>Eagle One Appliance Repair</v>
      </c>
      <c r="C54" s="62" t="str">
        <f>IF($G$1="","",INDEX('Lease Report 2025'!$D:$D,$G$1+ROW()-ROW($B$51)))</f>
        <v>751 N Monterey</v>
      </c>
      <c r="D54" s="62">
        <f>IF($G$1="","",INDEX('Lease Report 2025'!$E:$E,$G$1+ROW()-ROW($B$51)))</f>
        <v>114</v>
      </c>
      <c r="E54" s="60">
        <f>IF($G$1="","",INDEX('Lease Report 2025'!$G:$G,$G$1+ROW()-ROW($B$51)))</f>
        <v>1191</v>
      </c>
      <c r="F54" s="103" t="str">
        <f>IF($G$1="","",INDEX('Lease Report 2025'!$A:$A,$G$1+ROW()-ROW($B$51)))</f>
        <v>R</v>
      </c>
      <c r="G54" s="64">
        <f>IF($G$1="","",INDEX('Lease Report 2025'!$L:$L,$G$1+ROW()-ROW($B$51)))</f>
        <v>1.41</v>
      </c>
      <c r="H54" s="64"/>
      <c r="I54" s="62">
        <f>IF($G$1="","",INDEX('Lease Report 2025'!$P:$P,$G$1+ROW()-ROW($B$51)))</f>
        <v>3</v>
      </c>
      <c r="J54" s="104"/>
      <c r="K54" s="105"/>
      <c r="L54" s="64"/>
      <c r="M54" s="60"/>
      <c r="N54" s="106"/>
      <c r="O54" s="278">
        <f>IF($G$1="","",INDEX('Lease Report 2025'!$N:$N,$G$1+ROW()-ROW($B$51)))</f>
        <v>7.0000000000000007E-2</v>
      </c>
      <c r="P54" s="107"/>
      <c r="Q54" s="174"/>
      <c r="R54" s="74"/>
      <c r="S54" s="175">
        <f>IF($G$1="","",INDEX('Lease Report 2025'!$R:$R,$G$1+ROW()-ROW($B$51)))</f>
        <v>45839</v>
      </c>
      <c r="T54" s="864" t="str">
        <f>IF($G$1="","",INDEX('Lease Report 2025'!$O:$O,$G$1+ROW()-ROW($B$51)))</f>
        <v>No TI, No Free rent, No outside agent, Base Year Gross</v>
      </c>
      <c r="U54" s="853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2.75" customHeight="1">
      <c r="A55" s="60"/>
      <c r="B55" s="147" t="str">
        <f>IF($G$1="","",INDEX('Lease Report 2025'!$H:$H,$G$1+ROW()-ROW($B$51)))</f>
        <v>Joshua Daniel Brown d/b/a Superstition Merch</v>
      </c>
      <c r="C55" s="62" t="str">
        <f>IF($G$1="","",INDEX('Lease Report 2025'!$D:$D,$G$1+ROW()-ROW($B$51)))</f>
        <v>761 N Monterey</v>
      </c>
      <c r="D55" s="62">
        <f>IF($G$1="","",INDEX('Lease Report 2025'!$E:$E,$G$1+ROW()-ROW($B$51)))</f>
        <v>103</v>
      </c>
      <c r="E55" s="60">
        <f>IF($G$1="","",INDEX('Lease Report 2025'!$G:$G,$G$1+ROW()-ROW($B$51)))</f>
        <v>1671</v>
      </c>
      <c r="F55" s="103" t="str">
        <f>IF($G$1="","",INDEX('Lease Report 2025'!$A:$A,$G$1+ROW()-ROW($B$51)))</f>
        <v>New</v>
      </c>
      <c r="G55" s="64">
        <f>IF($G$1="","",INDEX('Lease Report 2025'!$L:$L,$G$1+ROW()-ROW($B$51)))</f>
        <v>1.25</v>
      </c>
      <c r="H55" s="64"/>
      <c r="I55" s="62">
        <f>IF($G$1="","",INDEX('Lease Report 2025'!$P:$P,$G$1+ROW()-ROW($B$51)))</f>
        <v>2</v>
      </c>
      <c r="J55" s="104"/>
      <c r="K55" s="105"/>
      <c r="L55" s="64"/>
      <c r="M55" s="60"/>
      <c r="N55" s="106"/>
      <c r="O55" s="278">
        <f>IF($G$1="","",INDEX('Lease Report 2025'!$N:$N,$G$1+ROW()-ROW($B$51)))</f>
        <v>0.05</v>
      </c>
      <c r="P55" s="107"/>
      <c r="Q55" s="174"/>
      <c r="R55" s="74"/>
      <c r="S55" s="175">
        <f>IF($G$1="","",INDEX('Lease Report 2025'!$R:$R,$G$1+ROW()-ROW($B$51)))</f>
        <v>45901</v>
      </c>
      <c r="T55" s="864">
        <f>IF($G$1="","",INDEX('Lease Report 2025'!$O:$O,$G$1+ROW()-ROW($B$51)))</f>
        <v>0</v>
      </c>
      <c r="U55" s="853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110" customFormat="1" ht="12.75" customHeight="1">
      <c r="A56" s="60"/>
      <c r="B56" s="147" t="str">
        <f>IF($G$1="","",INDEX('Lease Report 2025'!$H:$H,$G$1+ROW()-ROW($B$51)))</f>
        <v>Lamp Service Products Arizona</v>
      </c>
      <c r="C56" s="62" t="str">
        <f>IF($G$1="","",INDEX('Lease Report 2025'!$D:$D,$G$1+ROW()-ROW($B$51)))</f>
        <v>761 N Monterey St</v>
      </c>
      <c r="D56" s="62">
        <f>IF($G$1="","",INDEX('Lease Report 2025'!$E:$E,$G$1+ROW()-ROW($B$51)))</f>
        <v>107</v>
      </c>
      <c r="E56" s="60">
        <f>IF($G$1="","",INDEX('Lease Report 2025'!$G:$G,$G$1+ROW()-ROW($B$51)))</f>
        <v>1676</v>
      </c>
      <c r="F56" s="103" t="str">
        <f>IF($G$1="","",INDEX('Lease Report 2025'!$A:$A,$G$1+ROW()-ROW($B$51)))</f>
        <v>R</v>
      </c>
      <c r="G56" s="64">
        <f>IF($G$1="","",INDEX('Lease Report 2025'!$L:$L,$G$1+ROW()-ROW($B$51)))</f>
        <v>1.3</v>
      </c>
      <c r="H56" s="64"/>
      <c r="I56" s="62">
        <f>IF($G$1="","",INDEX('Lease Report 2025'!$P:$P,$G$1+ROW()-ROW($B$51)))</f>
        <v>5</v>
      </c>
      <c r="J56" s="104"/>
      <c r="K56" s="105"/>
      <c r="L56" s="64"/>
      <c r="M56" s="60"/>
      <c r="N56" s="106"/>
      <c r="O56" s="278">
        <f>IF($G$1="","",INDEX('Lease Report 2025'!$N:$N,$G$1+ROW()-ROW($B$51)))</f>
        <v>0.06</v>
      </c>
      <c r="P56" s="107"/>
      <c r="Q56" s="174"/>
      <c r="R56" s="74"/>
      <c r="S56" s="175">
        <f>IF($G$1="","",INDEX('Lease Report 2025'!$R:$R,$G$1+ROW()-ROW($B$51)))</f>
        <v>45901</v>
      </c>
      <c r="T56" s="864" t="str">
        <f>IF($G$1="","",INDEX('Lease Report 2025'!$O:$O,$G$1+ROW()-ROW($B$51)))</f>
        <v>HVAC Replacement, No Free rent, No outside agent, Base Year Gross</v>
      </c>
      <c r="U56" s="853"/>
      <c r="W56" s="120"/>
      <c r="X56" s="111"/>
      <c r="Y56" s="177"/>
      <c r="Z56" s="112"/>
      <c r="AA56" s="112"/>
      <c r="AB56" s="78"/>
      <c r="AC56" s="178"/>
      <c r="AD56" s="179"/>
      <c r="AE56" s="180"/>
      <c r="AF56" s="181"/>
      <c r="AG56" s="182"/>
      <c r="AH56" s="114"/>
      <c r="AL56" s="55"/>
      <c r="AM56" s="176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D56" s="176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</row>
    <row r="57" spans="1:71" s="110" customFormat="1" ht="12.75" customHeight="1">
      <c r="A57" s="60"/>
      <c r="B57" s="147" t="str">
        <f>IF($G$1="","",INDEX('Lease Report 2025'!$H:$H,$G$1+ROW()-ROW($B$51)))</f>
        <v>Batti-Performance, LLC</v>
      </c>
      <c r="C57" s="62" t="str">
        <f>IF($G$1="","",INDEX('Lease Report 2025'!$D:$D,$G$1+ROW()-ROW($B$51)))</f>
        <v>425 W. Guadalupe Road, Suite 115</v>
      </c>
      <c r="D57" s="62">
        <f>IF($G$1="","",INDEX('Lease Report 2025'!$E:$E,$G$1+ROW()-ROW($B$51)))</f>
        <v>115</v>
      </c>
      <c r="E57" s="60">
        <f>IF($G$1="","",INDEX('Lease Report 2025'!$G:$G,$G$1+ROW()-ROW($B$51)))</f>
        <v>1784</v>
      </c>
      <c r="F57" s="103" t="str">
        <f>IF($G$1="","",INDEX('Lease Report 2025'!$A:$A,$G$1+ROW()-ROW($B$51)))</f>
        <v>New</v>
      </c>
      <c r="G57" s="64">
        <f>IF($G$1="","",INDEX('Lease Report 2025'!$L:$L,$G$1+ROW()-ROW($B$51)))</f>
        <v>1.3</v>
      </c>
      <c r="H57" s="64"/>
      <c r="I57" s="62">
        <f>IF($G$1="","",INDEX('Lease Report 2025'!$P:$P,$G$1+ROW()-ROW($B$51)))</f>
        <v>3</v>
      </c>
      <c r="J57" s="104"/>
      <c r="K57" s="105"/>
      <c r="L57" s="64"/>
      <c r="M57" s="60"/>
      <c r="N57" s="106"/>
      <c r="O57" s="278">
        <f>IF($G$1="","",INDEX('Lease Report 2025'!$N:$N,$G$1+ROW()-ROW($B$51)))</f>
        <v>0.05</v>
      </c>
      <c r="P57" s="107"/>
      <c r="Q57" s="174"/>
      <c r="R57" s="74"/>
      <c r="S57" s="175">
        <f>IF($G$1="","",INDEX('Lease Report 2025'!$R:$R,$G$1+ROW()-ROW($B$51)))</f>
        <v>45962</v>
      </c>
      <c r="T57" s="136" t="str">
        <f>IF($G$1="","",INDEX('Lease Report 2025'!$O:$O,$G$1+ROW()-ROW($B$51)))</f>
        <v>1 Month free</v>
      </c>
      <c r="U57" s="430"/>
      <c r="W57" s="120"/>
      <c r="X57" s="111"/>
      <c r="Y57" s="177"/>
      <c r="Z57" s="112"/>
      <c r="AA57" s="112"/>
      <c r="AB57" s="78"/>
      <c r="AC57" s="178"/>
      <c r="AD57" s="179"/>
      <c r="AE57" s="180"/>
      <c r="AF57" s="181"/>
      <c r="AG57" s="182"/>
      <c r="AH57" s="114"/>
      <c r="AL57" s="55"/>
      <c r="AM57" s="176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D57" s="176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</row>
    <row r="58" spans="1:71" s="110" customFormat="1" ht="12.75" customHeight="1">
      <c r="A58" s="60"/>
      <c r="B58" s="147" t="str">
        <f>IF($G$1="","",INDEX('Lease Report 2025'!$H:$H,$G$1+ROW()-ROW($B$51)))</f>
        <v xml:space="preserve">Madbrows LLC </v>
      </c>
      <c r="C58" s="62" t="str">
        <f>IF($G$1="","",INDEX('Lease Report 2025'!$D:$D,$G$1+ROW()-ROW($B$51)))</f>
        <v>425 W Guadalupe Rd Suite 116</v>
      </c>
      <c r="D58" s="62">
        <f>IF($G$1="","",INDEX('Lease Report 2025'!$E:$E,$G$1+ROW()-ROW($B$51)))</f>
        <v>116</v>
      </c>
      <c r="E58" s="60">
        <f>IF($G$1="","",INDEX('Lease Report 2025'!$G:$G,$G$1+ROW()-ROW($B$51)))</f>
        <v>1710</v>
      </c>
      <c r="F58" s="103" t="str">
        <f>IF($G$1="","",INDEX('Lease Report 2025'!$A:$A,$G$1+ROW()-ROW($B$51)))</f>
        <v>New</v>
      </c>
      <c r="G58" s="64">
        <f>IF($G$1="","",INDEX('Lease Report 2025'!$L:$L,$G$1+ROW()-ROW($B$51)))</f>
        <v>1.25</v>
      </c>
      <c r="H58" s="64"/>
      <c r="I58" s="62">
        <f>IF($G$1="","",INDEX('Lease Report 2025'!$P:$P,$G$1+ROW()-ROW($B$51)))</f>
        <v>5</v>
      </c>
      <c r="J58" s="104"/>
      <c r="K58" s="105"/>
      <c r="L58" s="64"/>
      <c r="M58" s="60"/>
      <c r="N58" s="106"/>
      <c r="O58" s="278">
        <f>IF($G$1="","",INDEX('Lease Report 2025'!$N:$N,$G$1+ROW()-ROW($B$51)))</f>
        <v>0.05</v>
      </c>
      <c r="P58" s="107"/>
      <c r="Q58" s="174"/>
      <c r="R58" s="74"/>
      <c r="S58" s="175">
        <f>IF($G$1="","",INDEX('Lease Report 2025'!$R:$R,$G$1+ROW()-ROW($B$51)))</f>
        <v>45992</v>
      </c>
      <c r="T58" s="136">
        <f>IF($G$1="","",INDEX('Lease Report 2025'!$O:$O,$G$1+ROW()-ROW($B$51)))</f>
        <v>2</v>
      </c>
      <c r="U58" s="430"/>
      <c r="W58" s="120"/>
      <c r="X58" s="111"/>
      <c r="Y58" s="177"/>
      <c r="Z58" s="112"/>
      <c r="AA58" s="112"/>
      <c r="AB58" s="78"/>
      <c r="AC58" s="178"/>
      <c r="AD58" s="179"/>
      <c r="AE58" s="180"/>
      <c r="AF58" s="181"/>
      <c r="AG58" s="182"/>
      <c r="AH58" s="114"/>
      <c r="AL58" s="55"/>
      <c r="AM58" s="176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D58" s="176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</row>
    <row r="59" spans="1:71" s="110" customFormat="1" ht="12.75" customHeight="1">
      <c r="A59" s="60"/>
      <c r="B59" s="147" t="str">
        <f>IF($G$1="","",INDEX('Lease Report 2025'!$H:$H,$G$1+ROW()-ROW($B$51)))</f>
        <v>Miller Chiropractic Center Inc</v>
      </c>
      <c r="C59" s="62" t="str">
        <f>IF($G$1="","",INDEX('Lease Report 2025'!$D:$D,$G$1+ROW()-ROW($B$51)))</f>
        <v>425 W Guadalupe</v>
      </c>
      <c r="D59" s="62">
        <f>IF($G$1="","",INDEX('Lease Report 2025'!$E:$E,$G$1+ROW()-ROW($B$51)))</f>
        <v>113</v>
      </c>
      <c r="E59" s="60">
        <f>IF($G$1="","",INDEX('Lease Report 2025'!$G:$G,$G$1+ROW()-ROW($B$51)))</f>
        <v>1421</v>
      </c>
      <c r="F59" s="103" t="str">
        <f>IF($G$1="","",INDEX('Lease Report 2025'!$A:$A,$G$1+ROW()-ROW($B$51)))</f>
        <v>OFS</v>
      </c>
      <c r="G59" s="64">
        <f>IF($G$1="","",INDEX('Lease Report 2025'!$L:$L,$G$1+ROW()-ROW($B$51)))</f>
        <v>1.6600000000000001</v>
      </c>
      <c r="H59" s="64"/>
      <c r="I59" s="62">
        <f>IF($G$1="","",INDEX('Lease Report 2025'!$P:$P,$G$1+ROW()-ROW($B$51)))</f>
        <v>1</v>
      </c>
      <c r="J59" s="104"/>
      <c r="K59" s="105"/>
      <c r="L59" s="64"/>
      <c r="M59" s="60"/>
      <c r="N59" s="106"/>
      <c r="O59" s="278">
        <f>IF($G$1="","",INDEX('Lease Report 2025'!$N:$N,$G$1+ROW()-ROW($B$51)))</f>
        <v>0</v>
      </c>
      <c r="P59" s="107"/>
      <c r="Q59" s="174"/>
      <c r="R59" s="74"/>
      <c r="S59" s="175">
        <f>IF($G$1="","",INDEX('Lease Report 2025'!$R:$R,$G$1+ROW()-ROW($B$51)))</f>
        <v>46023</v>
      </c>
      <c r="T59" s="136" t="str">
        <f>IF($G$1="","",INDEX('Lease Report 2025'!$O:$O,$G$1+ROW()-ROW($B$51)))</f>
        <v>No TI, No Free rent, No outside agent, Base Year Gross</v>
      </c>
      <c r="U59" s="430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 t="str">
        <f>IF($G$1="","",INDEX('Lease Report 2025'!$H:$H,$G$1+ROW()-ROW($B$51)))</f>
        <v>DRT Fabrication LLC</v>
      </c>
      <c r="C60" s="62" t="str">
        <f>IF($G$1="","",INDEX('Lease Report 2025'!$D:$D,$G$1+ROW()-ROW($B$51)))</f>
        <v>761 N Monterey</v>
      </c>
      <c r="D60" s="62">
        <f>IF($G$1="","",INDEX('Lease Report 2025'!$E:$E,$G$1+ROW()-ROW($B$51)))</f>
        <v>104</v>
      </c>
      <c r="E60" s="60">
        <f>IF($G$1="","",INDEX('Lease Report 2025'!$G:$G,$G$1+ROW()-ROW($B$51)))</f>
        <v>1671</v>
      </c>
      <c r="F60" s="103" t="str">
        <f>IF($G$1="","",INDEX('Lease Report 2025'!$A:$A,$G$1+ROW()-ROW($B$51)))</f>
        <v>New</v>
      </c>
      <c r="G60" s="64">
        <f>IF($G$1="","",INDEX('Lease Report 2025'!$L:$L,$G$1+ROW()-ROW($B$51)))</f>
        <v>1.35</v>
      </c>
      <c r="H60" s="64"/>
      <c r="I60" s="62">
        <f>IF($G$1="","",INDEX('Lease Report 2025'!$P:$P,$G$1+ROW()-ROW($B$51)))</f>
        <v>3</v>
      </c>
      <c r="J60" s="104"/>
      <c r="K60" s="105"/>
      <c r="L60" s="64"/>
      <c r="M60" s="60"/>
      <c r="N60" s="106"/>
      <c r="O60" s="278">
        <f>IF($G$1="","",INDEX('Lease Report 2025'!$N:$N,$G$1+ROW()-ROW($B$51)))</f>
        <v>0.05</v>
      </c>
      <c r="P60" s="107"/>
      <c r="Q60" s="174"/>
      <c r="R60" s="74"/>
      <c r="S60" s="175">
        <f>IF($G$1="","",INDEX('Lease Report 2025'!$R:$R,$G$1+ROW()-ROW($B$51)))</f>
        <v>0</v>
      </c>
      <c r="T60" s="136" t="str">
        <f>IF($G$1="","",INDEX('Lease Report 2025'!$O:$O,$G$1+ROW()-ROW($B$51)))</f>
        <v>1 Month free</v>
      </c>
      <c r="U60" s="430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31" customFormat="1" ht="12.75" customHeight="1">
      <c r="A61" s="856" t="s">
        <v>789</v>
      </c>
      <c r="B61" s="857"/>
      <c r="C61" s="857"/>
      <c r="D61" s="857"/>
      <c r="E61" s="857"/>
      <c r="F61" s="857"/>
      <c r="G61" s="857"/>
      <c r="H61" s="857"/>
      <c r="I61" s="857"/>
      <c r="J61" s="857"/>
      <c r="K61" s="857"/>
      <c r="L61" s="857"/>
      <c r="M61" s="857"/>
      <c r="N61" s="857"/>
      <c r="O61" s="857"/>
      <c r="P61" s="857"/>
      <c r="Q61" s="857"/>
      <c r="R61" s="857"/>
      <c r="S61" s="857"/>
      <c r="T61" s="857"/>
      <c r="U61" s="858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3"/>
    </row>
    <row r="62" spans="1:71" s="31" customFormat="1" ht="12.75" customHeight="1">
      <c r="A62" s="861" t="s">
        <v>777</v>
      </c>
      <c r="B62" s="862"/>
      <c r="C62" s="862"/>
      <c r="D62" s="862"/>
      <c r="E62" s="862"/>
      <c r="F62" s="862"/>
      <c r="G62" s="862"/>
      <c r="H62" s="862"/>
      <c r="I62" s="862"/>
      <c r="J62" s="862"/>
      <c r="K62" s="862"/>
      <c r="L62" s="862"/>
      <c r="M62" s="862"/>
      <c r="N62" s="862"/>
      <c r="O62" s="862"/>
      <c r="P62" s="862"/>
      <c r="Q62" s="862"/>
      <c r="R62" s="862"/>
      <c r="S62" s="862"/>
      <c r="T62" s="862"/>
      <c r="U62" s="863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536" customFormat="1" ht="15" customHeight="1">
      <c r="A63" s="530" t="s">
        <v>750</v>
      </c>
      <c r="B63" s="531" t="s">
        <v>751</v>
      </c>
      <c r="C63" s="532" t="s">
        <v>752</v>
      </c>
      <c r="D63" s="532" t="s">
        <v>753</v>
      </c>
      <c r="E63" s="530" t="s">
        <v>730</v>
      </c>
      <c r="F63" s="533" t="s">
        <v>758</v>
      </c>
      <c r="G63" s="534"/>
      <c r="H63" s="534"/>
      <c r="I63" s="532"/>
      <c r="J63" s="532"/>
      <c r="K63" s="534"/>
      <c r="L63" s="534"/>
      <c r="M63" s="534"/>
      <c r="N63" s="534"/>
      <c r="O63" s="534"/>
      <c r="P63" s="534"/>
      <c r="Q63" s="534"/>
      <c r="R63" s="534"/>
      <c r="S63" s="553"/>
      <c r="T63" s="859"/>
      <c r="U63" s="860"/>
      <c r="W63" s="537"/>
      <c r="X63" s="537"/>
      <c r="Y63" s="537"/>
      <c r="Z63" s="537"/>
      <c r="AA63" s="537"/>
      <c r="AB63" s="538"/>
      <c r="AC63" s="539"/>
      <c r="AD63" s="540"/>
      <c r="AE63" s="538"/>
      <c r="AF63" s="539"/>
      <c r="AG63" s="554"/>
      <c r="AH63" s="541"/>
      <c r="AL63" s="555"/>
      <c r="AM63" s="556"/>
      <c r="AN63" s="557"/>
      <c r="AO63" s="557"/>
      <c r="AP63" s="557"/>
      <c r="AQ63" s="557"/>
      <c r="AR63" s="557"/>
      <c r="AS63" s="557"/>
      <c r="AT63" s="557"/>
      <c r="AU63" s="557"/>
      <c r="AV63" s="557"/>
      <c r="AW63" s="558"/>
      <c r="AX63" s="558"/>
      <c r="AY63" s="558"/>
      <c r="AZ63" s="558"/>
      <c r="BA63" s="558"/>
      <c r="BB63" s="558"/>
      <c r="BD63" s="556"/>
      <c r="BE63" s="557"/>
      <c r="BF63" s="557"/>
      <c r="BG63" s="557"/>
      <c r="BH63" s="557"/>
      <c r="BI63" s="557"/>
      <c r="BJ63" s="557"/>
      <c r="BK63" s="557"/>
      <c r="BL63" s="557"/>
      <c r="BM63" s="557"/>
    </row>
    <row r="64" spans="1:71" s="16" customFormat="1" ht="15" customHeight="1">
      <c r="A64" s="20"/>
      <c r="B64" s="17"/>
      <c r="C64" s="18"/>
      <c r="D64" s="18"/>
      <c r="E64" s="20"/>
      <c r="F64" s="21"/>
      <c r="G64" s="851"/>
      <c r="H64" s="852"/>
      <c r="I64" s="852"/>
      <c r="J64" s="852"/>
      <c r="K64" s="852"/>
      <c r="L64" s="852"/>
      <c r="M64" s="852"/>
      <c r="N64" s="852"/>
      <c r="O64" s="852"/>
      <c r="P64" s="852"/>
      <c r="Q64" s="852"/>
      <c r="R64" s="852"/>
      <c r="S64" s="852"/>
      <c r="T64" s="852"/>
      <c r="U64" s="85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46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</row>
    <row r="65" spans="1:65" s="14" customFormat="1" ht="15" customHeight="1">
      <c r="A65" s="36"/>
      <c r="B65" s="37"/>
      <c r="C65" s="38"/>
      <c r="D65" s="38"/>
      <c r="E65" s="36"/>
      <c r="F65" s="39"/>
      <c r="G65" s="850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L65" s="46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1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46" customFormat="1" ht="15" customHeight="1">
      <c r="A80" s="52"/>
      <c r="C80" s="53"/>
      <c r="D80" s="53"/>
      <c r="E80" s="52"/>
      <c r="F80" s="54"/>
      <c r="G80" s="883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2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ht="15" customHeight="1">
      <c r="G86" s="879"/>
      <c r="H86" s="879"/>
      <c r="I86" s="880"/>
      <c r="J86" s="880"/>
      <c r="K86" s="879"/>
      <c r="L86" s="879"/>
      <c r="M86" s="879"/>
      <c r="N86" s="879"/>
      <c r="O86" s="881"/>
      <c r="P86" s="881"/>
      <c r="Q86" s="881"/>
      <c r="R86" s="881"/>
      <c r="S86" s="881"/>
      <c r="T86" s="881"/>
      <c r="U86" s="881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65" ht="15" customHeight="1"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</sheetData>
  <mergeCells count="57">
    <mergeCell ref="T52:U52"/>
    <mergeCell ref="T53:U53"/>
    <mergeCell ref="T54:U54"/>
    <mergeCell ref="T55:U55"/>
    <mergeCell ref="T56:U56"/>
    <mergeCell ref="G86:U86"/>
    <mergeCell ref="G70:U70"/>
    <mergeCell ref="G71:U71"/>
    <mergeCell ref="G83:U83"/>
    <mergeCell ref="G76:U76"/>
    <mergeCell ref="G77:U77"/>
    <mergeCell ref="G72:U72"/>
    <mergeCell ref="G73:U73"/>
    <mergeCell ref="G74:U74"/>
    <mergeCell ref="G84:U84"/>
    <mergeCell ref="G85:U85"/>
    <mergeCell ref="G78:U78"/>
    <mergeCell ref="G79:U79"/>
    <mergeCell ref="G80:U80"/>
    <mergeCell ref="G81:U81"/>
    <mergeCell ref="G82:U82"/>
    <mergeCell ref="A11:U11"/>
    <mergeCell ref="A12:U12"/>
    <mergeCell ref="A26:U26"/>
    <mergeCell ref="A27:U27"/>
    <mergeCell ref="T1:U1"/>
    <mergeCell ref="A2:B2"/>
    <mergeCell ref="D2:E2"/>
    <mergeCell ref="G5:I5"/>
    <mergeCell ref="J5:K5"/>
    <mergeCell ref="A4:U4"/>
    <mergeCell ref="N5:O5"/>
    <mergeCell ref="L5:M5"/>
    <mergeCell ref="K13:U13"/>
    <mergeCell ref="G75:U75"/>
    <mergeCell ref="G69:U69"/>
    <mergeCell ref="G64:U64"/>
    <mergeCell ref="K49:L49"/>
    <mergeCell ref="G67:U67"/>
    <mergeCell ref="I49:J49"/>
    <mergeCell ref="M49:N49"/>
    <mergeCell ref="G66:U66"/>
    <mergeCell ref="G68:U68"/>
    <mergeCell ref="G65:U65"/>
    <mergeCell ref="A61:U61"/>
    <mergeCell ref="T50:U50"/>
    <mergeCell ref="G49:H49"/>
    <mergeCell ref="A62:U62"/>
    <mergeCell ref="T51:U51"/>
    <mergeCell ref="T63:U63"/>
    <mergeCell ref="A48:U48"/>
    <mergeCell ref="K28:Q28"/>
    <mergeCell ref="K29:Q29"/>
    <mergeCell ref="K30:Q30"/>
    <mergeCell ref="R28:U28"/>
    <mergeCell ref="R29:U29"/>
    <mergeCell ref="R30:U30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9CF9-8C8F-1A42-9E00-23EDBECBF787}">
  <dimension ref="A1:AF138"/>
  <sheetViews>
    <sheetView showGridLines="0" workbookViewId="0">
      <pane ySplit="1" topLeftCell="A2" activePane="bottomLeft" state="frozen"/>
      <selection pane="bottomLeft" activeCell="AV20" sqref="AV20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31" width="26.6640625" style="611" customWidth="1"/>
    <col min="32" max="16384" width="10.83203125" style="610"/>
  </cols>
  <sheetData>
    <row r="1" spans="1:32" ht="0.75" customHeight="1"/>
    <row r="2" spans="1:32" ht="12.75" customHeight="1">
      <c r="D2" s="902" t="s">
        <v>790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2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2" ht="21.5" customHeight="1" thickBot="1"/>
    <row r="5" spans="1:32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2" ht="17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  <c r="AE6" s="611" t="s">
        <v>804</v>
      </c>
      <c r="AF6" s="610" t="s">
        <v>805</v>
      </c>
    </row>
    <row r="7" spans="1:32" ht="48">
      <c r="A7" s="612" t="s">
        <v>806</v>
      </c>
      <c r="B7" s="892" t="s">
        <v>807</v>
      </c>
      <c r="C7" s="888"/>
      <c r="D7" s="888"/>
      <c r="E7" s="900">
        <v>1710</v>
      </c>
      <c r="F7" s="888"/>
      <c r="G7" s="619">
        <v>1710</v>
      </c>
      <c r="H7" s="619">
        <v>99993.600000000006</v>
      </c>
      <c r="I7" s="901">
        <v>8332.7999999999993</v>
      </c>
      <c r="J7" s="888"/>
      <c r="K7" s="618">
        <v>14.4</v>
      </c>
      <c r="L7" s="894" t="s">
        <v>808</v>
      </c>
      <c r="M7" s="888"/>
      <c r="N7" s="887">
        <v>45931</v>
      </c>
      <c r="O7" s="888"/>
      <c r="P7" s="888"/>
      <c r="Q7" s="888"/>
      <c r="R7" s="888"/>
      <c r="S7" s="888"/>
      <c r="T7" s="887">
        <v>46295</v>
      </c>
      <c r="U7" s="888"/>
      <c r="V7" s="888"/>
      <c r="W7" s="616">
        <v>8332.7999999999993</v>
      </c>
      <c r="X7" s="889">
        <v>14.4</v>
      </c>
      <c r="Y7" s="888"/>
      <c r="Z7" s="888"/>
      <c r="AA7" s="888"/>
      <c r="AB7" s="888"/>
      <c r="AC7" s="617">
        <v>45566</v>
      </c>
      <c r="AD7" s="615" t="s">
        <v>809</v>
      </c>
      <c r="AE7" s="611" t="str">
        <f>B7&amp;CHAR(10)&amp;TEXT(SUMIF($B$7:$B$137,B7,$E$7:$E$137),"#,##0")&amp;" SF"&amp;IF(B7="Vacant","",CHAR(10)&amp;IF(AD7="", "", TEXT(IF(ISNUMBER(AD7),AD7,DATEVALUE(AD7)),"m/d/yy")))</f>
        <v>BIG MARLIN GROUP, LLC
6,944 SF
9/30/29</v>
      </c>
      <c r="AF7" s="610" t="str">
        <f ca="1">IF(B7="Vacant","Vacant",IF(AD7="","",IF(IF(ISNUMBER(AD7),AD7,DATEVALUE(AD7))&lt;TODAY(),"Expired",IF(IF(ISNUMBER(AD7),AD7,DATEVALUE(AD7))&lt;=EDATE(TODAY(),12),"0-12 mo",IF(IF(ISNUMBER(AD7),AD7,DATEVALUE(AD7))&lt;=EDATE(TODAY(),24),"12-24 mo","&gt;24 mo")))))</f>
        <v>&gt;24 mo</v>
      </c>
    </row>
    <row r="8" spans="1:32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46296</v>
      </c>
      <c r="O8" s="888"/>
      <c r="P8" s="888"/>
      <c r="Q8" s="888"/>
      <c r="R8" s="888"/>
      <c r="S8" s="888"/>
      <c r="T8" s="887">
        <v>46660</v>
      </c>
      <c r="U8" s="888"/>
      <c r="V8" s="888"/>
      <c r="W8" s="616">
        <v>8680</v>
      </c>
      <c r="X8" s="889">
        <v>15</v>
      </c>
      <c r="Y8" s="888"/>
      <c r="Z8" s="888"/>
      <c r="AA8" s="888"/>
      <c r="AB8" s="888"/>
      <c r="AC8" s="615"/>
      <c r="AD8" s="615"/>
    </row>
    <row r="9" spans="1:32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46661</v>
      </c>
      <c r="O9" s="888"/>
      <c r="P9" s="888"/>
      <c r="Q9" s="888"/>
      <c r="R9" s="888"/>
      <c r="S9" s="888"/>
      <c r="T9" s="887">
        <v>47026</v>
      </c>
      <c r="U9" s="888"/>
      <c r="V9" s="888"/>
      <c r="W9" s="616">
        <v>9027.2000000000007</v>
      </c>
      <c r="X9" s="889">
        <v>15.6</v>
      </c>
      <c r="Y9" s="888"/>
      <c r="Z9" s="888"/>
      <c r="AA9" s="888"/>
      <c r="AB9" s="888"/>
      <c r="AC9" s="615"/>
      <c r="AD9" s="615"/>
    </row>
    <row r="10" spans="1:32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47027</v>
      </c>
      <c r="O10" s="888"/>
      <c r="P10" s="888"/>
      <c r="Q10" s="888"/>
      <c r="R10" s="888"/>
      <c r="S10" s="888"/>
      <c r="T10" s="887">
        <v>47391</v>
      </c>
      <c r="U10" s="888"/>
      <c r="V10" s="888"/>
      <c r="W10" s="616">
        <v>9374.4</v>
      </c>
      <c r="X10" s="889">
        <v>16.2</v>
      </c>
      <c r="Y10" s="888"/>
      <c r="Z10" s="888"/>
      <c r="AA10" s="888"/>
      <c r="AB10" s="888"/>
      <c r="AC10" s="615"/>
      <c r="AD10" s="615"/>
    </row>
    <row r="11" spans="1:32">
      <c r="A11" s="614" t="s">
        <v>792</v>
      </c>
      <c r="B11" s="884" t="s">
        <v>792</v>
      </c>
      <c r="C11" s="885"/>
      <c r="D11" s="885"/>
      <c r="E11" s="886" t="s">
        <v>792</v>
      </c>
      <c r="F11" s="885"/>
      <c r="G11" s="613" t="s">
        <v>792</v>
      </c>
      <c r="H11" s="613" t="s">
        <v>792</v>
      </c>
      <c r="I11" s="886" t="s">
        <v>792</v>
      </c>
      <c r="J11" s="885"/>
      <c r="K11" s="613" t="s">
        <v>792</v>
      </c>
      <c r="L11" s="884" t="s">
        <v>792</v>
      </c>
      <c r="M11" s="885"/>
      <c r="N11" s="886" t="s">
        <v>792</v>
      </c>
      <c r="O11" s="885"/>
      <c r="P11" s="885"/>
      <c r="Q11" s="885"/>
      <c r="R11" s="885"/>
      <c r="S11" s="885"/>
      <c r="T11" s="886" t="s">
        <v>792</v>
      </c>
      <c r="U11" s="885"/>
      <c r="V11" s="885"/>
      <c r="W11" s="613" t="s">
        <v>792</v>
      </c>
      <c r="X11" s="886" t="s">
        <v>792</v>
      </c>
      <c r="Y11" s="885"/>
      <c r="Z11" s="885"/>
      <c r="AA11" s="885"/>
      <c r="AB11" s="885"/>
      <c r="AC11" s="613" t="s">
        <v>792</v>
      </c>
      <c r="AD11" s="613" t="s">
        <v>792</v>
      </c>
    </row>
    <row r="12" spans="1:32" ht="48">
      <c r="A12" s="612" t="s">
        <v>810</v>
      </c>
      <c r="B12" s="892" t="s">
        <v>807</v>
      </c>
      <c r="C12" s="888"/>
      <c r="D12" s="888"/>
      <c r="E12" s="900">
        <v>1710</v>
      </c>
      <c r="F12" s="888"/>
      <c r="G12" s="619">
        <v>1710</v>
      </c>
      <c r="H12" s="615"/>
      <c r="I12" s="893"/>
      <c r="J12" s="888"/>
      <c r="K12" s="618">
        <v>0</v>
      </c>
      <c r="L12" s="894" t="s">
        <v>808</v>
      </c>
      <c r="M12" s="888"/>
      <c r="N12" s="893"/>
      <c r="O12" s="888"/>
      <c r="P12" s="888"/>
      <c r="Q12" s="888"/>
      <c r="R12" s="888"/>
      <c r="S12" s="888"/>
      <c r="T12" s="893"/>
      <c r="U12" s="888"/>
      <c r="V12" s="888"/>
      <c r="W12" s="615"/>
      <c r="X12" s="889">
        <v>0</v>
      </c>
      <c r="Y12" s="888"/>
      <c r="Z12" s="888"/>
      <c r="AA12" s="888"/>
      <c r="AB12" s="888"/>
      <c r="AC12" s="617">
        <v>45566</v>
      </c>
      <c r="AD12" s="615" t="s">
        <v>809</v>
      </c>
      <c r="AE12" s="611" t="str">
        <f>B12&amp;CHAR(10)&amp;TEXT(SUMIF($B$7:$B$137,B12,$E$7:$E$137),"#,##0")&amp;" SF"&amp;IF(B12="Vacant","",CHAR(10)&amp;IF(AD12="", "", TEXT(IF(ISNUMBER(AD12),AD12,DATEVALUE(AD12)),"m/d/yy")))</f>
        <v>BIG MARLIN GROUP, LLC
6,944 SF
9/30/29</v>
      </c>
      <c r="AF12" s="610" t="str">
        <f ca="1">IF(B12="Vacant","Vacant",IF(AD12="","",IF(IF(ISNUMBER(AD12),AD12,DATEVALUE(AD12))&lt;TODAY(),"Expired",IF(IF(ISNUMBER(AD12),AD12,DATEVALUE(AD12))&lt;=EDATE(TODAY(),12),"0-12 mo",IF(IF(ISNUMBER(AD12),AD12,DATEVALUE(AD12))&lt;=EDATE(TODAY(),24),"12-24 mo","&gt;24 mo")))))</f>
        <v>&gt;24 mo</v>
      </c>
    </row>
    <row r="13" spans="1:32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2" ht="48">
      <c r="A14" s="612" t="s">
        <v>811</v>
      </c>
      <c r="B14" s="892" t="s">
        <v>807</v>
      </c>
      <c r="C14" s="888"/>
      <c r="D14" s="888"/>
      <c r="E14" s="900">
        <v>1736</v>
      </c>
      <c r="F14" s="888"/>
      <c r="G14" s="619">
        <v>1736</v>
      </c>
      <c r="H14" s="615"/>
      <c r="I14" s="893"/>
      <c r="J14" s="888"/>
      <c r="K14" s="618">
        <v>0</v>
      </c>
      <c r="L14" s="894" t="s">
        <v>808</v>
      </c>
      <c r="M14" s="888"/>
      <c r="N14" s="893"/>
      <c r="O14" s="888"/>
      <c r="P14" s="888"/>
      <c r="Q14" s="888"/>
      <c r="R14" s="888"/>
      <c r="S14" s="888"/>
      <c r="T14" s="893"/>
      <c r="U14" s="888"/>
      <c r="V14" s="888"/>
      <c r="W14" s="615"/>
      <c r="X14" s="889">
        <v>0</v>
      </c>
      <c r="Y14" s="888"/>
      <c r="Z14" s="888"/>
      <c r="AA14" s="888"/>
      <c r="AB14" s="888"/>
      <c r="AC14" s="617">
        <v>45566</v>
      </c>
      <c r="AD14" s="615" t="s">
        <v>809</v>
      </c>
      <c r="AE14" s="611" t="str">
        <f>B14&amp;CHAR(10)&amp;TEXT(SUMIF($B$7:$B$137,B14,$E$7:$E$137),"#,##0")&amp;" SF"&amp;IF(B14="Vacant","",CHAR(10)&amp;IF(AD14="", "", TEXT(IF(ISNUMBER(AD14),AD14,DATEVALUE(AD14)),"m/d/yy")))</f>
        <v>BIG MARLIN GROUP, LLC
6,944 SF
9/30/29</v>
      </c>
      <c r="AF14" s="610" t="str">
        <f ca="1">IF(B14="Vacant","Vacant",IF(AD14="","",IF(IF(ISNUMBER(AD14),AD14,DATEVALUE(AD14))&lt;TODAY(),"Expired",IF(IF(ISNUMBER(AD14),AD14,DATEVALUE(AD14))&lt;=EDATE(TODAY(),12),"0-12 mo",IF(IF(ISNUMBER(AD14),AD14,DATEVALUE(AD14))&lt;=EDATE(TODAY(),24),"12-24 mo","&gt;24 mo")))))</f>
        <v>&gt;24 mo</v>
      </c>
    </row>
    <row r="15" spans="1:32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2" ht="48">
      <c r="A16" s="612" t="s">
        <v>812</v>
      </c>
      <c r="B16" s="892" t="s">
        <v>807</v>
      </c>
      <c r="C16" s="888"/>
      <c r="D16" s="888"/>
      <c r="E16" s="900">
        <v>1788</v>
      </c>
      <c r="F16" s="888"/>
      <c r="G16" s="619">
        <v>1788</v>
      </c>
      <c r="H16" s="615"/>
      <c r="I16" s="893"/>
      <c r="J16" s="888"/>
      <c r="K16" s="618">
        <v>0</v>
      </c>
      <c r="L16" s="894" t="s">
        <v>808</v>
      </c>
      <c r="M16" s="888"/>
      <c r="N16" s="893"/>
      <c r="O16" s="888"/>
      <c r="P16" s="888"/>
      <c r="Q16" s="888"/>
      <c r="R16" s="888"/>
      <c r="S16" s="888"/>
      <c r="T16" s="893"/>
      <c r="U16" s="888"/>
      <c r="V16" s="888"/>
      <c r="W16" s="615"/>
      <c r="X16" s="889">
        <v>0</v>
      </c>
      <c r="Y16" s="888"/>
      <c r="Z16" s="888"/>
      <c r="AA16" s="888"/>
      <c r="AB16" s="888"/>
      <c r="AC16" s="617">
        <v>45566</v>
      </c>
      <c r="AD16" s="615" t="s">
        <v>809</v>
      </c>
      <c r="AE16" s="611" t="str">
        <f>B16&amp;CHAR(10)&amp;TEXT(SUMIF($B$7:$B$137,B16,$E$7:$E$137),"#,##0")&amp;" SF"&amp;IF(B16="Vacant","",CHAR(10)&amp;IF(AD16="", "", TEXT(IF(ISNUMBER(AD16),AD16,DATEVALUE(AD16)),"m/d/yy")))</f>
        <v>BIG MARLIN GROUP, LLC
6,944 SF
9/30/29</v>
      </c>
      <c r="AF16" s="610" t="str">
        <f ca="1">IF(B16="Vacant","Vacant",IF(AD16="","",IF(IF(ISNUMBER(AD16),AD16,DATEVALUE(AD16))&lt;TODAY(),"Expired",IF(IF(ISNUMBER(AD16),AD16,DATEVALUE(AD16))&lt;=EDATE(TODAY(),12),"0-12 mo",IF(IF(ISNUMBER(AD16),AD16,DATEVALUE(AD16))&lt;=EDATE(TODAY(),24),"12-24 mo","&gt;24 mo")))))</f>
        <v>&gt;24 mo</v>
      </c>
    </row>
    <row r="17" spans="1:32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2" ht="48">
      <c r="A18" s="612" t="s">
        <v>813</v>
      </c>
      <c r="B18" s="892" t="s">
        <v>814</v>
      </c>
      <c r="C18" s="888"/>
      <c r="D18" s="888"/>
      <c r="E18" s="900">
        <v>2502</v>
      </c>
      <c r="F18" s="888"/>
      <c r="G18" s="619">
        <v>2502</v>
      </c>
      <c r="H18" s="619">
        <v>63596.52</v>
      </c>
      <c r="I18" s="901">
        <v>5299.71</v>
      </c>
      <c r="J18" s="888"/>
      <c r="K18" s="618">
        <v>15.24</v>
      </c>
      <c r="L18" s="894" t="s">
        <v>815</v>
      </c>
      <c r="M18" s="888"/>
      <c r="N18" s="887">
        <v>45839</v>
      </c>
      <c r="O18" s="888"/>
      <c r="P18" s="888"/>
      <c r="Q18" s="888"/>
      <c r="R18" s="888"/>
      <c r="S18" s="888"/>
      <c r="T18" s="887">
        <v>46203</v>
      </c>
      <c r="U18" s="888"/>
      <c r="V18" s="888"/>
      <c r="W18" s="616">
        <v>5299.71</v>
      </c>
      <c r="X18" s="889">
        <v>15.24</v>
      </c>
      <c r="Y18" s="888"/>
      <c r="Z18" s="888"/>
      <c r="AA18" s="888"/>
      <c r="AB18" s="888"/>
      <c r="AC18" s="617">
        <v>45108</v>
      </c>
      <c r="AD18" s="615" t="s">
        <v>816</v>
      </c>
      <c r="AE18" s="611" t="str">
        <f>B18&amp;CHAR(10)&amp;TEXT(SUMIF($B$7:$B$137,B18,$E$7:$E$137),"#,##0")&amp;" SF"&amp;IF(B18="Vacant","",CHAR(10)&amp;IF(AD18="", "", TEXT(IF(ISNUMBER(AD18),AD18,DATEVALUE(AD18)),"m/d/yy")))</f>
        <v>INNOVATIVE CUTTING SYSTEMS
4,173 SF
6/30/26</v>
      </c>
      <c r="AF18" s="610" t="str">
        <f ca="1">IF(B18="Vacant","Vacant",IF(AD18="","",IF(IF(ISNUMBER(AD18),AD18,DATEVALUE(AD18))&lt;TODAY(),"Expired",IF(IF(ISNUMBER(AD18),AD18,DATEVALUE(AD18))&lt;=EDATE(TODAY(),12),"0-12 mo",IF(IF(ISNUMBER(AD18),AD18,DATEVALUE(AD18))&lt;=EDATE(TODAY(),24),"12-24 mo","&gt;24 mo")))))</f>
        <v>0-12 mo</v>
      </c>
    </row>
    <row r="19" spans="1:32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2" ht="48">
      <c r="A20" s="612" t="s">
        <v>817</v>
      </c>
      <c r="B20" s="892" t="s">
        <v>818</v>
      </c>
      <c r="C20" s="888"/>
      <c r="D20" s="888"/>
      <c r="E20" s="900">
        <v>1421</v>
      </c>
      <c r="F20" s="888"/>
      <c r="G20" s="619">
        <v>1421</v>
      </c>
      <c r="H20" s="619">
        <v>113650.32</v>
      </c>
      <c r="I20" s="901">
        <v>9470.86</v>
      </c>
      <c r="J20" s="888"/>
      <c r="K20" s="618">
        <v>14.64</v>
      </c>
      <c r="L20" s="894" t="s">
        <v>819</v>
      </c>
      <c r="M20" s="888"/>
      <c r="N20" s="887">
        <v>45962</v>
      </c>
      <c r="O20" s="888"/>
      <c r="P20" s="888"/>
      <c r="Q20" s="888"/>
      <c r="R20" s="888"/>
      <c r="S20" s="888"/>
      <c r="T20" s="887">
        <v>46326</v>
      </c>
      <c r="U20" s="888"/>
      <c r="V20" s="888"/>
      <c r="W20" s="616">
        <v>9470.86</v>
      </c>
      <c r="X20" s="889">
        <v>14.64</v>
      </c>
      <c r="Y20" s="888"/>
      <c r="Z20" s="888"/>
      <c r="AA20" s="888"/>
      <c r="AB20" s="888"/>
      <c r="AC20" s="617">
        <v>44866</v>
      </c>
      <c r="AD20" s="615" t="s">
        <v>820</v>
      </c>
      <c r="AE20" s="611" t="str">
        <f>B20&amp;CHAR(10)&amp;TEXT(SUMIF($B$7:$B$137,B20,$E$7:$E$137),"#,##0")&amp;" SF"&amp;IF(B20="Vacant","",CHAR(10)&amp;IF(AD20="", "", TEXT(IF(ISNUMBER(AD20),AD20,DATEVALUE(AD20)),"m/d/yy")))</f>
        <v>SCRUBS N SCOPES MANAGEMENT
7,763 SF
10/31/27</v>
      </c>
      <c r="AF20" s="610" t="str">
        <f ca="1">IF(B20="Vacant","Vacant",IF(AD20="","",IF(IF(ISNUMBER(AD20),AD20,DATEVALUE(AD20))&lt;TODAY(),"Expired",IF(IF(ISNUMBER(AD20),AD20,DATEVALUE(AD20))&lt;=EDATE(TODAY(),12),"0-12 mo",IF(IF(ISNUMBER(AD20),AD20,DATEVALUE(AD20))&lt;=EDATE(TODAY(),24),"12-24 mo","&gt;24 mo")))))</f>
        <v>12-24 mo</v>
      </c>
    </row>
    <row r="21" spans="1:32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46327</v>
      </c>
      <c r="O21" s="888"/>
      <c r="P21" s="888"/>
      <c r="Q21" s="888"/>
      <c r="R21" s="888"/>
      <c r="S21" s="888"/>
      <c r="T21" s="887">
        <v>46691</v>
      </c>
      <c r="U21" s="888"/>
      <c r="V21" s="888"/>
      <c r="W21" s="616">
        <v>9859.01</v>
      </c>
      <c r="X21" s="889">
        <v>15.24</v>
      </c>
      <c r="Y21" s="888"/>
      <c r="Z21" s="888"/>
      <c r="AA21" s="888"/>
      <c r="AB21" s="888"/>
      <c r="AC21" s="615"/>
      <c r="AD21" s="615"/>
    </row>
    <row r="22" spans="1:32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2" ht="48">
      <c r="A23" s="612" t="s">
        <v>821</v>
      </c>
      <c r="B23" s="892" t="s">
        <v>818</v>
      </c>
      <c r="C23" s="888"/>
      <c r="D23" s="888"/>
      <c r="E23" s="900">
        <v>1421</v>
      </c>
      <c r="F23" s="888"/>
      <c r="G23" s="619">
        <v>1421</v>
      </c>
      <c r="H23" s="615"/>
      <c r="I23" s="893"/>
      <c r="J23" s="888"/>
      <c r="K23" s="618">
        <v>0</v>
      </c>
      <c r="L23" s="894" t="s">
        <v>819</v>
      </c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7">
        <v>44866</v>
      </c>
      <c r="AD23" s="615" t="s">
        <v>820</v>
      </c>
      <c r="AE23" s="611" t="str">
        <f>B23&amp;CHAR(10)&amp;TEXT(SUMIF($B$7:$B$137,B23,$E$7:$E$137),"#,##0")&amp;" SF"&amp;IF(B23="Vacant","",CHAR(10)&amp;IF(AD23="", "", TEXT(IF(ISNUMBER(AD23),AD23,DATEVALUE(AD23)),"m/d/yy")))</f>
        <v>SCRUBS N SCOPES MANAGEMENT
7,763 SF
10/31/27</v>
      </c>
      <c r="AF23" s="610" t="str">
        <f ca="1">IF(B23="Vacant","Vacant",IF(AD23="","",IF(IF(ISNUMBER(AD23),AD23,DATEVALUE(AD23))&lt;TODAY(),"Expired",IF(IF(ISNUMBER(AD23),AD23,DATEVALUE(AD23))&lt;=EDATE(TODAY(),12),"0-12 mo",IF(IF(ISNUMBER(AD23),AD23,DATEVALUE(AD23))&lt;=EDATE(TODAY(),24),"12-24 mo","&gt;24 mo")))))</f>
        <v>12-24 mo</v>
      </c>
    </row>
    <row r="24" spans="1:32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2" ht="48">
      <c r="A25" s="612" t="s">
        <v>822</v>
      </c>
      <c r="B25" s="892" t="s">
        <v>818</v>
      </c>
      <c r="C25" s="888"/>
      <c r="D25" s="888"/>
      <c r="E25" s="900">
        <v>1421</v>
      </c>
      <c r="F25" s="888"/>
      <c r="G25" s="619">
        <v>1421</v>
      </c>
      <c r="H25" s="615"/>
      <c r="I25" s="893"/>
      <c r="J25" s="888"/>
      <c r="K25" s="618">
        <v>0</v>
      </c>
      <c r="L25" s="894" t="s">
        <v>819</v>
      </c>
      <c r="M25" s="888"/>
      <c r="N25" s="893"/>
      <c r="O25" s="888"/>
      <c r="P25" s="888"/>
      <c r="Q25" s="888"/>
      <c r="R25" s="888"/>
      <c r="S25" s="888"/>
      <c r="T25" s="893"/>
      <c r="U25" s="888"/>
      <c r="V25" s="888"/>
      <c r="W25" s="615"/>
      <c r="X25" s="889">
        <v>0</v>
      </c>
      <c r="Y25" s="888"/>
      <c r="Z25" s="888"/>
      <c r="AA25" s="888"/>
      <c r="AB25" s="888"/>
      <c r="AC25" s="617">
        <v>44866</v>
      </c>
      <c r="AD25" s="615" t="s">
        <v>820</v>
      </c>
      <c r="AE25" s="611" t="str">
        <f>B25&amp;CHAR(10)&amp;TEXT(SUMIF($B$7:$B$137,B25,$E$7:$E$137),"#,##0")&amp;" SF"&amp;IF(B25="Vacant","",CHAR(10)&amp;IF(AD25="", "", TEXT(IF(ISNUMBER(AD25),AD25,DATEVALUE(AD25)),"m/d/yy")))</f>
        <v>SCRUBS N SCOPES MANAGEMENT
7,763 SF
10/31/27</v>
      </c>
      <c r="AF25" s="610" t="str">
        <f ca="1">IF(B25="Vacant","Vacant",IF(AD25="","",IF(IF(ISNUMBER(AD25),AD25,DATEVALUE(AD25))&lt;TODAY(),"Expired",IF(IF(ISNUMBER(AD25),AD25,DATEVALUE(AD25))&lt;=EDATE(TODAY(),12),"0-12 mo",IF(IF(ISNUMBER(AD25),AD25,DATEVALUE(AD25))&lt;=EDATE(TODAY(),24),"12-24 mo","&gt;24 mo")))))</f>
        <v>12-24 mo</v>
      </c>
    </row>
    <row r="26" spans="1:32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2" ht="48">
      <c r="A27" s="612" t="s">
        <v>823</v>
      </c>
      <c r="B27" s="892" t="s">
        <v>818</v>
      </c>
      <c r="C27" s="888"/>
      <c r="D27" s="888"/>
      <c r="E27" s="900">
        <v>1750</v>
      </c>
      <c r="F27" s="888"/>
      <c r="G27" s="619">
        <v>1750</v>
      </c>
      <c r="H27" s="615"/>
      <c r="I27" s="893"/>
      <c r="J27" s="888"/>
      <c r="K27" s="618">
        <v>0</v>
      </c>
      <c r="L27" s="894" t="s">
        <v>819</v>
      </c>
      <c r="M27" s="888"/>
      <c r="N27" s="893"/>
      <c r="O27" s="888"/>
      <c r="P27" s="888"/>
      <c r="Q27" s="888"/>
      <c r="R27" s="888"/>
      <c r="S27" s="888"/>
      <c r="T27" s="893"/>
      <c r="U27" s="888"/>
      <c r="V27" s="888"/>
      <c r="W27" s="615"/>
      <c r="X27" s="889">
        <v>0</v>
      </c>
      <c r="Y27" s="888"/>
      <c r="Z27" s="888"/>
      <c r="AA27" s="888"/>
      <c r="AB27" s="888"/>
      <c r="AC27" s="617">
        <v>44866</v>
      </c>
      <c r="AD27" s="615" t="s">
        <v>820</v>
      </c>
      <c r="AE27" s="611" t="str">
        <f>B27&amp;CHAR(10)&amp;TEXT(SUMIF($B$7:$B$137,B27,$E$7:$E$137),"#,##0")&amp;" SF"&amp;IF(B27="Vacant","",CHAR(10)&amp;IF(AD27="", "", TEXT(IF(ISNUMBER(AD27),AD27,DATEVALUE(AD27)),"m/d/yy")))</f>
        <v>SCRUBS N SCOPES MANAGEMENT
7,763 SF
10/31/27</v>
      </c>
      <c r="AF27" s="610" t="str">
        <f ca="1">IF(B27="Vacant","Vacant",IF(AD27="","",IF(IF(ISNUMBER(AD27),AD27,DATEVALUE(AD27))&lt;TODAY(),"Expired",IF(IF(ISNUMBER(AD27),AD27,DATEVALUE(AD27))&lt;=EDATE(TODAY(),12),"0-12 mo",IF(IF(ISNUMBER(AD27),AD27,DATEVALUE(AD27))&lt;=EDATE(TODAY(),24),"12-24 mo","&gt;24 mo")))))</f>
        <v>12-24 mo</v>
      </c>
    </row>
    <row r="28" spans="1:32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2" ht="48">
      <c r="A29" s="612" t="s">
        <v>824</v>
      </c>
      <c r="B29" s="892" t="s">
        <v>818</v>
      </c>
      <c r="C29" s="888"/>
      <c r="D29" s="888"/>
      <c r="E29" s="900">
        <v>1750</v>
      </c>
      <c r="F29" s="888"/>
      <c r="G29" s="619">
        <v>1750</v>
      </c>
      <c r="H29" s="615"/>
      <c r="I29" s="893"/>
      <c r="J29" s="888"/>
      <c r="K29" s="618">
        <v>0</v>
      </c>
      <c r="L29" s="894" t="s">
        <v>819</v>
      </c>
      <c r="M29" s="888"/>
      <c r="N29" s="893"/>
      <c r="O29" s="888"/>
      <c r="P29" s="888"/>
      <c r="Q29" s="888"/>
      <c r="R29" s="888"/>
      <c r="S29" s="888"/>
      <c r="T29" s="893"/>
      <c r="U29" s="888"/>
      <c r="V29" s="888"/>
      <c r="W29" s="615"/>
      <c r="X29" s="889">
        <v>0</v>
      </c>
      <c r="Y29" s="888"/>
      <c r="Z29" s="888"/>
      <c r="AA29" s="888"/>
      <c r="AB29" s="888"/>
      <c r="AC29" s="617">
        <v>44866</v>
      </c>
      <c r="AD29" s="615" t="s">
        <v>820</v>
      </c>
      <c r="AE29" s="611" t="str">
        <f>B29&amp;CHAR(10)&amp;TEXT(SUMIF($B$7:$B$137,B29,$E$7:$E$137),"#,##0")&amp;" SF"&amp;IF(B29="Vacant","",CHAR(10)&amp;IF(AD29="", "", TEXT(IF(ISNUMBER(AD29),AD29,DATEVALUE(AD29)),"m/d/yy")))</f>
        <v>SCRUBS N SCOPES MANAGEMENT
7,763 SF
10/31/27</v>
      </c>
      <c r="AF29" s="610" t="str">
        <f ca="1">IF(B29="Vacant","Vacant",IF(AD29="","",IF(IF(ISNUMBER(AD29),AD29,DATEVALUE(AD29))&lt;TODAY(),"Expired",IF(IF(ISNUMBER(AD29),AD29,DATEVALUE(AD29))&lt;=EDATE(TODAY(),12),"0-12 mo",IF(IF(ISNUMBER(AD29),AD29,DATEVALUE(AD29))&lt;=EDATE(TODAY(),24),"12-24 mo","&gt;24 mo")))))</f>
        <v>12-24 mo</v>
      </c>
    </row>
    <row r="30" spans="1:32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2" ht="48">
      <c r="A31" s="612" t="s">
        <v>825</v>
      </c>
      <c r="B31" s="892" t="s">
        <v>826</v>
      </c>
      <c r="C31" s="888"/>
      <c r="D31" s="888"/>
      <c r="E31" s="900">
        <v>1421</v>
      </c>
      <c r="F31" s="888"/>
      <c r="G31" s="619">
        <v>1421</v>
      </c>
      <c r="H31" s="619">
        <v>46381.440000000002</v>
      </c>
      <c r="I31" s="901">
        <v>3865.12</v>
      </c>
      <c r="J31" s="888"/>
      <c r="K31" s="618">
        <v>16.32</v>
      </c>
      <c r="L31" s="894" t="s">
        <v>827</v>
      </c>
      <c r="M31" s="888"/>
      <c r="N31" s="887">
        <v>45689</v>
      </c>
      <c r="O31" s="888"/>
      <c r="P31" s="888"/>
      <c r="Q31" s="888"/>
      <c r="R31" s="888"/>
      <c r="S31" s="888"/>
      <c r="T31" s="887">
        <v>46053</v>
      </c>
      <c r="U31" s="888"/>
      <c r="V31" s="888"/>
      <c r="W31" s="616">
        <v>3865.12</v>
      </c>
      <c r="X31" s="889">
        <v>16.32</v>
      </c>
      <c r="Y31" s="888"/>
      <c r="Z31" s="888"/>
      <c r="AA31" s="888"/>
      <c r="AB31" s="888"/>
      <c r="AC31" s="617">
        <v>44958</v>
      </c>
      <c r="AD31" s="615" t="s">
        <v>828</v>
      </c>
      <c r="AE31" s="611" t="str">
        <f>B31&amp;CHAR(10)&amp;TEXT(SUMIF($B$7:$B$137,B31,$E$7:$E$137),"#,##0")&amp;" SF"&amp;IF(B31="Vacant","",CHAR(10)&amp;IF(AD31="", "", TEXT(IF(ISNUMBER(AD31),AD31,DATEVALUE(AD31)),"m/d/yy")))</f>
        <v>ZAMBEZI MEDICAL, LLC
2,842 SF
1/31/28</v>
      </c>
      <c r="AF31" s="610" t="str">
        <f ca="1">IF(B31="Vacant","Vacant",IF(AD31="","",IF(IF(ISNUMBER(AD31),AD31,DATEVALUE(AD31))&lt;TODAY(),"Expired",IF(IF(ISNUMBER(AD31),AD31,DATEVALUE(AD31))&lt;=EDATE(TODAY(),12),"0-12 mo",IF(IF(ISNUMBER(AD31),AD31,DATEVALUE(AD31))&lt;=EDATE(TODAY(),24),"12-24 mo","&gt;24 mo")))))</f>
        <v>&gt;24 mo</v>
      </c>
    </row>
    <row r="32" spans="1:32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46054</v>
      </c>
      <c r="O32" s="888"/>
      <c r="P32" s="888"/>
      <c r="Q32" s="888"/>
      <c r="R32" s="888"/>
      <c r="S32" s="888"/>
      <c r="T32" s="887">
        <v>46418</v>
      </c>
      <c r="U32" s="888"/>
      <c r="V32" s="888"/>
      <c r="W32" s="616">
        <v>4035.64</v>
      </c>
      <c r="X32" s="889">
        <v>17.04</v>
      </c>
      <c r="Y32" s="888"/>
      <c r="Z32" s="888"/>
      <c r="AA32" s="888"/>
      <c r="AB32" s="888"/>
      <c r="AC32" s="615"/>
      <c r="AD32" s="615"/>
    </row>
    <row r="33" spans="1:32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46419</v>
      </c>
      <c r="O33" s="888"/>
      <c r="P33" s="888"/>
      <c r="Q33" s="888"/>
      <c r="R33" s="888"/>
      <c r="S33" s="888"/>
      <c r="T33" s="887">
        <v>46783</v>
      </c>
      <c r="U33" s="888"/>
      <c r="V33" s="888"/>
      <c r="W33" s="616">
        <v>4206.16</v>
      </c>
      <c r="X33" s="889">
        <v>17.760000000000002</v>
      </c>
      <c r="Y33" s="888"/>
      <c r="Z33" s="888"/>
      <c r="AA33" s="888"/>
      <c r="AB33" s="888"/>
      <c r="AC33" s="615"/>
      <c r="AD33" s="615"/>
    </row>
    <row r="34" spans="1:32">
      <c r="A34" s="614" t="s">
        <v>792</v>
      </c>
      <c r="B34" s="884" t="s">
        <v>792</v>
      </c>
      <c r="C34" s="885"/>
      <c r="D34" s="885"/>
      <c r="E34" s="886" t="s">
        <v>792</v>
      </c>
      <c r="F34" s="885"/>
      <c r="G34" s="613" t="s">
        <v>792</v>
      </c>
      <c r="H34" s="613" t="s">
        <v>792</v>
      </c>
      <c r="I34" s="886" t="s">
        <v>792</v>
      </c>
      <c r="J34" s="885"/>
      <c r="K34" s="613" t="s">
        <v>792</v>
      </c>
      <c r="L34" s="884" t="s">
        <v>792</v>
      </c>
      <c r="M34" s="885"/>
      <c r="N34" s="886" t="s">
        <v>792</v>
      </c>
      <c r="O34" s="885"/>
      <c r="P34" s="885"/>
      <c r="Q34" s="885"/>
      <c r="R34" s="885"/>
      <c r="S34" s="885"/>
      <c r="T34" s="886" t="s">
        <v>792</v>
      </c>
      <c r="U34" s="885"/>
      <c r="V34" s="885"/>
      <c r="W34" s="613" t="s">
        <v>792</v>
      </c>
      <c r="X34" s="886" t="s">
        <v>792</v>
      </c>
      <c r="Y34" s="885"/>
      <c r="Z34" s="885"/>
      <c r="AA34" s="885"/>
      <c r="AB34" s="885"/>
      <c r="AC34" s="613" t="s">
        <v>792</v>
      </c>
      <c r="AD34" s="613" t="s">
        <v>792</v>
      </c>
    </row>
    <row r="35" spans="1:32" ht="48">
      <c r="A35" s="612" t="s">
        <v>829</v>
      </c>
      <c r="B35" s="892" t="s">
        <v>826</v>
      </c>
      <c r="C35" s="888"/>
      <c r="D35" s="888"/>
      <c r="E35" s="900">
        <v>1421</v>
      </c>
      <c r="F35" s="888"/>
      <c r="G35" s="619">
        <v>1421</v>
      </c>
      <c r="H35" s="615"/>
      <c r="I35" s="893"/>
      <c r="J35" s="888"/>
      <c r="K35" s="618">
        <v>0</v>
      </c>
      <c r="L35" s="894" t="s">
        <v>827</v>
      </c>
      <c r="M35" s="888"/>
      <c r="N35" s="893"/>
      <c r="O35" s="888"/>
      <c r="P35" s="888"/>
      <c r="Q35" s="888"/>
      <c r="R35" s="888"/>
      <c r="S35" s="888"/>
      <c r="T35" s="893"/>
      <c r="U35" s="888"/>
      <c r="V35" s="888"/>
      <c r="W35" s="615"/>
      <c r="X35" s="889">
        <v>0</v>
      </c>
      <c r="Y35" s="888"/>
      <c r="Z35" s="888"/>
      <c r="AA35" s="888"/>
      <c r="AB35" s="888"/>
      <c r="AC35" s="617">
        <v>44958</v>
      </c>
      <c r="AD35" s="615" t="s">
        <v>828</v>
      </c>
      <c r="AE35" s="611" t="str">
        <f>B35&amp;CHAR(10)&amp;TEXT(SUMIF($B$7:$B$137,B35,$E$7:$E$137),"#,##0")&amp;" SF"&amp;IF(B35="Vacant","",CHAR(10)&amp;IF(AD35="", "", TEXT(IF(ISNUMBER(AD35),AD35,DATEVALUE(AD35)),"m/d/yy")))</f>
        <v>ZAMBEZI MEDICAL, LLC
2,842 SF
1/31/28</v>
      </c>
      <c r="AF35" s="610" t="str">
        <f ca="1">IF(B35="Vacant","Vacant",IF(AD35="","",IF(IF(ISNUMBER(AD35),AD35,DATEVALUE(AD35))&lt;TODAY(),"Expired",IF(IF(ISNUMBER(AD35),AD35,DATEVALUE(AD35))&lt;=EDATE(TODAY(),12),"0-12 mo",IF(IF(ISNUMBER(AD35),AD35,DATEVALUE(AD35))&lt;=EDATE(TODAY(),24),"12-24 mo","&gt;24 mo")))))</f>
        <v>&gt;24 mo</v>
      </c>
    </row>
    <row r="36" spans="1:32">
      <c r="A36" s="614" t="s">
        <v>792</v>
      </c>
      <c r="B36" s="884" t="s">
        <v>792</v>
      </c>
      <c r="C36" s="885"/>
      <c r="D36" s="885"/>
      <c r="E36" s="886" t="s">
        <v>792</v>
      </c>
      <c r="F36" s="885"/>
      <c r="G36" s="613" t="s">
        <v>792</v>
      </c>
      <c r="H36" s="613" t="s">
        <v>792</v>
      </c>
      <c r="I36" s="886" t="s">
        <v>792</v>
      </c>
      <c r="J36" s="885"/>
      <c r="K36" s="613" t="s">
        <v>792</v>
      </c>
      <c r="L36" s="884" t="s">
        <v>792</v>
      </c>
      <c r="M36" s="885"/>
      <c r="N36" s="886" t="s">
        <v>792</v>
      </c>
      <c r="O36" s="885"/>
      <c r="P36" s="885"/>
      <c r="Q36" s="885"/>
      <c r="R36" s="885"/>
      <c r="S36" s="885"/>
      <c r="T36" s="886" t="s">
        <v>792</v>
      </c>
      <c r="U36" s="885"/>
      <c r="V36" s="885"/>
      <c r="W36" s="613" t="s">
        <v>792</v>
      </c>
      <c r="X36" s="886" t="s">
        <v>792</v>
      </c>
      <c r="Y36" s="885"/>
      <c r="Z36" s="885"/>
      <c r="AA36" s="885"/>
      <c r="AB36" s="885"/>
      <c r="AC36" s="613" t="s">
        <v>792</v>
      </c>
      <c r="AD36" s="613" t="s">
        <v>792</v>
      </c>
    </row>
    <row r="37" spans="1:32" ht="64">
      <c r="A37" s="612" t="s">
        <v>830</v>
      </c>
      <c r="B37" s="892" t="s">
        <v>831</v>
      </c>
      <c r="C37" s="888"/>
      <c r="D37" s="888"/>
      <c r="E37" s="900">
        <v>1421</v>
      </c>
      <c r="F37" s="888"/>
      <c r="G37" s="619">
        <v>1421</v>
      </c>
      <c r="H37" s="619">
        <v>28306.32</v>
      </c>
      <c r="I37" s="901">
        <v>2358.86</v>
      </c>
      <c r="J37" s="888"/>
      <c r="K37" s="618">
        <v>19.920000000000002</v>
      </c>
      <c r="L37" s="894"/>
      <c r="M37" s="888"/>
      <c r="N37" s="887">
        <v>45658</v>
      </c>
      <c r="O37" s="888"/>
      <c r="P37" s="888"/>
      <c r="Q37" s="888"/>
      <c r="R37" s="888"/>
      <c r="S37" s="888"/>
      <c r="T37" s="887">
        <v>46022</v>
      </c>
      <c r="U37" s="888"/>
      <c r="V37" s="888"/>
      <c r="W37" s="616">
        <v>2358.86</v>
      </c>
      <c r="X37" s="889">
        <v>19.920000000000002</v>
      </c>
      <c r="Y37" s="888"/>
      <c r="Z37" s="888"/>
      <c r="AA37" s="888"/>
      <c r="AB37" s="888"/>
      <c r="AC37" s="617">
        <v>45658</v>
      </c>
      <c r="AD37" s="615" t="s">
        <v>832</v>
      </c>
      <c r="AE37" s="611" t="str">
        <f>B37&amp;CHAR(10)&amp;TEXT(SUMIF($B$7:$B$137,B37,$E$7:$E$137),"#,##0")&amp;" SF"&amp;IF(B37="Vacant","",CHAR(10)&amp;IF(AD37="", "", TEXT(IF(ISNUMBER(AD37),AD37,DATEVALUE(AD37)),"m/d/yy")))</f>
        <v>MILLER CHIROPRACTIC CENTER INC
1,421 SF
12/31/25</v>
      </c>
      <c r="AF37" s="610" t="str">
        <f ca="1">IF(B37="Vacant","Vacant",IF(AD37="","",IF(IF(ISNUMBER(AD37),AD37,DATEVALUE(AD37))&lt;TODAY(),"Expired",IF(IF(ISNUMBER(AD37),AD37,DATEVALUE(AD37))&lt;=EDATE(TODAY(),12),"0-12 mo",IF(IF(ISNUMBER(AD37),AD37,DATEVALUE(AD37))&lt;=EDATE(TODAY(),24),"12-24 mo","&gt;24 mo")))))</f>
        <v>0-12 mo</v>
      </c>
    </row>
    <row r="38" spans="1:32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2" ht="48">
      <c r="A39" s="612" t="s">
        <v>833</v>
      </c>
      <c r="B39" s="892" t="s">
        <v>834</v>
      </c>
      <c r="C39" s="888"/>
      <c r="D39" s="888"/>
      <c r="E39" s="900">
        <v>2502</v>
      </c>
      <c r="F39" s="888"/>
      <c r="G39" s="619">
        <v>2502</v>
      </c>
      <c r="H39" s="619">
        <v>37530</v>
      </c>
      <c r="I39" s="901">
        <v>3127.5</v>
      </c>
      <c r="J39" s="888"/>
      <c r="K39" s="618">
        <v>15</v>
      </c>
      <c r="L39" s="894"/>
      <c r="M39" s="888"/>
      <c r="N39" s="887">
        <v>45748</v>
      </c>
      <c r="O39" s="888"/>
      <c r="P39" s="888"/>
      <c r="Q39" s="888"/>
      <c r="R39" s="888"/>
      <c r="S39" s="888"/>
      <c r="T39" s="887">
        <v>46203</v>
      </c>
      <c r="U39" s="888"/>
      <c r="V39" s="888"/>
      <c r="W39" s="616">
        <v>3127.5</v>
      </c>
      <c r="X39" s="889">
        <v>15</v>
      </c>
      <c r="Y39" s="888"/>
      <c r="Z39" s="888"/>
      <c r="AA39" s="888"/>
      <c r="AB39" s="888"/>
      <c r="AC39" s="617">
        <v>45748</v>
      </c>
      <c r="AD39" s="615" t="s">
        <v>835</v>
      </c>
      <c r="AE39" s="611" t="str">
        <f>B39&amp;CHAR(10)&amp;TEXT(SUMIF($B$7:$B$137,B39,$E$7:$E$137),"#,##0")&amp;" SF"&amp;IF(B39="Vacant","",CHAR(10)&amp;IF(AD39="", "", TEXT(IF(ISNUMBER(AD39),AD39,DATEVALUE(AD39)),"m/d/yy")))</f>
        <v>LUXE CABINETRY &amp; DESIGN LLC
2,502 SF
6/30/28</v>
      </c>
      <c r="AF39" s="610" t="str">
        <f ca="1">IF(B39="Vacant","Vacant",IF(AD39="","",IF(IF(ISNUMBER(AD39),AD39,DATEVALUE(AD39))&lt;TODAY(),"Expired",IF(IF(ISNUMBER(AD39),AD39,DATEVALUE(AD39))&lt;=EDATE(TODAY(),12),"0-12 mo",IF(IF(ISNUMBER(AD39),AD39,DATEVALUE(AD39))&lt;=EDATE(TODAY(),24),"12-24 mo","&gt;24 mo")))))</f>
        <v>&gt;24 mo</v>
      </c>
    </row>
    <row r="40" spans="1:32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46204</v>
      </c>
      <c r="O40" s="888"/>
      <c r="P40" s="888"/>
      <c r="Q40" s="888"/>
      <c r="R40" s="888"/>
      <c r="S40" s="888"/>
      <c r="T40" s="887">
        <v>46568</v>
      </c>
      <c r="U40" s="888"/>
      <c r="V40" s="888"/>
      <c r="W40" s="616">
        <v>3277.62</v>
      </c>
      <c r="X40" s="889">
        <v>15.72</v>
      </c>
      <c r="Y40" s="888"/>
      <c r="Z40" s="888"/>
      <c r="AA40" s="888"/>
      <c r="AB40" s="888"/>
      <c r="AC40" s="615"/>
      <c r="AD40" s="615"/>
    </row>
    <row r="41" spans="1:32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46569</v>
      </c>
      <c r="O41" s="888"/>
      <c r="P41" s="888"/>
      <c r="Q41" s="888"/>
      <c r="R41" s="888"/>
      <c r="S41" s="888"/>
      <c r="T41" s="887">
        <v>46934</v>
      </c>
      <c r="U41" s="888"/>
      <c r="V41" s="888"/>
      <c r="W41" s="616">
        <v>3427.74</v>
      </c>
      <c r="X41" s="889">
        <v>16.440000000000001</v>
      </c>
      <c r="Y41" s="888"/>
      <c r="Z41" s="888"/>
      <c r="AA41" s="888"/>
      <c r="AB41" s="888"/>
      <c r="AC41" s="615"/>
      <c r="AD41" s="615"/>
    </row>
    <row r="42" spans="1:32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2" ht="48">
      <c r="A43" s="612" t="s">
        <v>836</v>
      </c>
      <c r="B43" s="892" t="s">
        <v>837</v>
      </c>
      <c r="C43" s="888"/>
      <c r="D43" s="888"/>
      <c r="E43" s="900">
        <v>1784</v>
      </c>
      <c r="F43" s="888"/>
      <c r="G43" s="619">
        <v>1784</v>
      </c>
      <c r="H43" s="619">
        <v>27830.400000000001</v>
      </c>
      <c r="I43" s="901">
        <v>2319.1999999999998</v>
      </c>
      <c r="J43" s="888"/>
      <c r="K43" s="618">
        <v>15.6</v>
      </c>
      <c r="L43" s="894"/>
      <c r="M43" s="888"/>
      <c r="N43" s="887">
        <v>45962</v>
      </c>
      <c r="O43" s="888"/>
      <c r="P43" s="888"/>
      <c r="Q43" s="888"/>
      <c r="R43" s="888"/>
      <c r="S43" s="888"/>
      <c r="T43" s="887">
        <v>46356</v>
      </c>
      <c r="U43" s="888"/>
      <c r="V43" s="888"/>
      <c r="W43" s="616">
        <v>2319.1999999999998</v>
      </c>
      <c r="X43" s="889">
        <v>15.6</v>
      </c>
      <c r="Y43" s="888"/>
      <c r="Z43" s="888"/>
      <c r="AA43" s="888"/>
      <c r="AB43" s="888"/>
      <c r="AC43" s="617">
        <v>45962</v>
      </c>
      <c r="AD43" s="615" t="s">
        <v>838</v>
      </c>
      <c r="AE43" s="611" t="str">
        <f>B43&amp;CHAR(10)&amp;TEXT(SUMIF($B$7:$B$137,B43,$E$7:$E$137),"#,##0")&amp;" SF"&amp;IF(B43="Vacant","",CHAR(10)&amp;IF(AD43="", "", TEXT(IF(ISNUMBER(AD43),AD43,DATEVALUE(AD43)),"m/d/yy")))</f>
        <v>BATTI-PERFORMANCE, LLC
1,784 SF
11/30/28</v>
      </c>
      <c r="AF43" s="610" t="str">
        <f ca="1">IF(B43="Vacant","Vacant",IF(AD43="","",IF(IF(ISNUMBER(AD43),AD43,DATEVALUE(AD43))&lt;TODAY(),"Expired",IF(IF(ISNUMBER(AD43),AD43,DATEVALUE(AD43))&lt;=EDATE(TODAY(),12),"0-12 mo",IF(IF(ISNUMBER(AD43),AD43,DATEVALUE(AD43))&lt;=EDATE(TODAY(),24),"12-24 mo","&gt;24 mo")))))</f>
        <v>&gt;24 mo</v>
      </c>
    </row>
    <row r="44" spans="1:32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46357</v>
      </c>
      <c r="O44" s="888"/>
      <c r="P44" s="888"/>
      <c r="Q44" s="888"/>
      <c r="R44" s="888"/>
      <c r="S44" s="888"/>
      <c r="T44" s="887">
        <v>46721</v>
      </c>
      <c r="U44" s="888"/>
      <c r="V44" s="888"/>
      <c r="W44" s="616">
        <v>2408.4</v>
      </c>
      <c r="X44" s="889">
        <v>16.2</v>
      </c>
      <c r="Y44" s="888"/>
      <c r="Z44" s="888"/>
      <c r="AA44" s="888"/>
      <c r="AB44" s="888"/>
      <c r="AC44" s="615"/>
      <c r="AD44" s="615"/>
    </row>
    <row r="45" spans="1:32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46722</v>
      </c>
      <c r="O45" s="888"/>
      <c r="P45" s="888"/>
      <c r="Q45" s="888"/>
      <c r="R45" s="888"/>
      <c r="S45" s="888"/>
      <c r="T45" s="887">
        <v>47087</v>
      </c>
      <c r="U45" s="888"/>
      <c r="V45" s="888"/>
      <c r="W45" s="616">
        <v>2497.6</v>
      </c>
      <c r="X45" s="889">
        <v>16.8</v>
      </c>
      <c r="Y45" s="888"/>
      <c r="Z45" s="888"/>
      <c r="AA45" s="888"/>
      <c r="AB45" s="888"/>
      <c r="AC45" s="615"/>
      <c r="AD45" s="615"/>
    </row>
    <row r="46" spans="1:32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2" ht="32">
      <c r="A47" s="612" t="s">
        <v>839</v>
      </c>
      <c r="B47" s="892" t="s">
        <v>59</v>
      </c>
      <c r="C47" s="888"/>
      <c r="D47" s="888"/>
      <c r="E47" s="900">
        <v>1710</v>
      </c>
      <c r="F47" s="888"/>
      <c r="G47" s="619">
        <v>0</v>
      </c>
      <c r="H47" s="615"/>
      <c r="I47" s="893"/>
      <c r="J47" s="888"/>
      <c r="K47" s="618">
        <v>0</v>
      </c>
      <c r="L47" s="894"/>
      <c r="M47" s="888"/>
      <c r="N47" s="893"/>
      <c r="O47" s="888"/>
      <c r="P47" s="888"/>
      <c r="Q47" s="888"/>
      <c r="R47" s="888"/>
      <c r="S47" s="888"/>
      <c r="T47" s="893"/>
      <c r="U47" s="888"/>
      <c r="V47" s="888"/>
      <c r="W47" s="615"/>
      <c r="X47" s="889">
        <v>0</v>
      </c>
      <c r="Y47" s="888"/>
      <c r="Z47" s="888"/>
      <c r="AA47" s="888"/>
      <c r="AB47" s="888"/>
      <c r="AC47" s="615"/>
      <c r="AD47" s="615" t="s">
        <v>792</v>
      </c>
      <c r="AE47" s="611" t="str">
        <f>B47&amp;CHAR(10)&amp;TEXT(SUMIF($B$7:$B$137,B47,$E$7:$E$137),"#,##0")&amp;" SF"&amp;IF(B47="Vacant","",CHAR(10)&amp;IF(AD47="", "", TEXT(IF(ISNUMBER(AD47),AD47,DATEVALUE(AD47)),"m/d/yy")))</f>
        <v>Vacant
3,381 SF</v>
      </c>
      <c r="AF47" s="610" t="str">
        <f ca="1">IF(B47="Vacant","Vacant",IF(AD47="","",IF(IF(ISNUMBER(AD47),AD47,DATEVALUE(AD47))&lt;TODAY(),"Expired",IF(IF(ISNUMBER(AD47),AD47,DATEVALUE(AD47))&lt;=EDATE(TODAY(),12),"0-12 mo",IF(IF(ISNUMBER(AD47),AD47,DATEVALUE(AD47))&lt;=EDATE(TODAY(),24),"12-24 mo","&gt;24 mo")))))</f>
        <v>Vacant</v>
      </c>
    </row>
    <row r="48" spans="1:32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2" ht="48">
      <c r="A49" s="612" t="s">
        <v>840</v>
      </c>
      <c r="B49" s="892" t="s">
        <v>841</v>
      </c>
      <c r="C49" s="888"/>
      <c r="D49" s="888"/>
      <c r="E49" s="900">
        <v>1710</v>
      </c>
      <c r="F49" s="888"/>
      <c r="G49" s="619">
        <v>1710</v>
      </c>
      <c r="H49" s="619">
        <v>24829.200000000001</v>
      </c>
      <c r="I49" s="901">
        <v>2069.1</v>
      </c>
      <c r="J49" s="888"/>
      <c r="K49" s="618">
        <v>14.52</v>
      </c>
      <c r="L49" s="894"/>
      <c r="M49" s="888"/>
      <c r="N49" s="887">
        <v>45901</v>
      </c>
      <c r="O49" s="888"/>
      <c r="P49" s="888"/>
      <c r="Q49" s="888"/>
      <c r="R49" s="888"/>
      <c r="S49" s="888"/>
      <c r="T49" s="887">
        <v>46265</v>
      </c>
      <c r="U49" s="888"/>
      <c r="V49" s="888"/>
      <c r="W49" s="616">
        <v>2069.1</v>
      </c>
      <c r="X49" s="889">
        <v>14.52</v>
      </c>
      <c r="Y49" s="888"/>
      <c r="Z49" s="888"/>
      <c r="AA49" s="888"/>
      <c r="AB49" s="888"/>
      <c r="AC49" s="617">
        <v>44805</v>
      </c>
      <c r="AD49" s="615" t="s">
        <v>842</v>
      </c>
      <c r="AE49" s="611" t="str">
        <f>B49&amp;CHAR(10)&amp;TEXT(SUMIF($B$7:$B$137,B49,$E$7:$E$137),"#,##0")&amp;" SF"&amp;IF(B49="Vacant","",CHAR(10)&amp;IF(AD49="", "", TEXT(IF(ISNUMBER(AD49),AD49,DATEVALUE(AD49)),"m/d/yy")))</f>
        <v>ATW ENTERPRISES, LLC
1,710 SF
8/31/27</v>
      </c>
      <c r="AF49" s="610" t="str">
        <f ca="1">IF(B49="Vacant","Vacant",IF(AD49="","",IF(IF(ISNUMBER(AD49),AD49,DATEVALUE(AD49))&lt;TODAY(),"Expired",IF(IF(ISNUMBER(AD49),AD49,DATEVALUE(AD49))&lt;=EDATE(TODAY(),12),"0-12 mo",IF(IF(ISNUMBER(AD49),AD49,DATEVALUE(AD49))&lt;=EDATE(TODAY(),24),"12-24 mo","&gt;24 mo")))))</f>
        <v>12-24 mo</v>
      </c>
    </row>
    <row r="50" spans="1:32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46266</v>
      </c>
      <c r="O50" s="888"/>
      <c r="P50" s="888"/>
      <c r="Q50" s="888"/>
      <c r="R50" s="888"/>
      <c r="S50" s="888"/>
      <c r="T50" s="887">
        <v>46630</v>
      </c>
      <c r="U50" s="888"/>
      <c r="V50" s="888"/>
      <c r="W50" s="616">
        <v>2154.6</v>
      </c>
      <c r="X50" s="889">
        <v>15.12</v>
      </c>
      <c r="Y50" s="888"/>
      <c r="Z50" s="888"/>
      <c r="AA50" s="888"/>
      <c r="AB50" s="888"/>
      <c r="AC50" s="615"/>
      <c r="AD50" s="615"/>
    </row>
    <row r="51" spans="1:32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2" ht="48">
      <c r="A52" s="612" t="s">
        <v>843</v>
      </c>
      <c r="B52" s="892" t="s">
        <v>844</v>
      </c>
      <c r="C52" s="888"/>
      <c r="D52" s="888"/>
      <c r="E52" s="900">
        <v>1710</v>
      </c>
      <c r="F52" s="888"/>
      <c r="G52" s="619">
        <v>1710</v>
      </c>
      <c r="H52" s="619">
        <v>23803.200000000001</v>
      </c>
      <c r="I52" s="901">
        <v>1983.6</v>
      </c>
      <c r="J52" s="888"/>
      <c r="K52" s="618">
        <v>13.92</v>
      </c>
      <c r="L52" s="894"/>
      <c r="M52" s="888"/>
      <c r="N52" s="887">
        <v>45962</v>
      </c>
      <c r="O52" s="888"/>
      <c r="P52" s="888"/>
      <c r="Q52" s="888"/>
      <c r="R52" s="888"/>
      <c r="S52" s="888"/>
      <c r="T52" s="887">
        <v>46326</v>
      </c>
      <c r="U52" s="888"/>
      <c r="V52" s="888"/>
      <c r="W52" s="616">
        <v>1983.6</v>
      </c>
      <c r="X52" s="889">
        <v>13.92</v>
      </c>
      <c r="Y52" s="888"/>
      <c r="Z52" s="888"/>
      <c r="AA52" s="888"/>
      <c r="AB52" s="888"/>
      <c r="AC52" s="617">
        <v>44866</v>
      </c>
      <c r="AD52" s="615" t="s">
        <v>820</v>
      </c>
      <c r="AE52" s="611" t="str">
        <f>B52&amp;CHAR(10)&amp;TEXT(SUMIF($B$7:$B$137,B52,$E$7:$E$137),"#,##0")&amp;" SF"&amp;IF(B52="Vacant","",CHAR(10)&amp;IF(AD52="", "", TEXT(IF(ISNUMBER(AD52),AD52,DATEVALUE(AD52)),"m/d/yy")))</f>
        <v>THE GAMING ZONE LLC
1,710 SF
10/31/27</v>
      </c>
      <c r="AF52" s="610" t="str">
        <f ca="1">IF(B52="Vacant","Vacant",IF(AD52="","",IF(IF(ISNUMBER(AD52),AD52,DATEVALUE(AD52))&lt;TODAY(),"Expired",IF(IF(ISNUMBER(AD52),AD52,DATEVALUE(AD52))&lt;=EDATE(TODAY(),12),"0-12 mo",IF(IF(ISNUMBER(AD52),AD52,DATEVALUE(AD52))&lt;=EDATE(TODAY(),24),"12-24 mo","&gt;24 mo")))))</f>
        <v>12-24 mo</v>
      </c>
    </row>
    <row r="53" spans="1:32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46327</v>
      </c>
      <c r="O53" s="888"/>
      <c r="P53" s="888"/>
      <c r="Q53" s="888"/>
      <c r="R53" s="888"/>
      <c r="S53" s="888"/>
      <c r="T53" s="887">
        <v>46691</v>
      </c>
      <c r="U53" s="888"/>
      <c r="V53" s="888"/>
      <c r="W53" s="616">
        <v>2069.1</v>
      </c>
      <c r="X53" s="889">
        <v>14.52</v>
      </c>
      <c r="Y53" s="888"/>
      <c r="Z53" s="888"/>
      <c r="AA53" s="888"/>
      <c r="AB53" s="888"/>
      <c r="AC53" s="615"/>
      <c r="AD53" s="615"/>
    </row>
    <row r="54" spans="1:32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2" ht="48">
      <c r="A55" s="612" t="s">
        <v>845</v>
      </c>
      <c r="B55" s="892" t="s">
        <v>846</v>
      </c>
      <c r="C55" s="888"/>
      <c r="D55" s="888"/>
      <c r="E55" s="900">
        <v>1191</v>
      </c>
      <c r="F55" s="888"/>
      <c r="G55" s="619">
        <v>1191</v>
      </c>
      <c r="H55" s="619">
        <v>21009.24</v>
      </c>
      <c r="I55" s="901">
        <v>1750.77</v>
      </c>
      <c r="J55" s="888"/>
      <c r="K55" s="618">
        <v>17.64</v>
      </c>
      <c r="L55" s="894"/>
      <c r="M55" s="888"/>
      <c r="N55" s="887">
        <v>45689</v>
      </c>
      <c r="O55" s="888"/>
      <c r="P55" s="888"/>
      <c r="Q55" s="888"/>
      <c r="R55" s="888"/>
      <c r="S55" s="888"/>
      <c r="T55" s="887">
        <v>46053</v>
      </c>
      <c r="U55" s="888"/>
      <c r="V55" s="888"/>
      <c r="W55" s="616">
        <v>1750.77</v>
      </c>
      <c r="X55" s="889">
        <v>17.64</v>
      </c>
      <c r="Y55" s="888"/>
      <c r="Z55" s="888"/>
      <c r="AA55" s="888"/>
      <c r="AB55" s="888"/>
      <c r="AC55" s="617">
        <v>45323</v>
      </c>
      <c r="AD55" s="615" t="s">
        <v>847</v>
      </c>
      <c r="AE55" s="611" t="str">
        <f>B55&amp;CHAR(10)&amp;TEXT(SUMIF($B$7:$B$137,B55,$E$7:$E$137),"#,##0")&amp;" SF"&amp;IF(B55="Vacant","",CHAR(10)&amp;IF(AD55="", "", TEXT(IF(ISNUMBER(AD55),AD55,DATEVALUE(AD55)),"m/d/yy")))</f>
        <v>FLY PROMOTIONS LLC
1,191 SF
1/31/26</v>
      </c>
      <c r="AF55" s="610" t="str">
        <f ca="1">IF(B55="Vacant","Vacant",IF(AD55="","",IF(IF(ISNUMBER(AD55),AD55,DATEVALUE(AD55))&lt;TODAY(),"Expired",IF(IF(ISNUMBER(AD55),AD55,DATEVALUE(AD55))&lt;=EDATE(TODAY(),12),"0-12 mo",IF(IF(ISNUMBER(AD55),AD55,DATEVALUE(AD55))&lt;=EDATE(TODAY(),24),"12-24 mo","&gt;24 mo")))))</f>
        <v>0-12 mo</v>
      </c>
    </row>
    <row r="56" spans="1:32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2" ht="48">
      <c r="A57" s="612" t="s">
        <v>848</v>
      </c>
      <c r="B57" s="892" t="s">
        <v>849</v>
      </c>
      <c r="C57" s="888"/>
      <c r="D57" s="888"/>
      <c r="E57" s="900">
        <v>1191</v>
      </c>
      <c r="F57" s="888"/>
      <c r="G57" s="619">
        <v>1191</v>
      </c>
      <c r="H57" s="619">
        <v>20437.560000000001</v>
      </c>
      <c r="I57" s="901">
        <v>1703.13</v>
      </c>
      <c r="J57" s="888"/>
      <c r="K57" s="618">
        <v>17.16</v>
      </c>
      <c r="L57" s="894"/>
      <c r="M57" s="888"/>
      <c r="N57" s="887">
        <v>45717</v>
      </c>
      <c r="O57" s="888"/>
      <c r="P57" s="888"/>
      <c r="Q57" s="888"/>
      <c r="R57" s="888"/>
      <c r="S57" s="888"/>
      <c r="T57" s="887">
        <v>46081</v>
      </c>
      <c r="U57" s="888"/>
      <c r="V57" s="888"/>
      <c r="W57" s="616">
        <v>1703.13</v>
      </c>
      <c r="X57" s="889">
        <v>17.16</v>
      </c>
      <c r="Y57" s="888"/>
      <c r="Z57" s="888"/>
      <c r="AA57" s="888"/>
      <c r="AB57" s="888"/>
      <c r="AC57" s="617">
        <v>45352</v>
      </c>
      <c r="AD57" s="615" t="s">
        <v>850</v>
      </c>
      <c r="AE57" s="611" t="str">
        <f>B57&amp;CHAR(10)&amp;TEXT(SUMIF($B$7:$B$137,B57,$E$7:$E$137),"#,##0")&amp;" SF"&amp;IF(B57="Vacant","",CHAR(10)&amp;IF(AD57="", "", TEXT(IF(ISNUMBER(AD57),AD57,DATEVALUE(AD57)),"m/d/yy")))</f>
        <v>MARK SNYDER ELECTRIC
1,191 SF
2/28/27</v>
      </c>
      <c r="AF57" s="610" t="str">
        <f ca="1">IF(B57="Vacant","Vacant",IF(AD57="","",IF(IF(ISNUMBER(AD57),AD57,DATEVALUE(AD57))&lt;TODAY(),"Expired",IF(IF(ISNUMBER(AD57),AD57,DATEVALUE(AD57))&lt;=EDATE(TODAY(),12),"0-12 mo",IF(IF(ISNUMBER(AD57),AD57,DATEVALUE(AD57))&lt;=EDATE(TODAY(),24),"12-24 mo","&gt;24 mo")))))</f>
        <v>12-24 mo</v>
      </c>
    </row>
    <row r="58" spans="1:32">
      <c r="A58" s="612"/>
      <c r="B58" s="892"/>
      <c r="C58" s="888"/>
      <c r="D58" s="888"/>
      <c r="E58" s="893"/>
      <c r="F58" s="888"/>
      <c r="G58" s="615" t="s">
        <v>792</v>
      </c>
      <c r="H58" s="615"/>
      <c r="I58" s="893"/>
      <c r="J58" s="888"/>
      <c r="K58" s="615"/>
      <c r="L58" s="894"/>
      <c r="M58" s="888"/>
      <c r="N58" s="887">
        <v>46082</v>
      </c>
      <c r="O58" s="888"/>
      <c r="P58" s="888"/>
      <c r="Q58" s="888"/>
      <c r="R58" s="888"/>
      <c r="S58" s="888"/>
      <c r="T58" s="887">
        <v>46446</v>
      </c>
      <c r="U58" s="888"/>
      <c r="V58" s="888"/>
      <c r="W58" s="616">
        <v>1786.5</v>
      </c>
      <c r="X58" s="889">
        <v>18</v>
      </c>
      <c r="Y58" s="888"/>
      <c r="Z58" s="888"/>
      <c r="AA58" s="888"/>
      <c r="AB58" s="888"/>
      <c r="AC58" s="615"/>
      <c r="AD58" s="615"/>
    </row>
    <row r="59" spans="1:32">
      <c r="A59" s="614" t="s">
        <v>792</v>
      </c>
      <c r="B59" s="884" t="s">
        <v>792</v>
      </c>
      <c r="C59" s="885"/>
      <c r="D59" s="885"/>
      <c r="E59" s="886" t="s">
        <v>792</v>
      </c>
      <c r="F59" s="885"/>
      <c r="G59" s="613" t="s">
        <v>792</v>
      </c>
      <c r="H59" s="613" t="s">
        <v>792</v>
      </c>
      <c r="I59" s="886" t="s">
        <v>792</v>
      </c>
      <c r="J59" s="885"/>
      <c r="K59" s="613" t="s">
        <v>792</v>
      </c>
      <c r="L59" s="884" t="s">
        <v>792</v>
      </c>
      <c r="M59" s="885"/>
      <c r="N59" s="886" t="s">
        <v>792</v>
      </c>
      <c r="O59" s="885"/>
      <c r="P59" s="885"/>
      <c r="Q59" s="885"/>
      <c r="R59" s="885"/>
      <c r="S59" s="885"/>
      <c r="T59" s="886" t="s">
        <v>792</v>
      </c>
      <c r="U59" s="885"/>
      <c r="V59" s="885"/>
      <c r="W59" s="613" t="s">
        <v>792</v>
      </c>
      <c r="X59" s="886" t="s">
        <v>792</v>
      </c>
      <c r="Y59" s="885"/>
      <c r="Z59" s="885"/>
      <c r="AA59" s="885"/>
      <c r="AB59" s="885"/>
      <c r="AC59" s="613" t="s">
        <v>792</v>
      </c>
      <c r="AD59" s="613" t="s">
        <v>792</v>
      </c>
    </row>
    <row r="60" spans="1:32" ht="48">
      <c r="A60" s="612" t="s">
        <v>851</v>
      </c>
      <c r="B60" s="892" t="s">
        <v>852</v>
      </c>
      <c r="C60" s="888"/>
      <c r="D60" s="888"/>
      <c r="E60" s="900">
        <v>1191</v>
      </c>
      <c r="F60" s="888"/>
      <c r="G60" s="619">
        <v>1191</v>
      </c>
      <c r="H60" s="619">
        <v>38874.239999999998</v>
      </c>
      <c r="I60" s="901">
        <v>3239.52</v>
      </c>
      <c r="J60" s="888"/>
      <c r="K60" s="618">
        <v>16.32</v>
      </c>
      <c r="L60" s="894" t="s">
        <v>853</v>
      </c>
      <c r="M60" s="888"/>
      <c r="N60" s="887">
        <v>45717</v>
      </c>
      <c r="O60" s="888"/>
      <c r="P60" s="888"/>
      <c r="Q60" s="888"/>
      <c r="R60" s="888"/>
      <c r="S60" s="888"/>
      <c r="T60" s="887">
        <v>46053</v>
      </c>
      <c r="U60" s="888"/>
      <c r="V60" s="888"/>
      <c r="W60" s="616">
        <v>3239.52</v>
      </c>
      <c r="X60" s="889">
        <v>16.32</v>
      </c>
      <c r="Y60" s="888"/>
      <c r="Z60" s="888"/>
      <c r="AA60" s="888"/>
      <c r="AB60" s="888"/>
      <c r="AC60" s="617">
        <v>45689</v>
      </c>
      <c r="AD60" s="615" t="s">
        <v>828</v>
      </c>
      <c r="AE60" s="611" t="str">
        <f>B60&amp;CHAR(10)&amp;TEXT(SUMIF($B$7:$B$137,B60,$E$7:$E$137),"#,##0")&amp;" SF"&amp;IF(B60="Vacant","",CHAR(10)&amp;IF(AD60="", "", TEXT(IF(ISNUMBER(AD60),AD60,DATEVALUE(AD60)),"m/d/yy")))</f>
        <v>SCALE X PRO LLC 
2,382 SF
1/31/28</v>
      </c>
      <c r="AF60" s="610" t="str">
        <f ca="1">IF(B60="Vacant","Vacant",IF(AD60="","",IF(IF(ISNUMBER(AD60),AD60,DATEVALUE(AD60))&lt;TODAY(),"Expired",IF(IF(ISNUMBER(AD60),AD60,DATEVALUE(AD60))&lt;=EDATE(TODAY(),12),"0-12 mo",IF(IF(ISNUMBER(AD60),AD60,DATEVALUE(AD60))&lt;=EDATE(TODAY(),24),"12-24 mo","&gt;24 mo")))))</f>
        <v>&gt;24 mo</v>
      </c>
    </row>
    <row r="61" spans="1:32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46054</v>
      </c>
      <c r="O61" s="888"/>
      <c r="P61" s="888"/>
      <c r="Q61" s="888"/>
      <c r="R61" s="888"/>
      <c r="S61" s="888"/>
      <c r="T61" s="887">
        <v>46418</v>
      </c>
      <c r="U61" s="888"/>
      <c r="V61" s="888"/>
      <c r="W61" s="616">
        <v>3406.26</v>
      </c>
      <c r="X61" s="889">
        <v>17.16</v>
      </c>
      <c r="Y61" s="888"/>
      <c r="Z61" s="888"/>
      <c r="AA61" s="888"/>
      <c r="AB61" s="888"/>
      <c r="AC61" s="615"/>
      <c r="AD61" s="615"/>
    </row>
    <row r="62" spans="1:32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46419</v>
      </c>
      <c r="O62" s="888"/>
      <c r="P62" s="888"/>
      <c r="Q62" s="888"/>
      <c r="R62" s="888"/>
      <c r="S62" s="888"/>
      <c r="T62" s="887">
        <v>46783</v>
      </c>
      <c r="U62" s="888"/>
      <c r="V62" s="888"/>
      <c r="W62" s="616">
        <v>3573</v>
      </c>
      <c r="X62" s="889">
        <v>18</v>
      </c>
      <c r="Y62" s="888"/>
      <c r="Z62" s="888"/>
      <c r="AA62" s="888"/>
      <c r="AB62" s="888"/>
      <c r="AC62" s="615"/>
      <c r="AD62" s="615"/>
    </row>
    <row r="63" spans="1:32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2" ht="48">
      <c r="A64" s="612" t="s">
        <v>854</v>
      </c>
      <c r="B64" s="892" t="s">
        <v>855</v>
      </c>
      <c r="C64" s="888"/>
      <c r="D64" s="888"/>
      <c r="E64" s="900">
        <v>1191</v>
      </c>
      <c r="F64" s="888"/>
      <c r="G64" s="619">
        <v>1191</v>
      </c>
      <c r="H64" s="619">
        <v>20151.599999999999</v>
      </c>
      <c r="I64" s="901">
        <v>1679.3</v>
      </c>
      <c r="J64" s="888"/>
      <c r="K64" s="618">
        <v>16.919899244332495</v>
      </c>
      <c r="L64" s="894"/>
      <c r="M64" s="888"/>
      <c r="N64" s="887">
        <v>45839</v>
      </c>
      <c r="O64" s="888"/>
      <c r="P64" s="888"/>
      <c r="Q64" s="888"/>
      <c r="R64" s="888"/>
      <c r="S64" s="888"/>
      <c r="T64" s="887">
        <v>46203</v>
      </c>
      <c r="U64" s="888"/>
      <c r="V64" s="888"/>
      <c r="W64" s="616">
        <v>1679.3</v>
      </c>
      <c r="X64" s="889">
        <v>16.919899244332495</v>
      </c>
      <c r="Y64" s="888"/>
      <c r="Z64" s="888"/>
      <c r="AA64" s="888"/>
      <c r="AB64" s="888"/>
      <c r="AC64" s="617">
        <v>45839</v>
      </c>
      <c r="AD64" s="615" t="s">
        <v>835</v>
      </c>
      <c r="AE64" s="611" t="str">
        <f>B64&amp;CHAR(10)&amp;TEXT(SUMIF($B$7:$B$137,B64,$E$7:$E$137),"#,##0")&amp;" SF"&amp;IF(B64="Vacant","",CHAR(10)&amp;IF(AD64="", "", TEXT(IF(ISNUMBER(AD64),AD64,DATEVALUE(AD64)),"m/d/yy")))</f>
        <v>EAGLE ONE APPLIANCE REPAIR
1,191 SF
6/30/28</v>
      </c>
      <c r="AF64" s="610" t="str">
        <f ca="1">IF(B64="Vacant","Vacant",IF(AD64="","",IF(IF(ISNUMBER(AD64),AD64,DATEVALUE(AD64))&lt;TODAY(),"Expired",IF(IF(ISNUMBER(AD64),AD64,DATEVALUE(AD64))&lt;=EDATE(TODAY(),12),"0-12 mo",IF(IF(ISNUMBER(AD64),AD64,DATEVALUE(AD64))&lt;=EDATE(TODAY(),24),"12-24 mo","&gt;24 mo")))))</f>
        <v>&gt;24 mo</v>
      </c>
    </row>
    <row r="65" spans="1:32">
      <c r="A65" s="612"/>
      <c r="B65" s="892"/>
      <c r="C65" s="888"/>
      <c r="D65" s="888"/>
      <c r="E65" s="893"/>
      <c r="F65" s="888"/>
      <c r="G65" s="615" t="s">
        <v>792</v>
      </c>
      <c r="H65" s="615"/>
      <c r="I65" s="893"/>
      <c r="J65" s="888"/>
      <c r="K65" s="615"/>
      <c r="L65" s="894"/>
      <c r="M65" s="888"/>
      <c r="N65" s="887">
        <v>46204</v>
      </c>
      <c r="O65" s="888"/>
      <c r="P65" s="888"/>
      <c r="Q65" s="888"/>
      <c r="R65" s="888"/>
      <c r="S65" s="888"/>
      <c r="T65" s="887">
        <v>46568</v>
      </c>
      <c r="U65" s="888"/>
      <c r="V65" s="888"/>
      <c r="W65" s="616">
        <v>1762.68</v>
      </c>
      <c r="X65" s="889">
        <v>17.760000000000002</v>
      </c>
      <c r="Y65" s="888"/>
      <c r="Z65" s="888"/>
      <c r="AA65" s="888"/>
      <c r="AB65" s="888"/>
      <c r="AC65" s="615"/>
      <c r="AD65" s="615"/>
    </row>
    <row r="66" spans="1:32">
      <c r="A66" s="612"/>
      <c r="B66" s="892"/>
      <c r="C66" s="888"/>
      <c r="D66" s="888"/>
      <c r="E66" s="893"/>
      <c r="F66" s="888"/>
      <c r="G66" s="615" t="s">
        <v>792</v>
      </c>
      <c r="H66" s="615"/>
      <c r="I66" s="893"/>
      <c r="J66" s="888"/>
      <c r="K66" s="615"/>
      <c r="L66" s="894"/>
      <c r="M66" s="888"/>
      <c r="N66" s="887">
        <v>46569</v>
      </c>
      <c r="O66" s="888"/>
      <c r="P66" s="888"/>
      <c r="Q66" s="888"/>
      <c r="R66" s="888"/>
      <c r="S66" s="888"/>
      <c r="T66" s="887">
        <v>46934</v>
      </c>
      <c r="U66" s="888"/>
      <c r="V66" s="888"/>
      <c r="W66" s="616">
        <v>1846.05</v>
      </c>
      <c r="X66" s="889">
        <v>18.600000000000001</v>
      </c>
      <c r="Y66" s="888"/>
      <c r="Z66" s="888"/>
      <c r="AA66" s="888"/>
      <c r="AB66" s="888"/>
      <c r="AC66" s="615"/>
      <c r="AD66" s="615"/>
    </row>
    <row r="67" spans="1:32">
      <c r="A67" s="614" t="s">
        <v>792</v>
      </c>
      <c r="B67" s="884" t="s">
        <v>792</v>
      </c>
      <c r="C67" s="885"/>
      <c r="D67" s="885"/>
      <c r="E67" s="886" t="s">
        <v>792</v>
      </c>
      <c r="F67" s="885"/>
      <c r="G67" s="613" t="s">
        <v>792</v>
      </c>
      <c r="H67" s="613" t="s">
        <v>792</v>
      </c>
      <c r="I67" s="886" t="s">
        <v>792</v>
      </c>
      <c r="J67" s="885"/>
      <c r="K67" s="613" t="s">
        <v>792</v>
      </c>
      <c r="L67" s="884" t="s">
        <v>792</v>
      </c>
      <c r="M67" s="885"/>
      <c r="N67" s="886" t="s">
        <v>792</v>
      </c>
      <c r="O67" s="885"/>
      <c r="P67" s="885"/>
      <c r="Q67" s="885"/>
      <c r="R67" s="885"/>
      <c r="S67" s="885"/>
      <c r="T67" s="886" t="s">
        <v>792</v>
      </c>
      <c r="U67" s="885"/>
      <c r="V67" s="885"/>
      <c r="W67" s="613" t="s">
        <v>792</v>
      </c>
      <c r="X67" s="886" t="s">
        <v>792</v>
      </c>
      <c r="Y67" s="885"/>
      <c r="Z67" s="885"/>
      <c r="AA67" s="885"/>
      <c r="AB67" s="885"/>
      <c r="AC67" s="613" t="s">
        <v>792</v>
      </c>
      <c r="AD67" s="613" t="s">
        <v>792</v>
      </c>
    </row>
    <row r="68" spans="1:32" ht="48">
      <c r="A68" s="612" t="s">
        <v>856</v>
      </c>
      <c r="B68" s="892" t="s">
        <v>857</v>
      </c>
      <c r="C68" s="888"/>
      <c r="D68" s="888"/>
      <c r="E68" s="900">
        <v>1191</v>
      </c>
      <c r="F68" s="888"/>
      <c r="G68" s="619">
        <v>1191</v>
      </c>
      <c r="H68" s="619">
        <v>19294.2</v>
      </c>
      <c r="I68" s="901">
        <v>1607.85</v>
      </c>
      <c r="J68" s="888"/>
      <c r="K68" s="618">
        <v>16.2</v>
      </c>
      <c r="L68" s="894"/>
      <c r="M68" s="888"/>
      <c r="N68" s="887">
        <v>45627</v>
      </c>
      <c r="O68" s="888"/>
      <c r="P68" s="888"/>
      <c r="Q68" s="888"/>
      <c r="R68" s="888"/>
      <c r="S68" s="888"/>
      <c r="T68" s="887">
        <v>45991</v>
      </c>
      <c r="U68" s="888"/>
      <c r="V68" s="888"/>
      <c r="W68" s="616">
        <v>1607.85</v>
      </c>
      <c r="X68" s="889">
        <v>16.2</v>
      </c>
      <c r="Y68" s="888"/>
      <c r="Z68" s="888"/>
      <c r="AA68" s="888"/>
      <c r="AB68" s="888"/>
      <c r="AC68" s="617">
        <v>45627</v>
      </c>
      <c r="AD68" s="615" t="s">
        <v>858</v>
      </c>
      <c r="AE68" s="611" t="str">
        <f>B68&amp;CHAR(10)&amp;TEXT(SUMIF($B$7:$B$137,B68,$E$7:$E$137),"#,##0")&amp;" SF"&amp;IF(B68="Vacant","",CHAR(10)&amp;IF(AD68="", "", TEXT(IF(ISNUMBER(AD68),AD68,DATEVALUE(AD68)),"m/d/yy")))</f>
        <v>LIFETIME PRECISION
1,191 SF
11/30/27</v>
      </c>
      <c r="AF68" s="610" t="str">
        <f ca="1">IF(B68="Vacant","Vacant",IF(AD68="","",IF(IF(ISNUMBER(AD68),AD68,DATEVALUE(AD68))&lt;TODAY(),"Expired",IF(IF(ISNUMBER(AD68),AD68,DATEVALUE(AD68))&lt;=EDATE(TODAY(),12),"0-12 mo",IF(IF(ISNUMBER(AD68),AD68,DATEVALUE(AD68))&lt;=EDATE(TODAY(),24),"12-24 mo","&gt;24 mo")))))</f>
        <v>12-24 mo</v>
      </c>
    </row>
    <row r="69" spans="1:32">
      <c r="A69" s="612"/>
      <c r="B69" s="892"/>
      <c r="C69" s="888"/>
      <c r="D69" s="888"/>
      <c r="E69" s="893"/>
      <c r="F69" s="888"/>
      <c r="G69" s="615" t="s">
        <v>792</v>
      </c>
      <c r="H69" s="615"/>
      <c r="I69" s="893"/>
      <c r="J69" s="888"/>
      <c r="K69" s="615"/>
      <c r="L69" s="894"/>
      <c r="M69" s="888"/>
      <c r="N69" s="887">
        <v>45992</v>
      </c>
      <c r="O69" s="888"/>
      <c r="P69" s="888"/>
      <c r="Q69" s="888"/>
      <c r="R69" s="888"/>
      <c r="S69" s="888"/>
      <c r="T69" s="887">
        <v>46356</v>
      </c>
      <c r="U69" s="888"/>
      <c r="V69" s="888"/>
      <c r="W69" s="616">
        <v>1691.22</v>
      </c>
      <c r="X69" s="889">
        <v>17.04</v>
      </c>
      <c r="Y69" s="888"/>
      <c r="Z69" s="888"/>
      <c r="AA69" s="888"/>
      <c r="AB69" s="888"/>
      <c r="AC69" s="615"/>
      <c r="AD69" s="615"/>
    </row>
    <row r="70" spans="1:32">
      <c r="A70" s="612"/>
      <c r="B70" s="892"/>
      <c r="C70" s="888"/>
      <c r="D70" s="888"/>
      <c r="E70" s="893"/>
      <c r="F70" s="888"/>
      <c r="G70" s="615" t="s">
        <v>792</v>
      </c>
      <c r="H70" s="615"/>
      <c r="I70" s="893"/>
      <c r="J70" s="888"/>
      <c r="K70" s="615"/>
      <c r="L70" s="894"/>
      <c r="M70" s="888"/>
      <c r="N70" s="887">
        <v>46357</v>
      </c>
      <c r="O70" s="888"/>
      <c r="P70" s="888"/>
      <c r="Q70" s="888"/>
      <c r="R70" s="888"/>
      <c r="S70" s="888"/>
      <c r="T70" s="887">
        <v>46721</v>
      </c>
      <c r="U70" s="888"/>
      <c r="V70" s="888"/>
      <c r="W70" s="616">
        <v>1774.59</v>
      </c>
      <c r="X70" s="889">
        <v>17.88</v>
      </c>
      <c r="Y70" s="888"/>
      <c r="Z70" s="888"/>
      <c r="AA70" s="888"/>
      <c r="AB70" s="888"/>
      <c r="AC70" s="615"/>
      <c r="AD70" s="615"/>
    </row>
    <row r="71" spans="1:32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2" ht="48">
      <c r="A72" s="612" t="s">
        <v>859</v>
      </c>
      <c r="B72" s="892" t="s">
        <v>860</v>
      </c>
      <c r="C72" s="888"/>
      <c r="D72" s="888"/>
      <c r="E72" s="900">
        <v>1191</v>
      </c>
      <c r="F72" s="888"/>
      <c r="G72" s="619">
        <v>1191</v>
      </c>
      <c r="H72" s="619">
        <v>19437.12</v>
      </c>
      <c r="I72" s="901">
        <v>1619.76</v>
      </c>
      <c r="J72" s="888"/>
      <c r="K72" s="618">
        <v>16.32</v>
      </c>
      <c r="L72" s="894"/>
      <c r="M72" s="888"/>
      <c r="N72" s="887">
        <v>45627</v>
      </c>
      <c r="O72" s="888"/>
      <c r="P72" s="888"/>
      <c r="Q72" s="888"/>
      <c r="R72" s="888"/>
      <c r="S72" s="888"/>
      <c r="T72" s="887">
        <v>45991</v>
      </c>
      <c r="U72" s="888"/>
      <c r="V72" s="888"/>
      <c r="W72" s="616">
        <v>1619.76</v>
      </c>
      <c r="X72" s="889">
        <v>16.32</v>
      </c>
      <c r="Y72" s="888"/>
      <c r="Z72" s="888"/>
      <c r="AA72" s="888"/>
      <c r="AB72" s="888"/>
      <c r="AC72" s="617">
        <v>45627</v>
      </c>
      <c r="AD72" s="615" t="s">
        <v>858</v>
      </c>
      <c r="AE72" s="611" t="str">
        <f>B72&amp;CHAR(10)&amp;TEXT(SUMIF($B$7:$B$137,B72,$E$7:$E$137),"#,##0")&amp;" SF"&amp;IF(B72="Vacant","",CHAR(10)&amp;IF(AD72="", "", TEXT(IF(ISNUMBER(AD72),AD72,DATEVALUE(AD72)),"m/d/yy")))</f>
        <v>ARIZONA INTERLOCKS, LLC
1,191 SF
11/30/27</v>
      </c>
      <c r="AF72" s="610" t="str">
        <f ca="1">IF(B72="Vacant","Vacant",IF(AD72="","",IF(IF(ISNUMBER(AD72),AD72,DATEVALUE(AD72))&lt;TODAY(),"Expired",IF(IF(ISNUMBER(AD72),AD72,DATEVALUE(AD72))&lt;=EDATE(TODAY(),12),"0-12 mo",IF(IF(ISNUMBER(AD72),AD72,DATEVALUE(AD72))&lt;=EDATE(TODAY(),24),"12-24 mo","&gt;24 mo")))))</f>
        <v>12-24 mo</v>
      </c>
    </row>
    <row r="73" spans="1:32">
      <c r="A73" s="612"/>
      <c r="B73" s="892"/>
      <c r="C73" s="888"/>
      <c r="D73" s="888"/>
      <c r="E73" s="893"/>
      <c r="F73" s="888"/>
      <c r="G73" s="615" t="s">
        <v>792</v>
      </c>
      <c r="H73" s="615"/>
      <c r="I73" s="893"/>
      <c r="J73" s="888"/>
      <c r="K73" s="615"/>
      <c r="L73" s="894"/>
      <c r="M73" s="888"/>
      <c r="N73" s="887">
        <v>45992</v>
      </c>
      <c r="O73" s="888"/>
      <c r="P73" s="888"/>
      <c r="Q73" s="888"/>
      <c r="R73" s="888"/>
      <c r="S73" s="888"/>
      <c r="T73" s="887">
        <v>46356</v>
      </c>
      <c r="U73" s="888"/>
      <c r="V73" s="888"/>
      <c r="W73" s="616">
        <v>1703.13</v>
      </c>
      <c r="X73" s="889">
        <v>17.16</v>
      </c>
      <c r="Y73" s="888"/>
      <c r="Z73" s="888"/>
      <c r="AA73" s="888"/>
      <c r="AB73" s="888"/>
      <c r="AC73" s="615"/>
      <c r="AD73" s="615"/>
    </row>
    <row r="74" spans="1:32">
      <c r="A74" s="612"/>
      <c r="B74" s="892"/>
      <c r="C74" s="888"/>
      <c r="D74" s="888"/>
      <c r="E74" s="893"/>
      <c r="F74" s="888"/>
      <c r="G74" s="615" t="s">
        <v>792</v>
      </c>
      <c r="H74" s="615"/>
      <c r="I74" s="893"/>
      <c r="J74" s="888"/>
      <c r="K74" s="615"/>
      <c r="L74" s="894"/>
      <c r="M74" s="888"/>
      <c r="N74" s="887">
        <v>46357</v>
      </c>
      <c r="O74" s="888"/>
      <c r="P74" s="888"/>
      <c r="Q74" s="888"/>
      <c r="R74" s="888"/>
      <c r="S74" s="888"/>
      <c r="T74" s="887">
        <v>46721</v>
      </c>
      <c r="U74" s="888"/>
      <c r="V74" s="888"/>
      <c r="W74" s="616">
        <v>1786.5</v>
      </c>
      <c r="X74" s="889">
        <v>18</v>
      </c>
      <c r="Y74" s="888"/>
      <c r="Z74" s="888"/>
      <c r="AA74" s="888"/>
      <c r="AB74" s="888"/>
      <c r="AC74" s="615"/>
      <c r="AD74" s="615"/>
    </row>
    <row r="75" spans="1:32">
      <c r="A75" s="614" t="s">
        <v>792</v>
      </c>
      <c r="B75" s="884" t="s">
        <v>792</v>
      </c>
      <c r="C75" s="885"/>
      <c r="D75" s="885"/>
      <c r="E75" s="886" t="s">
        <v>792</v>
      </c>
      <c r="F75" s="885"/>
      <c r="G75" s="613" t="s">
        <v>792</v>
      </c>
      <c r="H75" s="613" t="s">
        <v>792</v>
      </c>
      <c r="I75" s="886" t="s">
        <v>792</v>
      </c>
      <c r="J75" s="885"/>
      <c r="K75" s="613" t="s">
        <v>792</v>
      </c>
      <c r="L75" s="884" t="s">
        <v>792</v>
      </c>
      <c r="M75" s="885"/>
      <c r="N75" s="886" t="s">
        <v>792</v>
      </c>
      <c r="O75" s="885"/>
      <c r="P75" s="885"/>
      <c r="Q75" s="885"/>
      <c r="R75" s="885"/>
      <c r="S75" s="885"/>
      <c r="T75" s="886" t="s">
        <v>792</v>
      </c>
      <c r="U75" s="885"/>
      <c r="V75" s="885"/>
      <c r="W75" s="613" t="s">
        <v>792</v>
      </c>
      <c r="X75" s="886" t="s">
        <v>792</v>
      </c>
      <c r="Y75" s="885"/>
      <c r="Z75" s="885"/>
      <c r="AA75" s="885"/>
      <c r="AB75" s="885"/>
      <c r="AC75" s="613" t="s">
        <v>792</v>
      </c>
      <c r="AD75" s="613" t="s">
        <v>792</v>
      </c>
    </row>
    <row r="76" spans="1:32" ht="64">
      <c r="A76" s="612" t="s">
        <v>861</v>
      </c>
      <c r="B76" s="892" t="s">
        <v>862</v>
      </c>
      <c r="C76" s="888"/>
      <c r="D76" s="888"/>
      <c r="E76" s="900">
        <v>1191</v>
      </c>
      <c r="F76" s="888"/>
      <c r="G76" s="619">
        <v>1191</v>
      </c>
      <c r="H76" s="619">
        <v>21009.24</v>
      </c>
      <c r="I76" s="901">
        <v>1750.77</v>
      </c>
      <c r="J76" s="888"/>
      <c r="K76" s="618">
        <v>17.64</v>
      </c>
      <c r="L76" s="894"/>
      <c r="M76" s="888"/>
      <c r="N76" s="887">
        <v>45717</v>
      </c>
      <c r="O76" s="888"/>
      <c r="P76" s="888"/>
      <c r="Q76" s="888"/>
      <c r="R76" s="888"/>
      <c r="S76" s="888"/>
      <c r="T76" s="887">
        <v>46081</v>
      </c>
      <c r="U76" s="888"/>
      <c r="V76" s="888"/>
      <c r="W76" s="616">
        <v>1750.77</v>
      </c>
      <c r="X76" s="889">
        <v>17.64</v>
      </c>
      <c r="Y76" s="888"/>
      <c r="Z76" s="888"/>
      <c r="AA76" s="888"/>
      <c r="AB76" s="888"/>
      <c r="AC76" s="617">
        <v>45323</v>
      </c>
      <c r="AD76" s="615" t="s">
        <v>863</v>
      </c>
      <c r="AE76" s="611" t="str">
        <f>B76&amp;CHAR(10)&amp;TEXT(SUMIF($B$7:$B$137,B76,$E$7:$E$137),"#,##0")&amp;" SF"&amp;IF(B76="Vacant","",CHAR(10)&amp;IF(AD76="", "", TEXT(IF(ISNUMBER(AD76),AD76,DATEVALUE(AD76)),"m/d/yy")))</f>
        <v>SAMUEL COFFEY AND BRIANNE COFFEY
1,191 SF
2/28/26</v>
      </c>
      <c r="AF76" s="610" t="str">
        <f ca="1">IF(B76="Vacant","Vacant",IF(AD76="","",IF(IF(ISNUMBER(AD76),AD76,DATEVALUE(AD76))&lt;TODAY(),"Expired",IF(IF(ISNUMBER(AD76),AD76,DATEVALUE(AD76))&lt;=EDATE(TODAY(),12),"0-12 mo",IF(IF(ISNUMBER(AD76),AD76,DATEVALUE(AD76))&lt;=EDATE(TODAY(),24),"12-24 mo","&gt;24 mo")))))</f>
        <v>0-12 mo</v>
      </c>
    </row>
    <row r="77" spans="1:32">
      <c r="A77" s="614" t="s">
        <v>792</v>
      </c>
      <c r="B77" s="884" t="s">
        <v>792</v>
      </c>
      <c r="C77" s="885"/>
      <c r="D77" s="885"/>
      <c r="E77" s="886" t="s">
        <v>792</v>
      </c>
      <c r="F77" s="885"/>
      <c r="G77" s="613" t="s">
        <v>792</v>
      </c>
      <c r="H77" s="613" t="s">
        <v>792</v>
      </c>
      <c r="I77" s="886" t="s">
        <v>792</v>
      </c>
      <c r="J77" s="885"/>
      <c r="K77" s="613" t="s">
        <v>792</v>
      </c>
      <c r="L77" s="884" t="s">
        <v>792</v>
      </c>
      <c r="M77" s="885"/>
      <c r="N77" s="886" t="s">
        <v>792</v>
      </c>
      <c r="O77" s="885"/>
      <c r="P77" s="885"/>
      <c r="Q77" s="885"/>
      <c r="R77" s="885"/>
      <c r="S77" s="885"/>
      <c r="T77" s="886" t="s">
        <v>792</v>
      </c>
      <c r="U77" s="885"/>
      <c r="V77" s="885"/>
      <c r="W77" s="613" t="s">
        <v>792</v>
      </c>
      <c r="X77" s="886" t="s">
        <v>792</v>
      </c>
      <c r="Y77" s="885"/>
      <c r="Z77" s="885"/>
      <c r="AA77" s="885"/>
      <c r="AB77" s="885"/>
      <c r="AC77" s="613" t="s">
        <v>792</v>
      </c>
      <c r="AD77" s="613" t="s">
        <v>792</v>
      </c>
    </row>
    <row r="78" spans="1:32" ht="64">
      <c r="A78" s="612" t="s">
        <v>864</v>
      </c>
      <c r="B78" s="892" t="s">
        <v>865</v>
      </c>
      <c r="C78" s="888"/>
      <c r="D78" s="888"/>
      <c r="E78" s="900">
        <v>1191</v>
      </c>
      <c r="F78" s="888"/>
      <c r="G78" s="619">
        <v>1191</v>
      </c>
      <c r="H78" s="619">
        <v>19580.04</v>
      </c>
      <c r="I78" s="901">
        <v>1631.67</v>
      </c>
      <c r="J78" s="888"/>
      <c r="K78" s="618">
        <v>16.440000000000001</v>
      </c>
      <c r="L78" s="894"/>
      <c r="M78" s="888"/>
      <c r="N78" s="887">
        <v>45627</v>
      </c>
      <c r="O78" s="888"/>
      <c r="P78" s="888"/>
      <c r="Q78" s="888"/>
      <c r="R78" s="888"/>
      <c r="S78" s="888"/>
      <c r="T78" s="887">
        <v>45991</v>
      </c>
      <c r="U78" s="888"/>
      <c r="V78" s="888"/>
      <c r="W78" s="616">
        <v>1631.67</v>
      </c>
      <c r="X78" s="889">
        <v>16.440000000000001</v>
      </c>
      <c r="Y78" s="888"/>
      <c r="Z78" s="888"/>
      <c r="AA78" s="888"/>
      <c r="AB78" s="888"/>
      <c r="AC78" s="617">
        <v>45627</v>
      </c>
      <c r="AD78" s="615" t="s">
        <v>866</v>
      </c>
      <c r="AE78" s="611" t="str">
        <f>B78&amp;CHAR(10)&amp;TEXT(SUMIF($B$7:$B$137,B78,$E$7:$E$137),"#,##0")&amp;" SF"&amp;IF(B78="Vacant","",CHAR(10)&amp;IF(AD78="", "", TEXT(IF(ISNUMBER(AD78),AD78,DATEVALUE(AD78)),"m/d/yy")))</f>
        <v>IMPERIAL ELECTRIC COMPANY LLC
1,191 SF
11/30/26</v>
      </c>
      <c r="AF78" s="610" t="str">
        <f ca="1">IF(B78="Vacant","Vacant",IF(AD78="","",IF(IF(ISNUMBER(AD78),AD78,DATEVALUE(AD78))&lt;TODAY(),"Expired",IF(IF(ISNUMBER(AD78),AD78,DATEVALUE(AD78))&lt;=EDATE(TODAY(),12),"0-12 mo",IF(IF(ISNUMBER(AD78),AD78,DATEVALUE(AD78))&lt;=EDATE(TODAY(),24),"12-24 mo","&gt;24 mo")))))</f>
        <v>0-12 mo</v>
      </c>
    </row>
    <row r="79" spans="1:32">
      <c r="A79" s="612"/>
      <c r="B79" s="892"/>
      <c r="C79" s="888"/>
      <c r="D79" s="888"/>
      <c r="E79" s="893"/>
      <c r="F79" s="888"/>
      <c r="G79" s="615" t="s">
        <v>792</v>
      </c>
      <c r="H79" s="615"/>
      <c r="I79" s="893"/>
      <c r="J79" s="888"/>
      <c r="K79" s="615"/>
      <c r="L79" s="894"/>
      <c r="M79" s="888"/>
      <c r="N79" s="887">
        <v>45992</v>
      </c>
      <c r="O79" s="888"/>
      <c r="P79" s="888"/>
      <c r="Q79" s="888"/>
      <c r="R79" s="888"/>
      <c r="S79" s="888"/>
      <c r="T79" s="887">
        <v>46356</v>
      </c>
      <c r="U79" s="888"/>
      <c r="V79" s="888"/>
      <c r="W79" s="616">
        <v>1703.13</v>
      </c>
      <c r="X79" s="889">
        <v>17.16</v>
      </c>
      <c r="Y79" s="888"/>
      <c r="Z79" s="888"/>
      <c r="AA79" s="888"/>
      <c r="AB79" s="888"/>
      <c r="AC79" s="615"/>
      <c r="AD79" s="615"/>
    </row>
    <row r="80" spans="1:32">
      <c r="A80" s="614" t="s">
        <v>792</v>
      </c>
      <c r="B80" s="884" t="s">
        <v>792</v>
      </c>
      <c r="C80" s="885"/>
      <c r="D80" s="885"/>
      <c r="E80" s="886" t="s">
        <v>792</v>
      </c>
      <c r="F80" s="885"/>
      <c r="G80" s="613" t="s">
        <v>792</v>
      </c>
      <c r="H80" s="613" t="s">
        <v>792</v>
      </c>
      <c r="I80" s="886" t="s">
        <v>792</v>
      </c>
      <c r="J80" s="885"/>
      <c r="K80" s="613" t="s">
        <v>792</v>
      </c>
      <c r="L80" s="884" t="s">
        <v>792</v>
      </c>
      <c r="M80" s="885"/>
      <c r="N80" s="886" t="s">
        <v>792</v>
      </c>
      <c r="O80" s="885"/>
      <c r="P80" s="885"/>
      <c r="Q80" s="885"/>
      <c r="R80" s="885"/>
      <c r="S80" s="885"/>
      <c r="T80" s="886" t="s">
        <v>792</v>
      </c>
      <c r="U80" s="885"/>
      <c r="V80" s="885"/>
      <c r="W80" s="613" t="s">
        <v>792</v>
      </c>
      <c r="X80" s="886" t="s">
        <v>792</v>
      </c>
      <c r="Y80" s="885"/>
      <c r="Z80" s="885"/>
      <c r="AA80" s="885"/>
      <c r="AB80" s="885"/>
      <c r="AC80" s="613" t="s">
        <v>792</v>
      </c>
      <c r="AD80" s="613" t="s">
        <v>792</v>
      </c>
    </row>
    <row r="81" spans="1:32" ht="48">
      <c r="A81" s="612" t="s">
        <v>867</v>
      </c>
      <c r="B81" s="892" t="s">
        <v>868</v>
      </c>
      <c r="C81" s="888"/>
      <c r="D81" s="888"/>
      <c r="E81" s="900">
        <v>1191</v>
      </c>
      <c r="F81" s="888"/>
      <c r="G81" s="619">
        <v>1191</v>
      </c>
      <c r="H81" s="619">
        <v>39160.080000000002</v>
      </c>
      <c r="I81" s="901">
        <v>3263.34</v>
      </c>
      <c r="J81" s="888"/>
      <c r="K81" s="618">
        <v>16.440000000000001</v>
      </c>
      <c r="L81" s="894" t="s">
        <v>869</v>
      </c>
      <c r="M81" s="888"/>
      <c r="N81" s="887">
        <v>45658</v>
      </c>
      <c r="O81" s="888"/>
      <c r="P81" s="888"/>
      <c r="Q81" s="888"/>
      <c r="R81" s="888"/>
      <c r="S81" s="888"/>
      <c r="T81" s="887">
        <v>46022</v>
      </c>
      <c r="U81" s="888"/>
      <c r="V81" s="888"/>
      <c r="W81" s="616">
        <v>3263.34</v>
      </c>
      <c r="X81" s="889">
        <v>16.440000000000001</v>
      </c>
      <c r="Y81" s="888"/>
      <c r="Z81" s="888"/>
      <c r="AA81" s="888"/>
      <c r="AB81" s="888"/>
      <c r="AC81" s="617">
        <v>45261</v>
      </c>
      <c r="AD81" s="615" t="s">
        <v>870</v>
      </c>
      <c r="AE81" s="611" t="str">
        <f>B81&amp;CHAR(10)&amp;TEXT(SUMIF($B$7:$B$137,B81,$E$7:$E$137),"#,##0")&amp;" SF"&amp;IF(B81="Vacant","",CHAR(10)&amp;IF(AD81="", "", TEXT(IF(ISNUMBER(AD81),AD81,DATEVALUE(AD81)),"m/d/yy")))</f>
        <v>ARIZONA ARMS SALES LLC
2,382 SF
12/31/26</v>
      </c>
      <c r="AF81" s="610" t="str">
        <f ca="1">IF(B81="Vacant","Vacant",IF(AD81="","",IF(IF(ISNUMBER(AD81),AD81,DATEVALUE(AD81))&lt;TODAY(),"Expired",IF(IF(ISNUMBER(AD81),AD81,DATEVALUE(AD81))&lt;=EDATE(TODAY(),12),"0-12 mo",IF(IF(ISNUMBER(AD81),AD81,DATEVALUE(AD81))&lt;=EDATE(TODAY(),24),"12-24 mo","&gt;24 mo")))))</f>
        <v>12-24 mo</v>
      </c>
    </row>
    <row r="82" spans="1:32">
      <c r="A82" s="612"/>
      <c r="B82" s="892"/>
      <c r="C82" s="888"/>
      <c r="D82" s="888"/>
      <c r="E82" s="893"/>
      <c r="F82" s="888"/>
      <c r="G82" s="615" t="s">
        <v>792</v>
      </c>
      <c r="H82" s="615"/>
      <c r="I82" s="893"/>
      <c r="J82" s="888"/>
      <c r="K82" s="615"/>
      <c r="L82" s="894"/>
      <c r="M82" s="888"/>
      <c r="N82" s="887">
        <v>46023</v>
      </c>
      <c r="O82" s="888"/>
      <c r="P82" s="888"/>
      <c r="Q82" s="888"/>
      <c r="R82" s="888"/>
      <c r="S82" s="888"/>
      <c r="T82" s="887">
        <v>46387</v>
      </c>
      <c r="U82" s="888"/>
      <c r="V82" s="888"/>
      <c r="W82" s="616">
        <v>3382.44</v>
      </c>
      <c r="X82" s="889">
        <v>17.04</v>
      </c>
      <c r="Y82" s="888"/>
      <c r="Z82" s="888"/>
      <c r="AA82" s="888"/>
      <c r="AB82" s="888"/>
      <c r="AC82" s="615"/>
      <c r="AD82" s="615"/>
    </row>
    <row r="83" spans="1:32">
      <c r="A83" s="614" t="s">
        <v>792</v>
      </c>
      <c r="B83" s="884" t="s">
        <v>792</v>
      </c>
      <c r="C83" s="885"/>
      <c r="D83" s="885"/>
      <c r="E83" s="886" t="s">
        <v>792</v>
      </c>
      <c r="F83" s="885"/>
      <c r="G83" s="613" t="s">
        <v>792</v>
      </c>
      <c r="H83" s="613" t="s">
        <v>792</v>
      </c>
      <c r="I83" s="886" t="s">
        <v>792</v>
      </c>
      <c r="J83" s="885"/>
      <c r="K83" s="613" t="s">
        <v>792</v>
      </c>
      <c r="L83" s="884" t="s">
        <v>792</v>
      </c>
      <c r="M83" s="885"/>
      <c r="N83" s="886" t="s">
        <v>792</v>
      </c>
      <c r="O83" s="885"/>
      <c r="P83" s="885"/>
      <c r="Q83" s="885"/>
      <c r="R83" s="885"/>
      <c r="S83" s="885"/>
      <c r="T83" s="886" t="s">
        <v>792</v>
      </c>
      <c r="U83" s="885"/>
      <c r="V83" s="885"/>
      <c r="W83" s="613" t="s">
        <v>792</v>
      </c>
      <c r="X83" s="886" t="s">
        <v>792</v>
      </c>
      <c r="Y83" s="885"/>
      <c r="Z83" s="885"/>
      <c r="AA83" s="885"/>
      <c r="AB83" s="885"/>
      <c r="AC83" s="613" t="s">
        <v>792</v>
      </c>
      <c r="AD83" s="613" t="s">
        <v>792</v>
      </c>
    </row>
    <row r="84" spans="1:32" ht="48">
      <c r="A84" s="612" t="s">
        <v>871</v>
      </c>
      <c r="B84" s="892" t="s">
        <v>868</v>
      </c>
      <c r="C84" s="888"/>
      <c r="D84" s="888"/>
      <c r="E84" s="900">
        <v>1191</v>
      </c>
      <c r="F84" s="888"/>
      <c r="G84" s="619">
        <v>1191</v>
      </c>
      <c r="H84" s="615"/>
      <c r="I84" s="893"/>
      <c r="J84" s="888"/>
      <c r="K84" s="618">
        <v>0</v>
      </c>
      <c r="L84" s="894" t="s">
        <v>869</v>
      </c>
      <c r="M84" s="888"/>
      <c r="N84" s="893"/>
      <c r="O84" s="888"/>
      <c r="P84" s="888"/>
      <c r="Q84" s="888"/>
      <c r="R84" s="888"/>
      <c r="S84" s="888"/>
      <c r="T84" s="893"/>
      <c r="U84" s="888"/>
      <c r="V84" s="888"/>
      <c r="W84" s="615"/>
      <c r="X84" s="889">
        <v>0</v>
      </c>
      <c r="Y84" s="888"/>
      <c r="Z84" s="888"/>
      <c r="AA84" s="888"/>
      <c r="AB84" s="888"/>
      <c r="AC84" s="617">
        <v>45261</v>
      </c>
      <c r="AD84" s="615" t="s">
        <v>870</v>
      </c>
      <c r="AE84" s="611" t="str">
        <f>B84&amp;CHAR(10)&amp;TEXT(SUMIF($B$7:$B$137,B84,$E$7:$E$137),"#,##0")&amp;" SF"&amp;IF(B84="Vacant","",CHAR(10)&amp;IF(AD84="", "", TEXT(IF(ISNUMBER(AD84),AD84,DATEVALUE(AD84)),"m/d/yy")))</f>
        <v>ARIZONA ARMS SALES LLC
2,382 SF
12/31/26</v>
      </c>
      <c r="AF84" s="610" t="str">
        <f ca="1">IF(B84="Vacant","Vacant",IF(AD84="","",IF(IF(ISNUMBER(AD84),AD84,DATEVALUE(AD84))&lt;TODAY(),"Expired",IF(IF(ISNUMBER(AD84),AD84,DATEVALUE(AD84))&lt;=EDATE(TODAY(),12),"0-12 mo",IF(IF(ISNUMBER(AD84),AD84,DATEVALUE(AD84))&lt;=EDATE(TODAY(),24),"12-24 mo","&gt;24 mo")))))</f>
        <v>12-24 mo</v>
      </c>
    </row>
    <row r="85" spans="1:32">
      <c r="A85" s="614" t="s">
        <v>792</v>
      </c>
      <c r="B85" s="884" t="s">
        <v>792</v>
      </c>
      <c r="C85" s="885"/>
      <c r="D85" s="885"/>
      <c r="E85" s="886" t="s">
        <v>792</v>
      </c>
      <c r="F85" s="885"/>
      <c r="G85" s="613" t="s">
        <v>792</v>
      </c>
      <c r="H85" s="613" t="s">
        <v>792</v>
      </c>
      <c r="I85" s="886" t="s">
        <v>792</v>
      </c>
      <c r="J85" s="885"/>
      <c r="K85" s="613" t="s">
        <v>792</v>
      </c>
      <c r="L85" s="884" t="s">
        <v>792</v>
      </c>
      <c r="M85" s="885"/>
      <c r="N85" s="886" t="s">
        <v>792</v>
      </c>
      <c r="O85" s="885"/>
      <c r="P85" s="885"/>
      <c r="Q85" s="885"/>
      <c r="R85" s="885"/>
      <c r="S85" s="885"/>
      <c r="T85" s="886" t="s">
        <v>792</v>
      </c>
      <c r="U85" s="885"/>
      <c r="V85" s="885"/>
      <c r="W85" s="613" t="s">
        <v>792</v>
      </c>
      <c r="X85" s="886" t="s">
        <v>792</v>
      </c>
      <c r="Y85" s="885"/>
      <c r="Z85" s="885"/>
      <c r="AA85" s="885"/>
      <c r="AB85" s="885"/>
      <c r="AC85" s="613" t="s">
        <v>792</v>
      </c>
      <c r="AD85" s="613" t="s">
        <v>792</v>
      </c>
    </row>
    <row r="86" spans="1:32" ht="48">
      <c r="A86" s="612" t="s">
        <v>872</v>
      </c>
      <c r="B86" s="892" t="s">
        <v>873</v>
      </c>
      <c r="C86" s="888"/>
      <c r="D86" s="888"/>
      <c r="E86" s="900">
        <v>1191</v>
      </c>
      <c r="F86" s="888"/>
      <c r="G86" s="619">
        <v>1191</v>
      </c>
      <c r="H86" s="619">
        <v>20008.8</v>
      </c>
      <c r="I86" s="901">
        <v>1667.4</v>
      </c>
      <c r="J86" s="888"/>
      <c r="K86" s="618">
        <v>16.8</v>
      </c>
      <c r="L86" s="894"/>
      <c r="M86" s="888"/>
      <c r="N86" s="887">
        <v>45689</v>
      </c>
      <c r="O86" s="888"/>
      <c r="P86" s="888"/>
      <c r="Q86" s="888"/>
      <c r="R86" s="888"/>
      <c r="S86" s="888"/>
      <c r="T86" s="887">
        <v>46053</v>
      </c>
      <c r="U86" s="888"/>
      <c r="V86" s="888"/>
      <c r="W86" s="616">
        <v>1667.4</v>
      </c>
      <c r="X86" s="889">
        <v>16.8</v>
      </c>
      <c r="Y86" s="888"/>
      <c r="Z86" s="888"/>
      <c r="AA86" s="888"/>
      <c r="AB86" s="888"/>
      <c r="AC86" s="617">
        <v>45323</v>
      </c>
      <c r="AD86" s="615" t="s">
        <v>847</v>
      </c>
      <c r="AE86" s="611" t="str">
        <f>B86&amp;CHAR(10)&amp;TEXT(SUMIF($B$7:$B$137,B86,$E$7:$E$137),"#,##0")&amp;" SF"&amp;IF(B86="Vacant","",CHAR(10)&amp;IF(AD86="", "", TEXT(IF(ISNUMBER(AD86),AD86,DATEVALUE(AD86)),"m/d/yy")))</f>
        <v>ESSEN FLOORS LLC
1,191 SF
1/31/26</v>
      </c>
      <c r="AF86" s="610" t="str">
        <f ca="1">IF(B86="Vacant","Vacant",IF(AD86="","",IF(IF(ISNUMBER(AD86),AD86,DATEVALUE(AD86))&lt;TODAY(),"Expired",IF(IF(ISNUMBER(AD86),AD86,DATEVALUE(AD86))&lt;=EDATE(TODAY(),12),"0-12 mo",IF(IF(ISNUMBER(AD86),AD86,DATEVALUE(AD86))&lt;=EDATE(TODAY(),24),"12-24 mo","&gt;24 mo")))))</f>
        <v>0-12 mo</v>
      </c>
    </row>
    <row r="87" spans="1:32">
      <c r="A87" s="614" t="s">
        <v>792</v>
      </c>
      <c r="B87" s="884" t="s">
        <v>792</v>
      </c>
      <c r="C87" s="885"/>
      <c r="D87" s="885"/>
      <c r="E87" s="886" t="s">
        <v>792</v>
      </c>
      <c r="F87" s="885"/>
      <c r="G87" s="613" t="s">
        <v>792</v>
      </c>
      <c r="H87" s="613" t="s">
        <v>792</v>
      </c>
      <c r="I87" s="886" t="s">
        <v>792</v>
      </c>
      <c r="J87" s="885"/>
      <c r="K87" s="613" t="s">
        <v>792</v>
      </c>
      <c r="L87" s="884" t="s">
        <v>792</v>
      </c>
      <c r="M87" s="885"/>
      <c r="N87" s="886" t="s">
        <v>792</v>
      </c>
      <c r="O87" s="885"/>
      <c r="P87" s="885"/>
      <c r="Q87" s="885"/>
      <c r="R87" s="885"/>
      <c r="S87" s="885"/>
      <c r="T87" s="886" t="s">
        <v>792</v>
      </c>
      <c r="U87" s="885"/>
      <c r="V87" s="885"/>
      <c r="W87" s="613" t="s">
        <v>792</v>
      </c>
      <c r="X87" s="886" t="s">
        <v>792</v>
      </c>
      <c r="Y87" s="885"/>
      <c r="Z87" s="885"/>
      <c r="AA87" s="885"/>
      <c r="AB87" s="885"/>
      <c r="AC87" s="613" t="s">
        <v>792</v>
      </c>
      <c r="AD87" s="613" t="s">
        <v>792</v>
      </c>
    </row>
    <row r="88" spans="1:32" ht="48">
      <c r="A88" s="612" t="s">
        <v>874</v>
      </c>
      <c r="B88" s="892" t="s">
        <v>852</v>
      </c>
      <c r="C88" s="888"/>
      <c r="D88" s="888"/>
      <c r="E88" s="900">
        <v>1191</v>
      </c>
      <c r="F88" s="888"/>
      <c r="G88" s="619">
        <v>1191</v>
      </c>
      <c r="H88" s="615"/>
      <c r="I88" s="893"/>
      <c r="J88" s="888"/>
      <c r="K88" s="618">
        <v>0</v>
      </c>
      <c r="L88" s="894" t="s">
        <v>853</v>
      </c>
      <c r="M88" s="888"/>
      <c r="N88" s="893"/>
      <c r="O88" s="888"/>
      <c r="P88" s="888"/>
      <c r="Q88" s="888"/>
      <c r="R88" s="888"/>
      <c r="S88" s="888"/>
      <c r="T88" s="893"/>
      <c r="U88" s="888"/>
      <c r="V88" s="888"/>
      <c r="W88" s="615"/>
      <c r="X88" s="889">
        <v>0</v>
      </c>
      <c r="Y88" s="888"/>
      <c r="Z88" s="888"/>
      <c r="AA88" s="888"/>
      <c r="AB88" s="888"/>
      <c r="AC88" s="617">
        <v>45689</v>
      </c>
      <c r="AD88" s="615" t="s">
        <v>828</v>
      </c>
      <c r="AE88" s="611" t="str">
        <f>B88&amp;CHAR(10)&amp;TEXT(SUMIF($B$7:$B$137,B88,$E$7:$E$137),"#,##0")&amp;" SF"&amp;IF(B88="Vacant","",CHAR(10)&amp;IF(AD88="", "", TEXT(IF(ISNUMBER(AD88),AD88,DATEVALUE(AD88)),"m/d/yy")))</f>
        <v>SCALE X PRO LLC 
2,382 SF
1/31/28</v>
      </c>
      <c r="AF88" s="610" t="str">
        <f ca="1">IF(B88="Vacant","Vacant",IF(AD88="","",IF(IF(ISNUMBER(AD88),AD88,DATEVALUE(AD88))&lt;TODAY(),"Expired",IF(IF(ISNUMBER(AD88),AD88,DATEVALUE(AD88))&lt;=EDATE(TODAY(),12),"0-12 mo",IF(IF(ISNUMBER(AD88),AD88,DATEVALUE(AD88))&lt;=EDATE(TODAY(),24),"12-24 mo","&gt;24 mo")))))</f>
        <v>&gt;24 mo</v>
      </c>
    </row>
    <row r="89" spans="1:32">
      <c r="A89" s="614" t="s">
        <v>792</v>
      </c>
      <c r="B89" s="884" t="s">
        <v>792</v>
      </c>
      <c r="C89" s="885"/>
      <c r="D89" s="885"/>
      <c r="E89" s="886" t="s">
        <v>792</v>
      </c>
      <c r="F89" s="885"/>
      <c r="G89" s="613" t="s">
        <v>792</v>
      </c>
      <c r="H89" s="613" t="s">
        <v>792</v>
      </c>
      <c r="I89" s="886" t="s">
        <v>792</v>
      </c>
      <c r="J89" s="885"/>
      <c r="K89" s="613" t="s">
        <v>792</v>
      </c>
      <c r="L89" s="884" t="s">
        <v>792</v>
      </c>
      <c r="M89" s="885"/>
      <c r="N89" s="886" t="s">
        <v>792</v>
      </c>
      <c r="O89" s="885"/>
      <c r="P89" s="885"/>
      <c r="Q89" s="885"/>
      <c r="R89" s="885"/>
      <c r="S89" s="885"/>
      <c r="T89" s="886" t="s">
        <v>792</v>
      </c>
      <c r="U89" s="885"/>
      <c r="V89" s="885"/>
      <c r="W89" s="613" t="s">
        <v>792</v>
      </c>
      <c r="X89" s="886" t="s">
        <v>792</v>
      </c>
      <c r="Y89" s="885"/>
      <c r="Z89" s="885"/>
      <c r="AA89" s="885"/>
      <c r="AB89" s="885"/>
      <c r="AC89" s="613" t="s">
        <v>792</v>
      </c>
      <c r="AD89" s="613" t="s">
        <v>792</v>
      </c>
    </row>
    <row r="90" spans="1:32" ht="48">
      <c r="A90" s="612" t="s">
        <v>875</v>
      </c>
      <c r="B90" s="892" t="s">
        <v>876</v>
      </c>
      <c r="C90" s="888"/>
      <c r="D90" s="888"/>
      <c r="E90" s="900">
        <v>1191</v>
      </c>
      <c r="F90" s="888"/>
      <c r="G90" s="619">
        <v>1191</v>
      </c>
      <c r="H90" s="619">
        <v>20008.8</v>
      </c>
      <c r="I90" s="901">
        <v>1667.4</v>
      </c>
      <c r="J90" s="888"/>
      <c r="K90" s="618">
        <v>16.8</v>
      </c>
      <c r="L90" s="894"/>
      <c r="M90" s="888"/>
      <c r="N90" s="887">
        <v>45748</v>
      </c>
      <c r="O90" s="888"/>
      <c r="P90" s="888"/>
      <c r="Q90" s="888"/>
      <c r="R90" s="888"/>
      <c r="S90" s="888"/>
      <c r="T90" s="887">
        <v>46112</v>
      </c>
      <c r="U90" s="888"/>
      <c r="V90" s="888"/>
      <c r="W90" s="616">
        <v>1667.4</v>
      </c>
      <c r="X90" s="889">
        <v>16.8</v>
      </c>
      <c r="Y90" s="888"/>
      <c r="Z90" s="888"/>
      <c r="AA90" s="888"/>
      <c r="AB90" s="888"/>
      <c r="AC90" s="617">
        <v>45689</v>
      </c>
      <c r="AD90" s="615" t="s">
        <v>877</v>
      </c>
      <c r="AE90" s="611" t="str">
        <f>B90&amp;CHAR(10)&amp;TEXT(SUMIF($B$7:$B$137,B90,$E$7:$E$137),"#,##0")&amp;" SF"&amp;IF(B90="Vacant","",CHAR(10)&amp;IF(AD90="", "", TEXT(IF(ISNUMBER(AD90),AD90,DATEVALUE(AD90)),"m/d/yy")))</f>
        <v>KACHINA CONTRACTING CORP
1,191 SF
3/31/27</v>
      </c>
      <c r="AF90" s="610" t="str">
        <f ca="1">IF(B90="Vacant","Vacant",IF(AD90="","",IF(IF(ISNUMBER(AD90),AD90,DATEVALUE(AD90))&lt;TODAY(),"Expired",IF(IF(ISNUMBER(AD90),AD90,DATEVALUE(AD90))&lt;=EDATE(TODAY(),12),"0-12 mo",IF(IF(ISNUMBER(AD90),AD90,DATEVALUE(AD90))&lt;=EDATE(TODAY(),24),"12-24 mo","&gt;24 mo")))))</f>
        <v>12-24 mo</v>
      </c>
    </row>
    <row r="91" spans="1:32">
      <c r="A91" s="612"/>
      <c r="B91" s="892"/>
      <c r="C91" s="888"/>
      <c r="D91" s="888"/>
      <c r="E91" s="893"/>
      <c r="F91" s="888"/>
      <c r="G91" s="615" t="s">
        <v>792</v>
      </c>
      <c r="H91" s="615"/>
      <c r="I91" s="893"/>
      <c r="J91" s="888"/>
      <c r="K91" s="615"/>
      <c r="L91" s="894"/>
      <c r="M91" s="888"/>
      <c r="N91" s="887">
        <v>46113</v>
      </c>
      <c r="O91" s="888"/>
      <c r="P91" s="888"/>
      <c r="Q91" s="888"/>
      <c r="R91" s="888"/>
      <c r="S91" s="888"/>
      <c r="T91" s="887">
        <v>46477</v>
      </c>
      <c r="U91" s="888"/>
      <c r="V91" s="888"/>
      <c r="W91" s="616">
        <v>1726.95</v>
      </c>
      <c r="X91" s="889">
        <v>17.399999999999999</v>
      </c>
      <c r="Y91" s="888"/>
      <c r="Z91" s="888"/>
      <c r="AA91" s="888"/>
      <c r="AB91" s="888"/>
      <c r="AC91" s="615"/>
      <c r="AD91" s="615"/>
    </row>
    <row r="92" spans="1:32">
      <c r="A92" s="614" t="s">
        <v>792</v>
      </c>
      <c r="B92" s="884" t="s">
        <v>792</v>
      </c>
      <c r="C92" s="885"/>
      <c r="D92" s="885"/>
      <c r="E92" s="886" t="s">
        <v>792</v>
      </c>
      <c r="F92" s="885"/>
      <c r="G92" s="613" t="s">
        <v>792</v>
      </c>
      <c r="H92" s="613" t="s">
        <v>792</v>
      </c>
      <c r="I92" s="886" t="s">
        <v>792</v>
      </c>
      <c r="J92" s="885"/>
      <c r="K92" s="613" t="s">
        <v>792</v>
      </c>
      <c r="L92" s="884" t="s">
        <v>792</v>
      </c>
      <c r="M92" s="885"/>
      <c r="N92" s="886" t="s">
        <v>792</v>
      </c>
      <c r="O92" s="885"/>
      <c r="P92" s="885"/>
      <c r="Q92" s="885"/>
      <c r="R92" s="885"/>
      <c r="S92" s="885"/>
      <c r="T92" s="886" t="s">
        <v>792</v>
      </c>
      <c r="U92" s="885"/>
      <c r="V92" s="885"/>
      <c r="W92" s="613" t="s">
        <v>792</v>
      </c>
      <c r="X92" s="886" t="s">
        <v>792</v>
      </c>
      <c r="Y92" s="885"/>
      <c r="Z92" s="885"/>
      <c r="AA92" s="885"/>
      <c r="AB92" s="885"/>
      <c r="AC92" s="613" t="s">
        <v>792</v>
      </c>
      <c r="AD92" s="613" t="s">
        <v>792</v>
      </c>
    </row>
    <row r="93" spans="1:32" ht="48">
      <c r="A93" s="612" t="s">
        <v>878</v>
      </c>
      <c r="B93" s="892" t="s">
        <v>879</v>
      </c>
      <c r="C93" s="888"/>
      <c r="D93" s="888"/>
      <c r="E93" s="900">
        <v>1985</v>
      </c>
      <c r="F93" s="888"/>
      <c r="G93" s="619">
        <v>1985</v>
      </c>
      <c r="H93" s="619">
        <v>32394</v>
      </c>
      <c r="I93" s="901">
        <v>2699.5</v>
      </c>
      <c r="J93" s="888"/>
      <c r="K93" s="618">
        <v>16.319395465994962</v>
      </c>
      <c r="L93" s="894"/>
      <c r="M93" s="888"/>
      <c r="N93" s="887">
        <v>45627</v>
      </c>
      <c r="O93" s="888"/>
      <c r="P93" s="888"/>
      <c r="Q93" s="888"/>
      <c r="R93" s="888"/>
      <c r="S93" s="888"/>
      <c r="T93" s="887">
        <v>45991</v>
      </c>
      <c r="U93" s="888"/>
      <c r="V93" s="888"/>
      <c r="W93" s="616">
        <v>2699.5</v>
      </c>
      <c r="X93" s="889">
        <v>16.319395465994962</v>
      </c>
      <c r="Y93" s="888"/>
      <c r="Z93" s="888"/>
      <c r="AA93" s="888"/>
      <c r="AB93" s="888"/>
      <c r="AC93" s="617">
        <v>45261</v>
      </c>
      <c r="AD93" s="615" t="s">
        <v>866</v>
      </c>
      <c r="AE93" s="611" t="str">
        <f>B93&amp;CHAR(10)&amp;TEXT(SUMIF($B$7:$B$137,B93,$E$7:$E$137),"#,##0")&amp;" SF"&amp;IF(B93="Vacant","",CHAR(10)&amp;IF(AD93="", "", TEXT(IF(ISNUMBER(AD93),AD93,DATEVALUE(AD93)),"m/d/yy")))</f>
        <v>RED EYE CONSTRUCTION LLC
1,985 SF
11/30/26</v>
      </c>
      <c r="AF93" s="610" t="str">
        <f ca="1">IF(B93="Vacant","Vacant",IF(AD93="","",IF(IF(ISNUMBER(AD93),AD93,DATEVALUE(AD93))&lt;TODAY(),"Expired",IF(IF(ISNUMBER(AD93),AD93,DATEVALUE(AD93))&lt;=EDATE(TODAY(),12),"0-12 mo",IF(IF(ISNUMBER(AD93),AD93,DATEVALUE(AD93))&lt;=EDATE(TODAY(),24),"12-24 mo","&gt;24 mo")))))</f>
        <v>0-12 mo</v>
      </c>
    </row>
    <row r="94" spans="1:32">
      <c r="A94" s="612"/>
      <c r="B94" s="892"/>
      <c r="C94" s="888"/>
      <c r="D94" s="888"/>
      <c r="E94" s="893"/>
      <c r="F94" s="888"/>
      <c r="G94" s="615" t="s">
        <v>792</v>
      </c>
      <c r="H94" s="615"/>
      <c r="I94" s="893"/>
      <c r="J94" s="888"/>
      <c r="K94" s="615"/>
      <c r="L94" s="894"/>
      <c r="M94" s="888"/>
      <c r="N94" s="887">
        <v>45992</v>
      </c>
      <c r="O94" s="888"/>
      <c r="P94" s="888"/>
      <c r="Q94" s="888"/>
      <c r="R94" s="888"/>
      <c r="S94" s="888"/>
      <c r="T94" s="887">
        <v>46356</v>
      </c>
      <c r="U94" s="888"/>
      <c r="V94" s="888"/>
      <c r="W94" s="616">
        <v>2818.7</v>
      </c>
      <c r="X94" s="889">
        <v>17.04</v>
      </c>
      <c r="Y94" s="888"/>
      <c r="Z94" s="888"/>
      <c r="AA94" s="888"/>
      <c r="AB94" s="888"/>
      <c r="AC94" s="615"/>
      <c r="AD94" s="615"/>
    </row>
    <row r="95" spans="1:32">
      <c r="A95" s="614" t="s">
        <v>792</v>
      </c>
      <c r="B95" s="884" t="s">
        <v>792</v>
      </c>
      <c r="C95" s="885"/>
      <c r="D95" s="885"/>
      <c r="E95" s="886" t="s">
        <v>792</v>
      </c>
      <c r="F95" s="885"/>
      <c r="G95" s="613" t="s">
        <v>792</v>
      </c>
      <c r="H95" s="613" t="s">
        <v>792</v>
      </c>
      <c r="I95" s="886" t="s">
        <v>792</v>
      </c>
      <c r="J95" s="885"/>
      <c r="K95" s="613" t="s">
        <v>792</v>
      </c>
      <c r="L95" s="884" t="s">
        <v>792</v>
      </c>
      <c r="M95" s="885"/>
      <c r="N95" s="886" t="s">
        <v>792</v>
      </c>
      <c r="O95" s="885"/>
      <c r="P95" s="885"/>
      <c r="Q95" s="885"/>
      <c r="R95" s="885"/>
      <c r="S95" s="885"/>
      <c r="T95" s="886" t="s">
        <v>792</v>
      </c>
      <c r="U95" s="885"/>
      <c r="V95" s="885"/>
      <c r="W95" s="613" t="s">
        <v>792</v>
      </c>
      <c r="X95" s="886" t="s">
        <v>792</v>
      </c>
      <c r="Y95" s="885"/>
      <c r="Z95" s="885"/>
      <c r="AA95" s="885"/>
      <c r="AB95" s="885"/>
      <c r="AC95" s="613" t="s">
        <v>792</v>
      </c>
      <c r="AD95" s="613" t="s">
        <v>792</v>
      </c>
    </row>
    <row r="96" spans="1:32" ht="48">
      <c r="A96" s="612" t="s">
        <v>880</v>
      </c>
      <c r="B96" s="892" t="s">
        <v>814</v>
      </c>
      <c r="C96" s="888"/>
      <c r="D96" s="888"/>
      <c r="E96" s="900">
        <v>1671</v>
      </c>
      <c r="F96" s="888"/>
      <c r="G96" s="619">
        <v>1671</v>
      </c>
      <c r="H96" s="615"/>
      <c r="I96" s="893"/>
      <c r="J96" s="888"/>
      <c r="K96" s="618">
        <v>0</v>
      </c>
      <c r="L96" s="894" t="s">
        <v>815</v>
      </c>
      <c r="M96" s="888"/>
      <c r="N96" s="893"/>
      <c r="O96" s="888"/>
      <c r="P96" s="888"/>
      <c r="Q96" s="888"/>
      <c r="R96" s="888"/>
      <c r="S96" s="888"/>
      <c r="T96" s="893"/>
      <c r="U96" s="888"/>
      <c r="V96" s="888"/>
      <c r="W96" s="615"/>
      <c r="X96" s="889">
        <v>0</v>
      </c>
      <c r="Y96" s="888"/>
      <c r="Z96" s="888"/>
      <c r="AA96" s="888"/>
      <c r="AB96" s="888"/>
      <c r="AC96" s="617">
        <v>45108</v>
      </c>
      <c r="AD96" s="615" t="s">
        <v>816</v>
      </c>
      <c r="AE96" s="611" t="str">
        <f>B96&amp;CHAR(10)&amp;TEXT(SUMIF($B$7:$B$137,B96,$E$7:$E$137),"#,##0")&amp;" SF"&amp;IF(B96="Vacant","",CHAR(10)&amp;IF(AD96="", "", TEXT(IF(ISNUMBER(AD96),AD96,DATEVALUE(AD96)),"m/d/yy")))</f>
        <v>INNOVATIVE CUTTING SYSTEMS
4,173 SF
6/30/26</v>
      </c>
      <c r="AF96" s="610" t="str">
        <f ca="1">IF(B96="Vacant","Vacant",IF(AD96="","",IF(IF(ISNUMBER(AD96),AD96,DATEVALUE(AD96))&lt;TODAY(),"Expired",IF(IF(ISNUMBER(AD96),AD96,DATEVALUE(AD96))&lt;=EDATE(TODAY(),12),"0-12 mo",IF(IF(ISNUMBER(AD96),AD96,DATEVALUE(AD96))&lt;=EDATE(TODAY(),24),"12-24 mo","&gt;24 mo")))))</f>
        <v>0-12 mo</v>
      </c>
    </row>
    <row r="97" spans="1:32">
      <c r="A97" s="614" t="s">
        <v>792</v>
      </c>
      <c r="B97" s="884" t="s">
        <v>792</v>
      </c>
      <c r="C97" s="885"/>
      <c r="D97" s="885"/>
      <c r="E97" s="886" t="s">
        <v>792</v>
      </c>
      <c r="F97" s="885"/>
      <c r="G97" s="613" t="s">
        <v>792</v>
      </c>
      <c r="H97" s="613" t="s">
        <v>792</v>
      </c>
      <c r="I97" s="886" t="s">
        <v>792</v>
      </c>
      <c r="J97" s="885"/>
      <c r="K97" s="613" t="s">
        <v>792</v>
      </c>
      <c r="L97" s="884" t="s">
        <v>792</v>
      </c>
      <c r="M97" s="885"/>
      <c r="N97" s="886" t="s">
        <v>792</v>
      </c>
      <c r="O97" s="885"/>
      <c r="P97" s="885"/>
      <c r="Q97" s="885"/>
      <c r="R97" s="885"/>
      <c r="S97" s="885"/>
      <c r="T97" s="886" t="s">
        <v>792</v>
      </c>
      <c r="U97" s="885"/>
      <c r="V97" s="885"/>
      <c r="W97" s="613" t="s">
        <v>792</v>
      </c>
      <c r="X97" s="886" t="s">
        <v>792</v>
      </c>
      <c r="Y97" s="885"/>
      <c r="Z97" s="885"/>
      <c r="AA97" s="885"/>
      <c r="AB97" s="885"/>
      <c r="AC97" s="613" t="s">
        <v>792</v>
      </c>
      <c r="AD97" s="613" t="s">
        <v>792</v>
      </c>
    </row>
    <row r="98" spans="1:32" ht="48">
      <c r="A98" s="612" t="s">
        <v>881</v>
      </c>
      <c r="B98" s="892" t="s">
        <v>882</v>
      </c>
      <c r="C98" s="888"/>
      <c r="D98" s="888"/>
      <c r="E98" s="900">
        <v>1671</v>
      </c>
      <c r="F98" s="888"/>
      <c r="G98" s="619">
        <v>1671</v>
      </c>
      <c r="H98" s="619">
        <v>25065</v>
      </c>
      <c r="I98" s="901">
        <v>2088.75</v>
      </c>
      <c r="J98" s="888"/>
      <c r="K98" s="618">
        <v>15</v>
      </c>
      <c r="L98" s="894"/>
      <c r="M98" s="888"/>
      <c r="N98" s="887">
        <v>45901</v>
      </c>
      <c r="O98" s="888"/>
      <c r="P98" s="888"/>
      <c r="Q98" s="888"/>
      <c r="R98" s="888"/>
      <c r="S98" s="888"/>
      <c r="T98" s="887">
        <v>46265</v>
      </c>
      <c r="U98" s="888"/>
      <c r="V98" s="888"/>
      <c r="W98" s="616">
        <v>2088.75</v>
      </c>
      <c r="X98" s="889">
        <v>15</v>
      </c>
      <c r="Y98" s="888"/>
      <c r="Z98" s="888"/>
      <c r="AA98" s="888"/>
      <c r="AB98" s="888"/>
      <c r="AC98" s="617">
        <v>45901</v>
      </c>
      <c r="AD98" s="615" t="s">
        <v>842</v>
      </c>
      <c r="AE98" s="611" t="str">
        <f>B98&amp;CHAR(10)&amp;TEXT(SUMIF($B$7:$B$137,B98,$E$7:$E$137),"#,##0")&amp;" SF"&amp;IF(B98="Vacant","",CHAR(10)&amp;IF(AD98="", "", TEXT(IF(ISNUMBER(AD98),AD98,DATEVALUE(AD98)),"m/d/yy")))</f>
        <v>JOSHUA DANIEL BROWN
1,671 SF
8/31/27</v>
      </c>
      <c r="AF98" s="610" t="str">
        <f ca="1">IF(B98="Vacant","Vacant",IF(AD98="","",IF(IF(ISNUMBER(AD98),AD98,DATEVALUE(AD98))&lt;TODAY(),"Expired",IF(IF(ISNUMBER(AD98),AD98,DATEVALUE(AD98))&lt;=EDATE(TODAY(),12),"0-12 mo",IF(IF(ISNUMBER(AD98),AD98,DATEVALUE(AD98))&lt;=EDATE(TODAY(),24),"12-24 mo","&gt;24 mo")))))</f>
        <v>12-24 mo</v>
      </c>
    </row>
    <row r="99" spans="1:32">
      <c r="A99" s="612"/>
      <c r="B99" s="892"/>
      <c r="C99" s="888"/>
      <c r="D99" s="888"/>
      <c r="E99" s="893"/>
      <c r="F99" s="888"/>
      <c r="G99" s="615" t="s">
        <v>792</v>
      </c>
      <c r="H99" s="615"/>
      <c r="I99" s="893"/>
      <c r="J99" s="888"/>
      <c r="K99" s="615"/>
      <c r="L99" s="894"/>
      <c r="M99" s="888"/>
      <c r="N99" s="887">
        <v>46266</v>
      </c>
      <c r="O99" s="888"/>
      <c r="P99" s="888"/>
      <c r="Q99" s="888"/>
      <c r="R99" s="888"/>
      <c r="S99" s="888"/>
      <c r="T99" s="887">
        <v>46630</v>
      </c>
      <c r="U99" s="888"/>
      <c r="V99" s="888"/>
      <c r="W99" s="616">
        <v>2172.3000000000002</v>
      </c>
      <c r="X99" s="889">
        <v>15.6</v>
      </c>
      <c r="Y99" s="888"/>
      <c r="Z99" s="888"/>
      <c r="AA99" s="888"/>
      <c r="AB99" s="888"/>
      <c r="AC99" s="615"/>
      <c r="AD99" s="615"/>
    </row>
    <row r="100" spans="1:32">
      <c r="A100" s="614" t="s">
        <v>792</v>
      </c>
      <c r="B100" s="884" t="s">
        <v>792</v>
      </c>
      <c r="C100" s="885"/>
      <c r="D100" s="885"/>
      <c r="E100" s="886" t="s">
        <v>792</v>
      </c>
      <c r="F100" s="885"/>
      <c r="G100" s="613" t="s">
        <v>792</v>
      </c>
      <c r="H100" s="613" t="s">
        <v>792</v>
      </c>
      <c r="I100" s="886" t="s">
        <v>792</v>
      </c>
      <c r="J100" s="885"/>
      <c r="K100" s="613" t="s">
        <v>792</v>
      </c>
      <c r="L100" s="884" t="s">
        <v>792</v>
      </c>
      <c r="M100" s="885"/>
      <c r="N100" s="886" t="s">
        <v>792</v>
      </c>
      <c r="O100" s="885"/>
      <c r="P100" s="885"/>
      <c r="Q100" s="885"/>
      <c r="R100" s="885"/>
      <c r="S100" s="885"/>
      <c r="T100" s="886" t="s">
        <v>792</v>
      </c>
      <c r="U100" s="885"/>
      <c r="V100" s="885"/>
      <c r="W100" s="613" t="s">
        <v>792</v>
      </c>
      <c r="X100" s="886" t="s">
        <v>792</v>
      </c>
      <c r="Y100" s="885"/>
      <c r="Z100" s="885"/>
      <c r="AA100" s="885"/>
      <c r="AB100" s="885"/>
      <c r="AC100" s="613" t="s">
        <v>792</v>
      </c>
      <c r="AD100" s="613" t="s">
        <v>792</v>
      </c>
    </row>
    <row r="101" spans="1:32" ht="48">
      <c r="A101" s="612" t="s">
        <v>883</v>
      </c>
      <c r="B101" s="892" t="s">
        <v>884</v>
      </c>
      <c r="C101" s="888"/>
      <c r="D101" s="888"/>
      <c r="E101" s="900">
        <v>1671</v>
      </c>
      <c r="F101" s="888"/>
      <c r="G101" s="619">
        <v>1671</v>
      </c>
      <c r="H101" s="619">
        <v>27070.2</v>
      </c>
      <c r="I101" s="901">
        <v>2255.85</v>
      </c>
      <c r="J101" s="888"/>
      <c r="K101" s="618">
        <v>16.2</v>
      </c>
      <c r="L101" s="894"/>
      <c r="M101" s="888"/>
      <c r="N101" s="887">
        <v>45901</v>
      </c>
      <c r="O101" s="888"/>
      <c r="P101" s="888"/>
      <c r="Q101" s="888"/>
      <c r="R101" s="888"/>
      <c r="S101" s="888"/>
      <c r="T101" s="887">
        <v>46295</v>
      </c>
      <c r="U101" s="888"/>
      <c r="V101" s="888"/>
      <c r="W101" s="616">
        <v>2255.85</v>
      </c>
      <c r="X101" s="889">
        <v>16.2</v>
      </c>
      <c r="Y101" s="888"/>
      <c r="Z101" s="888"/>
      <c r="AA101" s="888"/>
      <c r="AB101" s="888"/>
      <c r="AC101" s="617">
        <v>45901</v>
      </c>
      <c r="AD101" s="615" t="s">
        <v>885</v>
      </c>
      <c r="AE101" s="611" t="str">
        <f>B101&amp;CHAR(10)&amp;TEXT(SUMIF($B$7:$B$137,B101,$E$7:$E$137),"#,##0")&amp;" SF"&amp;IF(B101="Vacant","",CHAR(10)&amp;IF(AD101="", "", TEXT(IF(ISNUMBER(AD101),AD101,DATEVALUE(AD101)),"m/d/yy")))</f>
        <v>DRT FABRICATION LLC
1,671 SF
9/30/28</v>
      </c>
      <c r="AF101" s="610" t="str">
        <f ca="1">IF(B101="Vacant","Vacant",IF(AD101="","",IF(IF(ISNUMBER(AD101),AD101,DATEVALUE(AD101))&lt;TODAY(),"Expired",IF(IF(ISNUMBER(AD101),AD101,DATEVALUE(AD101))&lt;=EDATE(TODAY(),12),"0-12 mo",IF(IF(ISNUMBER(AD101),AD101,DATEVALUE(AD101))&lt;=EDATE(TODAY(),24),"12-24 mo","&gt;24 mo")))))</f>
        <v>&gt;24 mo</v>
      </c>
    </row>
    <row r="102" spans="1:32">
      <c r="A102" s="612"/>
      <c r="B102" s="892"/>
      <c r="C102" s="888"/>
      <c r="D102" s="888"/>
      <c r="E102" s="893"/>
      <c r="F102" s="888"/>
      <c r="G102" s="615" t="s">
        <v>792</v>
      </c>
      <c r="H102" s="615"/>
      <c r="I102" s="893"/>
      <c r="J102" s="888"/>
      <c r="K102" s="615"/>
      <c r="L102" s="894"/>
      <c r="M102" s="888"/>
      <c r="N102" s="887">
        <v>46296</v>
      </c>
      <c r="O102" s="888"/>
      <c r="P102" s="888"/>
      <c r="Q102" s="888"/>
      <c r="R102" s="888"/>
      <c r="S102" s="888"/>
      <c r="T102" s="887">
        <v>46660</v>
      </c>
      <c r="U102" s="888"/>
      <c r="V102" s="888"/>
      <c r="W102" s="616">
        <v>2339.4</v>
      </c>
      <c r="X102" s="889">
        <v>16.8</v>
      </c>
      <c r="Y102" s="888"/>
      <c r="Z102" s="888"/>
      <c r="AA102" s="888"/>
      <c r="AB102" s="888"/>
      <c r="AC102" s="615"/>
      <c r="AD102" s="615"/>
    </row>
    <row r="103" spans="1:32">
      <c r="A103" s="612"/>
      <c r="B103" s="892"/>
      <c r="C103" s="888"/>
      <c r="D103" s="888"/>
      <c r="E103" s="893"/>
      <c r="F103" s="888"/>
      <c r="G103" s="615" t="s">
        <v>792</v>
      </c>
      <c r="H103" s="615"/>
      <c r="I103" s="893"/>
      <c r="J103" s="888"/>
      <c r="K103" s="615"/>
      <c r="L103" s="894"/>
      <c r="M103" s="888"/>
      <c r="N103" s="887">
        <v>46661</v>
      </c>
      <c r="O103" s="888"/>
      <c r="P103" s="888"/>
      <c r="Q103" s="888"/>
      <c r="R103" s="888"/>
      <c r="S103" s="888"/>
      <c r="T103" s="887">
        <v>47026</v>
      </c>
      <c r="U103" s="888"/>
      <c r="V103" s="888"/>
      <c r="W103" s="616">
        <v>2422.9499999999998</v>
      </c>
      <c r="X103" s="889">
        <v>17.399999999999999</v>
      </c>
      <c r="Y103" s="888"/>
      <c r="Z103" s="888"/>
      <c r="AA103" s="888"/>
      <c r="AB103" s="888"/>
      <c r="AC103" s="615"/>
      <c r="AD103" s="615"/>
    </row>
    <row r="104" spans="1:32">
      <c r="A104" s="614" t="s">
        <v>792</v>
      </c>
      <c r="B104" s="884" t="s">
        <v>792</v>
      </c>
      <c r="C104" s="885"/>
      <c r="D104" s="885"/>
      <c r="E104" s="886" t="s">
        <v>792</v>
      </c>
      <c r="F104" s="885"/>
      <c r="G104" s="613" t="s">
        <v>792</v>
      </c>
      <c r="H104" s="613" t="s">
        <v>792</v>
      </c>
      <c r="I104" s="886" t="s">
        <v>792</v>
      </c>
      <c r="J104" s="885"/>
      <c r="K104" s="613" t="s">
        <v>792</v>
      </c>
      <c r="L104" s="884" t="s">
        <v>792</v>
      </c>
      <c r="M104" s="885"/>
      <c r="N104" s="886" t="s">
        <v>792</v>
      </c>
      <c r="O104" s="885"/>
      <c r="P104" s="885"/>
      <c r="Q104" s="885"/>
      <c r="R104" s="885"/>
      <c r="S104" s="885"/>
      <c r="T104" s="886" t="s">
        <v>792</v>
      </c>
      <c r="U104" s="885"/>
      <c r="V104" s="885"/>
      <c r="W104" s="613" t="s">
        <v>792</v>
      </c>
      <c r="X104" s="886" t="s">
        <v>792</v>
      </c>
      <c r="Y104" s="885"/>
      <c r="Z104" s="885"/>
      <c r="AA104" s="885"/>
      <c r="AB104" s="885"/>
      <c r="AC104" s="613" t="s">
        <v>792</v>
      </c>
      <c r="AD104" s="613" t="s">
        <v>792</v>
      </c>
    </row>
    <row r="105" spans="1:32" ht="32">
      <c r="A105" s="612" t="s">
        <v>886</v>
      </c>
      <c r="B105" s="892" t="s">
        <v>59</v>
      </c>
      <c r="C105" s="888"/>
      <c r="D105" s="888"/>
      <c r="E105" s="900">
        <v>1671</v>
      </c>
      <c r="F105" s="888"/>
      <c r="G105" s="619">
        <v>0</v>
      </c>
      <c r="H105" s="615"/>
      <c r="I105" s="893"/>
      <c r="J105" s="888"/>
      <c r="K105" s="618">
        <v>0</v>
      </c>
      <c r="L105" s="894"/>
      <c r="M105" s="888"/>
      <c r="N105" s="893"/>
      <c r="O105" s="888"/>
      <c r="P105" s="888"/>
      <c r="Q105" s="888"/>
      <c r="R105" s="888"/>
      <c r="S105" s="888"/>
      <c r="T105" s="893"/>
      <c r="U105" s="888"/>
      <c r="V105" s="888"/>
      <c r="W105" s="615"/>
      <c r="X105" s="889">
        <v>0</v>
      </c>
      <c r="Y105" s="888"/>
      <c r="Z105" s="888"/>
      <c r="AA105" s="888"/>
      <c r="AB105" s="888"/>
      <c r="AC105" s="615"/>
      <c r="AD105" s="615" t="s">
        <v>792</v>
      </c>
      <c r="AE105" s="611" t="str">
        <f>B105&amp;CHAR(10)&amp;TEXT(SUMIF($B$7:$B$137,B105,$E$7:$E$137),"#,##0")&amp;" SF"&amp;IF(B105="Vacant","",CHAR(10)&amp;IF(AD105="", "", TEXT(IF(ISNUMBER(AD105),AD105,DATEVALUE(AD105)),"m/d/yy")))</f>
        <v>Vacant
3,381 SF</v>
      </c>
      <c r="AF105" s="610" t="str">
        <f ca="1">IF(B105="Vacant","Vacant",IF(AD105="","",IF(IF(ISNUMBER(AD105),AD105,DATEVALUE(AD105))&lt;TODAY(),"Expired",IF(IF(ISNUMBER(AD105),AD105,DATEVALUE(AD105))&lt;=EDATE(TODAY(),12),"0-12 mo",IF(IF(ISNUMBER(AD105),AD105,DATEVALUE(AD105))&lt;=EDATE(TODAY(),24),"12-24 mo","&gt;24 mo")))))</f>
        <v>Vacant</v>
      </c>
    </row>
    <row r="106" spans="1:32">
      <c r="A106" s="614" t="s">
        <v>792</v>
      </c>
      <c r="B106" s="884" t="s">
        <v>792</v>
      </c>
      <c r="C106" s="885"/>
      <c r="D106" s="885"/>
      <c r="E106" s="886" t="s">
        <v>792</v>
      </c>
      <c r="F106" s="885"/>
      <c r="G106" s="613" t="s">
        <v>792</v>
      </c>
      <c r="H106" s="613" t="s">
        <v>792</v>
      </c>
      <c r="I106" s="886" t="s">
        <v>792</v>
      </c>
      <c r="J106" s="885"/>
      <c r="K106" s="613" t="s">
        <v>792</v>
      </c>
      <c r="L106" s="884" t="s">
        <v>792</v>
      </c>
      <c r="M106" s="885"/>
      <c r="N106" s="886" t="s">
        <v>792</v>
      </c>
      <c r="O106" s="885"/>
      <c r="P106" s="885"/>
      <c r="Q106" s="885"/>
      <c r="R106" s="885"/>
      <c r="S106" s="885"/>
      <c r="T106" s="886" t="s">
        <v>792</v>
      </c>
      <c r="U106" s="885"/>
      <c r="V106" s="885"/>
      <c r="W106" s="613" t="s">
        <v>792</v>
      </c>
      <c r="X106" s="886" t="s">
        <v>792</v>
      </c>
      <c r="Y106" s="885"/>
      <c r="Z106" s="885"/>
      <c r="AA106" s="885"/>
      <c r="AB106" s="885"/>
      <c r="AC106" s="613" t="s">
        <v>792</v>
      </c>
      <c r="AD106" s="613" t="s">
        <v>792</v>
      </c>
    </row>
    <row r="107" spans="1:32" ht="48">
      <c r="A107" s="612" t="s">
        <v>887</v>
      </c>
      <c r="B107" s="892" t="s">
        <v>888</v>
      </c>
      <c r="C107" s="888"/>
      <c r="D107" s="888"/>
      <c r="E107" s="900">
        <v>1671</v>
      </c>
      <c r="F107" s="888"/>
      <c r="G107" s="619">
        <v>1671</v>
      </c>
      <c r="H107" s="619">
        <v>28674.36</v>
      </c>
      <c r="I107" s="901">
        <v>2389.5300000000002</v>
      </c>
      <c r="J107" s="888"/>
      <c r="K107" s="618">
        <v>17.16</v>
      </c>
      <c r="L107" s="894"/>
      <c r="M107" s="888"/>
      <c r="N107" s="887">
        <v>45809</v>
      </c>
      <c r="O107" s="888"/>
      <c r="P107" s="888"/>
      <c r="Q107" s="888"/>
      <c r="R107" s="888"/>
      <c r="S107" s="888"/>
      <c r="T107" s="887">
        <v>46173</v>
      </c>
      <c r="U107" s="888"/>
      <c r="V107" s="888"/>
      <c r="W107" s="616">
        <v>2389.5300000000002</v>
      </c>
      <c r="X107" s="889">
        <v>17.16</v>
      </c>
      <c r="Y107" s="888"/>
      <c r="Z107" s="888"/>
      <c r="AA107" s="888"/>
      <c r="AB107" s="888"/>
      <c r="AC107" s="617">
        <v>45444</v>
      </c>
      <c r="AD107" s="615" t="s">
        <v>889</v>
      </c>
      <c r="AE107" s="611" t="str">
        <f>B107&amp;CHAR(10)&amp;TEXT(SUMIF($B$7:$B$137,B107,$E$7:$E$137),"#,##0")&amp;" SF"&amp;IF(B107="Vacant","",CHAR(10)&amp;IF(AD107="", "", TEXT(IF(ISNUMBER(AD107),AD107,DATEVALUE(AD107)),"m/d/yy")))</f>
        <v>VALLEY WIDE SOLUTIONS LLC
1,671 SF
5/31/27</v>
      </c>
      <c r="AF107" s="610" t="str">
        <f ca="1">IF(B107="Vacant","Vacant",IF(AD107="","",IF(IF(ISNUMBER(AD107),AD107,DATEVALUE(AD107))&lt;TODAY(),"Expired",IF(IF(ISNUMBER(AD107),AD107,DATEVALUE(AD107))&lt;=EDATE(TODAY(),12),"0-12 mo",IF(IF(ISNUMBER(AD107),AD107,DATEVALUE(AD107))&lt;=EDATE(TODAY(),24),"12-24 mo","&gt;24 mo")))))</f>
        <v>12-24 mo</v>
      </c>
    </row>
    <row r="108" spans="1:32">
      <c r="A108" s="612"/>
      <c r="B108" s="892"/>
      <c r="C108" s="888"/>
      <c r="D108" s="888"/>
      <c r="E108" s="893"/>
      <c r="F108" s="888"/>
      <c r="G108" s="615" t="s">
        <v>792</v>
      </c>
      <c r="H108" s="615"/>
      <c r="I108" s="893"/>
      <c r="J108" s="888"/>
      <c r="K108" s="615"/>
      <c r="L108" s="894"/>
      <c r="M108" s="888"/>
      <c r="N108" s="887">
        <v>46174</v>
      </c>
      <c r="O108" s="888"/>
      <c r="P108" s="888"/>
      <c r="Q108" s="888"/>
      <c r="R108" s="888"/>
      <c r="S108" s="888"/>
      <c r="T108" s="887">
        <v>46538</v>
      </c>
      <c r="U108" s="888"/>
      <c r="V108" s="888"/>
      <c r="W108" s="616">
        <v>2506.5</v>
      </c>
      <c r="X108" s="889">
        <v>18</v>
      </c>
      <c r="Y108" s="888"/>
      <c r="Z108" s="888"/>
      <c r="AA108" s="888"/>
      <c r="AB108" s="888"/>
      <c r="AC108" s="615"/>
      <c r="AD108" s="615"/>
    </row>
    <row r="109" spans="1:32">
      <c r="A109" s="614" t="s">
        <v>792</v>
      </c>
      <c r="B109" s="884" t="s">
        <v>792</v>
      </c>
      <c r="C109" s="885"/>
      <c r="D109" s="885"/>
      <c r="E109" s="886" t="s">
        <v>792</v>
      </c>
      <c r="F109" s="885"/>
      <c r="G109" s="613" t="s">
        <v>792</v>
      </c>
      <c r="H109" s="613" t="s">
        <v>792</v>
      </c>
      <c r="I109" s="886" t="s">
        <v>792</v>
      </c>
      <c r="J109" s="885"/>
      <c r="K109" s="613" t="s">
        <v>792</v>
      </c>
      <c r="L109" s="884" t="s">
        <v>792</v>
      </c>
      <c r="M109" s="885"/>
      <c r="N109" s="886" t="s">
        <v>792</v>
      </c>
      <c r="O109" s="885"/>
      <c r="P109" s="885"/>
      <c r="Q109" s="885"/>
      <c r="R109" s="885"/>
      <c r="S109" s="885"/>
      <c r="T109" s="886" t="s">
        <v>792</v>
      </c>
      <c r="U109" s="885"/>
      <c r="V109" s="885"/>
      <c r="W109" s="613" t="s">
        <v>792</v>
      </c>
      <c r="X109" s="886" t="s">
        <v>792</v>
      </c>
      <c r="Y109" s="885"/>
      <c r="Z109" s="885"/>
      <c r="AA109" s="885"/>
      <c r="AB109" s="885"/>
      <c r="AC109" s="613" t="s">
        <v>792</v>
      </c>
      <c r="AD109" s="613" t="s">
        <v>792</v>
      </c>
    </row>
    <row r="110" spans="1:32" ht="64">
      <c r="A110" s="612" t="s">
        <v>890</v>
      </c>
      <c r="B110" s="892" t="s">
        <v>891</v>
      </c>
      <c r="C110" s="888"/>
      <c r="D110" s="888"/>
      <c r="E110" s="900">
        <v>1676</v>
      </c>
      <c r="F110" s="888"/>
      <c r="G110" s="619">
        <v>1676</v>
      </c>
      <c r="H110" s="619">
        <v>26145.599999999999</v>
      </c>
      <c r="I110" s="901">
        <v>2178.8000000000002</v>
      </c>
      <c r="J110" s="888"/>
      <c r="K110" s="618">
        <v>15.6</v>
      </c>
      <c r="L110" s="894"/>
      <c r="M110" s="888"/>
      <c r="N110" s="887">
        <v>45901</v>
      </c>
      <c r="O110" s="888"/>
      <c r="P110" s="888"/>
      <c r="Q110" s="888"/>
      <c r="R110" s="888"/>
      <c r="S110" s="888"/>
      <c r="T110" s="887">
        <v>46265</v>
      </c>
      <c r="U110" s="888"/>
      <c r="V110" s="888"/>
      <c r="W110" s="616">
        <v>2178.8000000000002</v>
      </c>
      <c r="X110" s="889">
        <v>15.6</v>
      </c>
      <c r="Y110" s="888"/>
      <c r="Z110" s="888"/>
      <c r="AA110" s="888"/>
      <c r="AB110" s="888"/>
      <c r="AC110" s="617">
        <v>45901</v>
      </c>
      <c r="AD110" s="615" t="s">
        <v>892</v>
      </c>
      <c r="AE110" s="611" t="str">
        <f>B110&amp;CHAR(10)&amp;TEXT(SUMIF($B$7:$B$137,B110,$E$7:$E$137),"#,##0")&amp;" SF"&amp;IF(B110="Vacant","",CHAR(10)&amp;IF(AD110="", "", TEXT(IF(ISNUMBER(AD110),AD110,DATEVALUE(AD110)),"m/d/yy")))</f>
        <v>LAMP SERVICE PRODUCTS ARIZONA
1,676 SF
8/31/30</v>
      </c>
      <c r="AF110" s="610" t="str">
        <f ca="1">IF(B110="Vacant","Vacant",IF(AD110="","",IF(IF(ISNUMBER(AD110),AD110,DATEVALUE(AD110))&lt;TODAY(),"Expired",IF(IF(ISNUMBER(AD110),AD110,DATEVALUE(AD110))&lt;=EDATE(TODAY(),12),"0-12 mo",IF(IF(ISNUMBER(AD110),AD110,DATEVALUE(AD110))&lt;=EDATE(TODAY(),24),"12-24 mo","&gt;24 mo")))))</f>
        <v>&gt;24 mo</v>
      </c>
    </row>
    <row r="111" spans="1:32">
      <c r="A111" s="612"/>
      <c r="B111" s="892"/>
      <c r="C111" s="888"/>
      <c r="D111" s="888"/>
      <c r="E111" s="893"/>
      <c r="F111" s="888"/>
      <c r="G111" s="615" t="s">
        <v>792</v>
      </c>
      <c r="H111" s="615"/>
      <c r="I111" s="893"/>
      <c r="J111" s="888"/>
      <c r="K111" s="615"/>
      <c r="L111" s="894"/>
      <c r="M111" s="888"/>
      <c r="N111" s="887">
        <v>46266</v>
      </c>
      <c r="O111" s="888"/>
      <c r="P111" s="888"/>
      <c r="Q111" s="888"/>
      <c r="R111" s="888"/>
      <c r="S111" s="888"/>
      <c r="T111" s="887">
        <v>46630</v>
      </c>
      <c r="U111" s="888"/>
      <c r="V111" s="888"/>
      <c r="W111" s="616">
        <v>2279.36</v>
      </c>
      <c r="X111" s="889">
        <v>16.32</v>
      </c>
      <c r="Y111" s="888"/>
      <c r="Z111" s="888"/>
      <c r="AA111" s="888"/>
      <c r="AB111" s="888"/>
      <c r="AC111" s="615"/>
      <c r="AD111" s="615"/>
    </row>
    <row r="112" spans="1:32">
      <c r="A112" s="612"/>
      <c r="B112" s="892"/>
      <c r="C112" s="888"/>
      <c r="D112" s="888"/>
      <c r="E112" s="893"/>
      <c r="F112" s="888"/>
      <c r="G112" s="615" t="s">
        <v>792</v>
      </c>
      <c r="H112" s="615"/>
      <c r="I112" s="893"/>
      <c r="J112" s="888"/>
      <c r="K112" s="615"/>
      <c r="L112" s="894"/>
      <c r="M112" s="888"/>
      <c r="N112" s="887">
        <v>46631</v>
      </c>
      <c r="O112" s="888"/>
      <c r="P112" s="888"/>
      <c r="Q112" s="888"/>
      <c r="R112" s="888"/>
      <c r="S112" s="888"/>
      <c r="T112" s="887">
        <v>46996</v>
      </c>
      <c r="U112" s="888"/>
      <c r="V112" s="888"/>
      <c r="W112" s="616">
        <v>2379.92</v>
      </c>
      <c r="X112" s="889">
        <v>17.04</v>
      </c>
      <c r="Y112" s="888"/>
      <c r="Z112" s="888"/>
      <c r="AA112" s="888"/>
      <c r="AB112" s="888"/>
      <c r="AC112" s="615"/>
      <c r="AD112" s="615"/>
    </row>
    <row r="113" spans="1:32">
      <c r="A113" s="612"/>
      <c r="B113" s="892"/>
      <c r="C113" s="888"/>
      <c r="D113" s="888"/>
      <c r="E113" s="893"/>
      <c r="F113" s="888"/>
      <c r="G113" s="615" t="s">
        <v>792</v>
      </c>
      <c r="H113" s="615"/>
      <c r="I113" s="893"/>
      <c r="J113" s="888"/>
      <c r="K113" s="615"/>
      <c r="L113" s="894"/>
      <c r="M113" s="888"/>
      <c r="N113" s="887">
        <v>46997</v>
      </c>
      <c r="O113" s="888"/>
      <c r="P113" s="888"/>
      <c r="Q113" s="888"/>
      <c r="R113" s="888"/>
      <c r="S113" s="888"/>
      <c r="T113" s="887">
        <v>47361</v>
      </c>
      <c r="U113" s="888"/>
      <c r="V113" s="888"/>
      <c r="W113" s="616">
        <v>2480.48</v>
      </c>
      <c r="X113" s="889">
        <v>17.760000000000002</v>
      </c>
      <c r="Y113" s="888"/>
      <c r="Z113" s="888"/>
      <c r="AA113" s="888"/>
      <c r="AB113" s="888"/>
      <c r="AC113" s="615"/>
      <c r="AD113" s="615"/>
    </row>
    <row r="114" spans="1:32">
      <c r="A114" s="612"/>
      <c r="B114" s="892"/>
      <c r="C114" s="888"/>
      <c r="D114" s="888"/>
      <c r="E114" s="893"/>
      <c r="F114" s="888"/>
      <c r="G114" s="615" t="s">
        <v>792</v>
      </c>
      <c r="H114" s="615"/>
      <c r="I114" s="893"/>
      <c r="J114" s="888"/>
      <c r="K114" s="615"/>
      <c r="L114" s="894"/>
      <c r="M114" s="888"/>
      <c r="N114" s="887">
        <v>47362</v>
      </c>
      <c r="O114" s="888"/>
      <c r="P114" s="888"/>
      <c r="Q114" s="888"/>
      <c r="R114" s="888"/>
      <c r="S114" s="888"/>
      <c r="T114" s="887">
        <v>47726</v>
      </c>
      <c r="U114" s="888"/>
      <c r="V114" s="888"/>
      <c r="W114" s="616">
        <v>2597.8000000000002</v>
      </c>
      <c r="X114" s="889">
        <v>18.600000000000001</v>
      </c>
      <c r="Y114" s="888"/>
      <c r="Z114" s="888"/>
      <c r="AA114" s="888"/>
      <c r="AB114" s="888"/>
      <c r="AC114" s="615"/>
      <c r="AD114" s="615"/>
    </row>
    <row r="115" spans="1:32">
      <c r="A115" s="614" t="s">
        <v>792</v>
      </c>
      <c r="B115" s="884" t="s">
        <v>792</v>
      </c>
      <c r="C115" s="885"/>
      <c r="D115" s="885"/>
      <c r="E115" s="886" t="s">
        <v>792</v>
      </c>
      <c r="F115" s="885"/>
      <c r="G115" s="613" t="s">
        <v>792</v>
      </c>
      <c r="H115" s="613" t="s">
        <v>792</v>
      </c>
      <c r="I115" s="886" t="s">
        <v>792</v>
      </c>
      <c r="J115" s="885"/>
      <c r="K115" s="613" t="s">
        <v>792</v>
      </c>
      <c r="L115" s="884" t="s">
        <v>792</v>
      </c>
      <c r="M115" s="885"/>
      <c r="N115" s="886" t="s">
        <v>792</v>
      </c>
      <c r="O115" s="885"/>
      <c r="P115" s="885"/>
      <c r="Q115" s="885"/>
      <c r="R115" s="885"/>
      <c r="S115" s="885"/>
      <c r="T115" s="886" t="s">
        <v>792</v>
      </c>
      <c r="U115" s="885"/>
      <c r="V115" s="885"/>
      <c r="W115" s="613" t="s">
        <v>792</v>
      </c>
      <c r="X115" s="886" t="s">
        <v>792</v>
      </c>
      <c r="Y115" s="885"/>
      <c r="Z115" s="885"/>
      <c r="AA115" s="885"/>
      <c r="AB115" s="885"/>
      <c r="AC115" s="613" t="s">
        <v>792</v>
      </c>
      <c r="AD115" s="613" t="s">
        <v>792</v>
      </c>
    </row>
    <row r="116" spans="1:32" ht="48">
      <c r="A116" s="612" t="s">
        <v>893</v>
      </c>
      <c r="B116" s="892" t="s">
        <v>894</v>
      </c>
      <c r="C116" s="888"/>
      <c r="D116" s="888"/>
      <c r="E116" s="900">
        <v>1671</v>
      </c>
      <c r="F116" s="888"/>
      <c r="G116" s="619">
        <v>1671</v>
      </c>
      <c r="H116" s="619">
        <v>55744.56</v>
      </c>
      <c r="I116" s="901">
        <v>4645.38</v>
      </c>
      <c r="J116" s="888"/>
      <c r="K116" s="618">
        <v>16.68</v>
      </c>
      <c r="L116" s="894" t="s">
        <v>895</v>
      </c>
      <c r="M116" s="888"/>
      <c r="N116" s="887">
        <v>45870</v>
      </c>
      <c r="O116" s="888"/>
      <c r="P116" s="888"/>
      <c r="Q116" s="888"/>
      <c r="R116" s="888"/>
      <c r="S116" s="888"/>
      <c r="T116" s="887">
        <v>46234</v>
      </c>
      <c r="U116" s="888"/>
      <c r="V116" s="888"/>
      <c r="W116" s="616">
        <v>4645.38</v>
      </c>
      <c r="X116" s="889">
        <v>16.68</v>
      </c>
      <c r="Y116" s="888"/>
      <c r="Z116" s="888"/>
      <c r="AA116" s="888"/>
      <c r="AB116" s="888"/>
      <c r="AC116" s="617">
        <v>45139</v>
      </c>
      <c r="AD116" s="615" t="s">
        <v>896</v>
      </c>
      <c r="AE116" s="611" t="str">
        <f>B116&amp;CHAR(10)&amp;TEXT(SUMIF($B$7:$B$137,B116,$E$7:$E$137),"#,##0")&amp;" SF"&amp;IF(B116="Vacant","",CHAR(10)&amp;IF(AD116="", "", TEXT(IF(ISNUMBER(AD116),AD116,DATEVALUE(AD116)),"m/d/yy")))</f>
        <v>ARCHER MOTORSPORTS, INC.
3,342 SF
7/31/26</v>
      </c>
      <c r="AF116" s="610" t="str">
        <f ca="1">IF(B116="Vacant","Vacant",IF(AD116="","",IF(IF(ISNUMBER(AD116),AD116,DATEVALUE(AD116))&lt;TODAY(),"Expired",IF(IF(ISNUMBER(AD116),AD116,DATEVALUE(AD116))&lt;=EDATE(TODAY(),12),"0-12 mo",IF(IF(ISNUMBER(AD116),AD116,DATEVALUE(AD116))&lt;=EDATE(TODAY(),24),"12-24 mo","&gt;24 mo")))))</f>
        <v>0-12 mo</v>
      </c>
    </row>
    <row r="117" spans="1:32">
      <c r="A117" s="614" t="s">
        <v>792</v>
      </c>
      <c r="B117" s="884" t="s">
        <v>792</v>
      </c>
      <c r="C117" s="885"/>
      <c r="D117" s="885"/>
      <c r="E117" s="886" t="s">
        <v>792</v>
      </c>
      <c r="F117" s="885"/>
      <c r="G117" s="613" t="s">
        <v>792</v>
      </c>
      <c r="H117" s="613" t="s">
        <v>792</v>
      </c>
      <c r="I117" s="886" t="s">
        <v>792</v>
      </c>
      <c r="J117" s="885"/>
      <c r="K117" s="613" t="s">
        <v>792</v>
      </c>
      <c r="L117" s="884" t="s">
        <v>792</v>
      </c>
      <c r="M117" s="885"/>
      <c r="N117" s="886" t="s">
        <v>792</v>
      </c>
      <c r="O117" s="885"/>
      <c r="P117" s="885"/>
      <c r="Q117" s="885"/>
      <c r="R117" s="885"/>
      <c r="S117" s="885"/>
      <c r="T117" s="886" t="s">
        <v>792</v>
      </c>
      <c r="U117" s="885"/>
      <c r="V117" s="885"/>
      <c r="W117" s="613" t="s">
        <v>792</v>
      </c>
      <c r="X117" s="886" t="s">
        <v>792</v>
      </c>
      <c r="Y117" s="885"/>
      <c r="Z117" s="885"/>
      <c r="AA117" s="885"/>
      <c r="AB117" s="885"/>
      <c r="AC117" s="613" t="s">
        <v>792</v>
      </c>
      <c r="AD117" s="613" t="s">
        <v>792</v>
      </c>
    </row>
    <row r="118" spans="1:32" ht="48">
      <c r="A118" s="612" t="s">
        <v>897</v>
      </c>
      <c r="B118" s="892" t="s">
        <v>894</v>
      </c>
      <c r="C118" s="888"/>
      <c r="D118" s="888"/>
      <c r="E118" s="900">
        <v>1671</v>
      </c>
      <c r="F118" s="888"/>
      <c r="G118" s="619">
        <v>1671</v>
      </c>
      <c r="H118" s="615"/>
      <c r="I118" s="893"/>
      <c r="J118" s="888"/>
      <c r="K118" s="618">
        <v>0</v>
      </c>
      <c r="L118" s="894" t="s">
        <v>895</v>
      </c>
      <c r="M118" s="888"/>
      <c r="N118" s="893"/>
      <c r="O118" s="888"/>
      <c r="P118" s="888"/>
      <c r="Q118" s="888"/>
      <c r="R118" s="888"/>
      <c r="S118" s="888"/>
      <c r="T118" s="893"/>
      <c r="U118" s="888"/>
      <c r="V118" s="888"/>
      <c r="W118" s="615"/>
      <c r="X118" s="889">
        <v>0</v>
      </c>
      <c r="Y118" s="888"/>
      <c r="Z118" s="888"/>
      <c r="AA118" s="888"/>
      <c r="AB118" s="888"/>
      <c r="AC118" s="617">
        <v>45139</v>
      </c>
      <c r="AD118" s="615" t="s">
        <v>896</v>
      </c>
      <c r="AE118" s="611" t="str">
        <f>B118&amp;CHAR(10)&amp;TEXT(SUMIF($B$7:$B$137,B118,$E$7:$E$137),"#,##0")&amp;" SF"&amp;IF(B118="Vacant","",CHAR(10)&amp;IF(AD118="", "", TEXT(IF(ISNUMBER(AD118),AD118,DATEVALUE(AD118)),"m/d/yy")))</f>
        <v>ARCHER MOTORSPORTS, INC.
3,342 SF
7/31/26</v>
      </c>
      <c r="AF118" s="610" t="str">
        <f ca="1">IF(B118="Vacant","Vacant",IF(AD118="","",IF(IF(ISNUMBER(AD118),AD118,DATEVALUE(AD118))&lt;TODAY(),"Expired",IF(IF(ISNUMBER(AD118),AD118,DATEVALUE(AD118))&lt;=EDATE(TODAY(),12),"0-12 mo",IF(IF(ISNUMBER(AD118),AD118,DATEVALUE(AD118))&lt;=EDATE(TODAY(),24),"12-24 mo","&gt;24 mo")))))</f>
        <v>0-12 mo</v>
      </c>
    </row>
    <row r="119" spans="1:32">
      <c r="A119" s="614" t="s">
        <v>792</v>
      </c>
      <c r="B119" s="884" t="s">
        <v>792</v>
      </c>
      <c r="C119" s="885"/>
      <c r="D119" s="885"/>
      <c r="E119" s="886" t="s">
        <v>792</v>
      </c>
      <c r="F119" s="885"/>
      <c r="G119" s="613" t="s">
        <v>792</v>
      </c>
      <c r="H119" s="613" t="s">
        <v>792</v>
      </c>
      <c r="I119" s="886" t="s">
        <v>792</v>
      </c>
      <c r="J119" s="885"/>
      <c r="K119" s="613" t="s">
        <v>792</v>
      </c>
      <c r="L119" s="884" t="s">
        <v>792</v>
      </c>
      <c r="M119" s="885"/>
      <c r="N119" s="886" t="s">
        <v>792</v>
      </c>
      <c r="O119" s="885"/>
      <c r="P119" s="885"/>
      <c r="Q119" s="885"/>
      <c r="R119" s="885"/>
      <c r="S119" s="885"/>
      <c r="T119" s="886" t="s">
        <v>792</v>
      </c>
      <c r="U119" s="885"/>
      <c r="V119" s="885"/>
      <c r="W119" s="613" t="s">
        <v>792</v>
      </c>
      <c r="X119" s="886" t="s">
        <v>792</v>
      </c>
      <c r="Y119" s="885"/>
      <c r="Z119" s="885"/>
      <c r="AA119" s="885"/>
      <c r="AB119" s="885"/>
      <c r="AC119" s="613" t="s">
        <v>792</v>
      </c>
      <c r="AD119" s="613" t="s">
        <v>792</v>
      </c>
    </row>
    <row r="120" spans="1:32" ht="48">
      <c r="A120" s="612" t="s">
        <v>898</v>
      </c>
      <c r="B120" s="892" t="s">
        <v>899</v>
      </c>
      <c r="C120" s="888"/>
      <c r="D120" s="888"/>
      <c r="E120" s="900">
        <v>1985</v>
      </c>
      <c r="F120" s="888"/>
      <c r="G120" s="619">
        <v>1985</v>
      </c>
      <c r="H120" s="619">
        <v>33586.199999999997</v>
      </c>
      <c r="I120" s="901">
        <v>2798.85</v>
      </c>
      <c r="J120" s="888"/>
      <c r="K120" s="618">
        <v>16.920000000000002</v>
      </c>
      <c r="L120" s="894"/>
      <c r="M120" s="888"/>
      <c r="N120" s="887">
        <v>45870</v>
      </c>
      <c r="O120" s="888"/>
      <c r="P120" s="888"/>
      <c r="Q120" s="888"/>
      <c r="R120" s="888"/>
      <c r="S120" s="888"/>
      <c r="T120" s="887">
        <v>46234</v>
      </c>
      <c r="U120" s="888"/>
      <c r="V120" s="888"/>
      <c r="W120" s="616">
        <v>2798.85</v>
      </c>
      <c r="X120" s="889">
        <v>16.920000000000002</v>
      </c>
      <c r="Y120" s="888"/>
      <c r="Z120" s="888"/>
      <c r="AA120" s="888"/>
      <c r="AB120" s="888"/>
      <c r="AC120" s="617">
        <v>45488</v>
      </c>
      <c r="AD120" s="615" t="s">
        <v>900</v>
      </c>
      <c r="AE120" s="611" t="str">
        <f>B120&amp;CHAR(10)&amp;TEXT(SUMIF($B$7:$B$137,B120,$E$7:$E$137),"#,##0")&amp;" SF"&amp;IF(B120="Vacant","",CHAR(10)&amp;IF(AD120="", "", TEXT(IF(ISNUMBER(AD120),AD120,DATEVALUE(AD120)),"m/d/yy")))</f>
        <v>SIMPLIFIED MFG, INC.
1,985 SF
7/31/27</v>
      </c>
      <c r="AF120" s="610" t="str">
        <f ca="1">IF(B120="Vacant","Vacant",IF(AD120="","",IF(IF(ISNUMBER(AD120),AD120,DATEVALUE(AD120))&lt;TODAY(),"Expired",IF(IF(ISNUMBER(AD120),AD120,DATEVALUE(AD120))&lt;=EDATE(TODAY(),12),"0-12 mo",IF(IF(ISNUMBER(AD120),AD120,DATEVALUE(AD120))&lt;=EDATE(TODAY(),24),"12-24 mo","&gt;24 mo")))))</f>
        <v>12-24 mo</v>
      </c>
    </row>
    <row r="121" spans="1:32">
      <c r="A121" s="612"/>
      <c r="B121" s="892"/>
      <c r="C121" s="888"/>
      <c r="D121" s="888"/>
      <c r="E121" s="893"/>
      <c r="F121" s="888"/>
      <c r="G121" s="615" t="s">
        <v>792</v>
      </c>
      <c r="H121" s="615"/>
      <c r="I121" s="893"/>
      <c r="J121" s="888"/>
      <c r="K121" s="615"/>
      <c r="L121" s="894"/>
      <c r="M121" s="888"/>
      <c r="N121" s="887">
        <v>46235</v>
      </c>
      <c r="O121" s="888"/>
      <c r="P121" s="888"/>
      <c r="Q121" s="888"/>
      <c r="R121" s="888"/>
      <c r="S121" s="888"/>
      <c r="T121" s="887">
        <v>46599</v>
      </c>
      <c r="U121" s="888"/>
      <c r="V121" s="888"/>
      <c r="W121" s="616">
        <v>2917.95</v>
      </c>
      <c r="X121" s="889">
        <v>17.64</v>
      </c>
      <c r="Y121" s="888"/>
      <c r="Z121" s="888"/>
      <c r="AA121" s="888"/>
      <c r="AB121" s="888"/>
      <c r="AC121" s="615"/>
      <c r="AD121" s="615"/>
    </row>
    <row r="122" spans="1:32">
      <c r="A122" s="614" t="s">
        <v>792</v>
      </c>
      <c r="B122" s="884" t="s">
        <v>792</v>
      </c>
      <c r="C122" s="885"/>
      <c r="D122" s="885"/>
      <c r="E122" s="886" t="s">
        <v>792</v>
      </c>
      <c r="F122" s="885"/>
      <c r="G122" s="613" t="s">
        <v>792</v>
      </c>
      <c r="H122" s="613" t="s">
        <v>792</v>
      </c>
      <c r="I122" s="886" t="s">
        <v>792</v>
      </c>
      <c r="J122" s="885"/>
      <c r="K122" s="613" t="s">
        <v>792</v>
      </c>
      <c r="L122" s="884" t="s">
        <v>792</v>
      </c>
      <c r="M122" s="885"/>
      <c r="N122" s="886" t="s">
        <v>792</v>
      </c>
      <c r="O122" s="885"/>
      <c r="P122" s="885"/>
      <c r="Q122" s="885"/>
      <c r="R122" s="885"/>
      <c r="S122" s="885"/>
      <c r="T122" s="886" t="s">
        <v>792</v>
      </c>
      <c r="U122" s="885"/>
      <c r="V122" s="885"/>
      <c r="W122" s="613" t="s">
        <v>792</v>
      </c>
      <c r="X122" s="886" t="s">
        <v>792</v>
      </c>
      <c r="Y122" s="885"/>
      <c r="Z122" s="885"/>
      <c r="AA122" s="885"/>
      <c r="AB122" s="885"/>
      <c r="AC122" s="613" t="s">
        <v>792</v>
      </c>
      <c r="AD122" s="613" t="s">
        <v>792</v>
      </c>
    </row>
    <row r="123" spans="1:32">
      <c r="A123" s="892" t="s">
        <v>792</v>
      </c>
      <c r="B123" s="892" t="s">
        <v>792</v>
      </c>
      <c r="C123" s="888"/>
      <c r="D123" s="888"/>
    </row>
    <row r="124" spans="1:32">
      <c r="A124" s="888"/>
      <c r="B124" s="888"/>
      <c r="C124" s="888"/>
      <c r="D124" s="888"/>
    </row>
    <row r="125" spans="1:32" ht="16" thickBot="1">
      <c r="A125" s="888"/>
      <c r="B125" s="888"/>
      <c r="C125" s="888"/>
      <c r="D125" s="888"/>
      <c r="J125" s="895" t="s">
        <v>901</v>
      </c>
      <c r="K125" s="896"/>
      <c r="L125" s="896"/>
      <c r="M125" s="896"/>
      <c r="N125" s="896"/>
      <c r="O125" s="896"/>
      <c r="P125" s="896"/>
      <c r="Q125" s="896"/>
      <c r="R125" s="896"/>
      <c r="S125" s="896"/>
      <c r="T125" s="896"/>
      <c r="U125" s="896"/>
      <c r="V125" s="896"/>
      <c r="W125" s="896"/>
      <c r="X125" s="896"/>
      <c r="Y125" s="896"/>
      <c r="Z125" s="896"/>
    </row>
    <row r="126" spans="1:32">
      <c r="A126" s="888"/>
      <c r="B126" s="888"/>
      <c r="C126" s="888"/>
      <c r="D126" s="888"/>
    </row>
    <row r="127" spans="1:32">
      <c r="A127" s="888"/>
      <c r="B127" s="888"/>
      <c r="C127" s="888"/>
      <c r="D127" s="888"/>
      <c r="J127" s="890" t="s">
        <v>902</v>
      </c>
      <c r="K127" s="888"/>
      <c r="L127" s="888"/>
      <c r="M127" s="891">
        <v>63714</v>
      </c>
      <c r="N127" s="888"/>
      <c r="S127" s="890" t="s">
        <v>903</v>
      </c>
      <c r="T127" s="888"/>
      <c r="U127" s="888"/>
      <c r="V127" s="891">
        <v>79464.320000000007</v>
      </c>
      <c r="W127" s="888"/>
      <c r="X127" s="888"/>
      <c r="Y127" s="888"/>
    </row>
    <row r="128" spans="1:32">
      <c r="A128" s="888"/>
      <c r="B128" s="888"/>
      <c r="C128" s="888"/>
      <c r="D128" s="888"/>
    </row>
    <row r="129" spans="1:25">
      <c r="A129" s="888"/>
      <c r="B129" s="888"/>
      <c r="C129" s="888"/>
      <c r="D129" s="888"/>
      <c r="S129" s="890" t="s">
        <v>904</v>
      </c>
      <c r="T129" s="888"/>
      <c r="U129" s="888"/>
      <c r="V129" s="891">
        <v>953571.83999999997</v>
      </c>
      <c r="W129" s="888"/>
      <c r="X129" s="888"/>
      <c r="Y129" s="888"/>
    </row>
    <row r="130" spans="1:25">
      <c r="A130" s="888"/>
      <c r="B130" s="888"/>
      <c r="C130" s="888"/>
      <c r="D130" s="888"/>
      <c r="J130" s="890" t="s">
        <v>905</v>
      </c>
      <c r="K130" s="888"/>
      <c r="L130" s="888"/>
      <c r="M130" s="891">
        <v>60333</v>
      </c>
      <c r="N130" s="888"/>
      <c r="S130" s="888"/>
      <c r="T130" s="888"/>
      <c r="U130" s="888"/>
      <c r="V130" s="888"/>
      <c r="W130" s="888"/>
      <c r="X130" s="888"/>
      <c r="Y130" s="888"/>
    </row>
    <row r="131" spans="1:25">
      <c r="A131" s="888"/>
      <c r="B131" s="888"/>
      <c r="C131" s="888"/>
      <c r="D131" s="888"/>
      <c r="J131" s="888"/>
      <c r="K131" s="888"/>
      <c r="L131" s="888"/>
      <c r="M131" s="888"/>
      <c r="N131" s="888"/>
    </row>
    <row r="132" spans="1:25">
      <c r="A132" s="888"/>
      <c r="B132" s="888"/>
      <c r="C132" s="888"/>
      <c r="D132" s="888"/>
    </row>
    <row r="133" spans="1:25">
      <c r="A133" s="888"/>
      <c r="B133" s="888"/>
      <c r="C133" s="888"/>
      <c r="D133" s="888"/>
      <c r="J133" s="890" t="s">
        <v>906</v>
      </c>
      <c r="K133" s="888"/>
      <c r="L133" s="888"/>
      <c r="M133" s="891">
        <v>60333</v>
      </c>
      <c r="N133" s="888"/>
      <c r="R133" s="890" t="s">
        <v>729</v>
      </c>
      <c r="S133" s="888"/>
      <c r="T133" s="888"/>
      <c r="U133" s="899">
        <v>94.693473961766642</v>
      </c>
      <c r="V133" s="888"/>
      <c r="W133" s="888"/>
      <c r="X133" s="888"/>
    </row>
    <row r="134" spans="1:25" ht="16" thickBot="1">
      <c r="A134" s="888"/>
      <c r="B134" s="888"/>
      <c r="C134" s="888"/>
      <c r="D134" s="888"/>
      <c r="J134" s="897" t="s">
        <v>907</v>
      </c>
      <c r="K134" s="896"/>
      <c r="L134" s="896"/>
      <c r="M134" s="898">
        <v>3381</v>
      </c>
      <c r="N134" s="896"/>
      <c r="R134" s="890" t="s">
        <v>908</v>
      </c>
      <c r="S134" s="888"/>
      <c r="T134" s="888"/>
      <c r="U134" s="899">
        <v>5.306526038233355</v>
      </c>
      <c r="V134" s="888"/>
      <c r="W134" s="888"/>
      <c r="X134" s="888"/>
    </row>
    <row r="135" spans="1:25">
      <c r="A135" s="888"/>
      <c r="B135" s="888"/>
      <c r="C135" s="888"/>
      <c r="D135" s="888"/>
    </row>
    <row r="136" spans="1:25">
      <c r="A136" s="888"/>
      <c r="B136" s="888"/>
      <c r="C136" s="888"/>
      <c r="D136" s="888"/>
      <c r="J136" s="890" t="s">
        <v>909</v>
      </c>
      <c r="K136" s="888"/>
      <c r="L136" s="888"/>
      <c r="M136" s="891">
        <v>63714</v>
      </c>
      <c r="N136" s="888"/>
    </row>
    <row r="137" spans="1:25">
      <c r="A137" s="888"/>
      <c r="B137" s="888"/>
      <c r="C137" s="888"/>
      <c r="D137" s="888"/>
    </row>
    <row r="138" spans="1:25" ht="2.25" customHeight="1"/>
  </sheetData>
  <mergeCells count="849"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D2:P2"/>
    <mergeCell ref="C3:O3"/>
    <mergeCell ref="B5:D5"/>
    <mergeCell ref="E5:G5"/>
    <mergeCell ref="I5:J5"/>
    <mergeCell ref="L5:M5"/>
    <mergeCell ref="N5:V5"/>
    <mergeCell ref="B8:D8"/>
    <mergeCell ref="E8:F8"/>
    <mergeCell ref="I8:J8"/>
    <mergeCell ref="L8:M8"/>
    <mergeCell ref="N8:S8"/>
    <mergeCell ref="T8:V8"/>
    <mergeCell ref="T7:V7"/>
    <mergeCell ref="X7:AB7"/>
    <mergeCell ref="X8:AB8"/>
    <mergeCell ref="T9:V9"/>
    <mergeCell ref="X9:AB9"/>
    <mergeCell ref="B7:D7"/>
    <mergeCell ref="E7:F7"/>
    <mergeCell ref="I7:J7"/>
    <mergeCell ref="L7:M7"/>
    <mergeCell ref="N7:S7"/>
    <mergeCell ref="B9:D9"/>
    <mergeCell ref="E9:F9"/>
    <mergeCell ref="I9:J9"/>
    <mergeCell ref="L9:M9"/>
    <mergeCell ref="N9:S9"/>
    <mergeCell ref="B10:D10"/>
    <mergeCell ref="E10:F10"/>
    <mergeCell ref="I10:J10"/>
    <mergeCell ref="L10:M10"/>
    <mergeCell ref="N10:S10"/>
    <mergeCell ref="T10:V10"/>
    <mergeCell ref="X10:AB10"/>
    <mergeCell ref="X11:AB11"/>
    <mergeCell ref="B12:D12"/>
    <mergeCell ref="E12:F12"/>
    <mergeCell ref="I12:J12"/>
    <mergeCell ref="L12:M12"/>
    <mergeCell ref="N12:S12"/>
    <mergeCell ref="T12:V12"/>
    <mergeCell ref="B13:D13"/>
    <mergeCell ref="T11:V11"/>
    <mergeCell ref="I11:J11"/>
    <mergeCell ref="L11:M11"/>
    <mergeCell ref="N11:S11"/>
    <mergeCell ref="T13:V13"/>
    <mergeCell ref="X12:AB12"/>
    <mergeCell ref="B11:D11"/>
    <mergeCell ref="E11:F11"/>
    <mergeCell ref="I13:J13"/>
    <mergeCell ref="L13:M13"/>
    <mergeCell ref="E13:F13"/>
    <mergeCell ref="N13:S13"/>
    <mergeCell ref="X13:AB13"/>
    <mergeCell ref="B18:D18"/>
    <mergeCell ref="E18:F18"/>
    <mergeCell ref="I18:J18"/>
    <mergeCell ref="L18:M18"/>
    <mergeCell ref="N18:S18"/>
    <mergeCell ref="N17:S17"/>
    <mergeCell ref="T19:V19"/>
    <mergeCell ref="X17:AB17"/>
    <mergeCell ref="X19:AB19"/>
    <mergeCell ref="T18:V18"/>
    <mergeCell ref="X18:AB18"/>
    <mergeCell ref="B17:D17"/>
    <mergeCell ref="E17:F17"/>
    <mergeCell ref="I19:J19"/>
    <mergeCell ref="L19:M19"/>
    <mergeCell ref="N19:S19"/>
    <mergeCell ref="T17:V17"/>
    <mergeCell ref="I17:J17"/>
    <mergeCell ref="L17:M17"/>
    <mergeCell ref="B19:D19"/>
    <mergeCell ref="E19:F19"/>
    <mergeCell ref="X14:AB14"/>
    <mergeCell ref="T15:V15"/>
    <mergeCell ref="X15:AB15"/>
    <mergeCell ref="B16:D16"/>
    <mergeCell ref="E16:F16"/>
    <mergeCell ref="I16:J16"/>
    <mergeCell ref="L16:M16"/>
    <mergeCell ref="N16:S16"/>
    <mergeCell ref="T16:V16"/>
    <mergeCell ref="X16:AB16"/>
    <mergeCell ref="B15:D15"/>
    <mergeCell ref="B14:D14"/>
    <mergeCell ref="E14:F14"/>
    <mergeCell ref="I14:J14"/>
    <mergeCell ref="L14:M14"/>
    <mergeCell ref="N14:S14"/>
    <mergeCell ref="T14:V14"/>
    <mergeCell ref="E15:F15"/>
    <mergeCell ref="I15:J15"/>
    <mergeCell ref="L15:M15"/>
    <mergeCell ref="N15:S15"/>
    <mergeCell ref="X22:AB22"/>
    <mergeCell ref="B21:D21"/>
    <mergeCell ref="B20:D20"/>
    <mergeCell ref="E20:F20"/>
    <mergeCell ref="I20:J20"/>
    <mergeCell ref="L20:M20"/>
    <mergeCell ref="N20:S20"/>
    <mergeCell ref="T20:V20"/>
    <mergeCell ref="E21:F21"/>
    <mergeCell ref="I21:J21"/>
    <mergeCell ref="B22:D22"/>
    <mergeCell ref="E22:F22"/>
    <mergeCell ref="I22:J22"/>
    <mergeCell ref="L22:M22"/>
    <mergeCell ref="N22:S22"/>
    <mergeCell ref="T22:V22"/>
    <mergeCell ref="L21:M21"/>
    <mergeCell ref="N21:S21"/>
    <mergeCell ref="X20:AB20"/>
    <mergeCell ref="T21:V21"/>
    <mergeCell ref="X21:AB21"/>
    <mergeCell ref="T24:V24"/>
    <mergeCell ref="X24:AB24"/>
    <mergeCell ref="B23:D23"/>
    <mergeCell ref="E23:F23"/>
    <mergeCell ref="I25:J25"/>
    <mergeCell ref="L25:M25"/>
    <mergeCell ref="N25:S25"/>
    <mergeCell ref="T23:V23"/>
    <mergeCell ref="I23:J23"/>
    <mergeCell ref="L23:M23"/>
    <mergeCell ref="B25:D25"/>
    <mergeCell ref="E25:F25"/>
    <mergeCell ref="B24:D24"/>
    <mergeCell ref="E24:F24"/>
    <mergeCell ref="I24:J24"/>
    <mergeCell ref="L24:M24"/>
    <mergeCell ref="N24:S24"/>
    <mergeCell ref="N23:S23"/>
    <mergeCell ref="T25:V25"/>
    <mergeCell ref="X23:AB23"/>
    <mergeCell ref="X25:AB25"/>
    <mergeCell ref="X28:AB28"/>
    <mergeCell ref="B27:D27"/>
    <mergeCell ref="B26:D26"/>
    <mergeCell ref="E26:F26"/>
    <mergeCell ref="I26:J26"/>
    <mergeCell ref="L26:M26"/>
    <mergeCell ref="N26:S26"/>
    <mergeCell ref="T26:V26"/>
    <mergeCell ref="E27:F27"/>
    <mergeCell ref="I27:J27"/>
    <mergeCell ref="B28:D28"/>
    <mergeCell ref="E28:F28"/>
    <mergeCell ref="I28:J28"/>
    <mergeCell ref="L28:M28"/>
    <mergeCell ref="N28:S28"/>
    <mergeCell ref="T28:V28"/>
    <mergeCell ref="L27:M27"/>
    <mergeCell ref="N27:S27"/>
    <mergeCell ref="X26:AB26"/>
    <mergeCell ref="T27:V27"/>
    <mergeCell ref="X27:AB27"/>
    <mergeCell ref="T30:V30"/>
    <mergeCell ref="X30:AB30"/>
    <mergeCell ref="B29:D29"/>
    <mergeCell ref="E29:F29"/>
    <mergeCell ref="I31:J31"/>
    <mergeCell ref="L31:M31"/>
    <mergeCell ref="N31:S31"/>
    <mergeCell ref="T29:V29"/>
    <mergeCell ref="I29:J29"/>
    <mergeCell ref="L29:M29"/>
    <mergeCell ref="B31:D31"/>
    <mergeCell ref="E31:F31"/>
    <mergeCell ref="B30:D30"/>
    <mergeCell ref="E30:F30"/>
    <mergeCell ref="I30:J30"/>
    <mergeCell ref="L30:M30"/>
    <mergeCell ref="N30:S30"/>
    <mergeCell ref="N29:S29"/>
    <mergeCell ref="T31:V31"/>
    <mergeCell ref="X29:AB29"/>
    <mergeCell ref="X31:AB31"/>
    <mergeCell ref="X34:AB34"/>
    <mergeCell ref="B33:D33"/>
    <mergeCell ref="B32:D32"/>
    <mergeCell ref="E32:F32"/>
    <mergeCell ref="I32:J32"/>
    <mergeCell ref="L32:M32"/>
    <mergeCell ref="N32:S32"/>
    <mergeCell ref="T32:V32"/>
    <mergeCell ref="E33:F33"/>
    <mergeCell ref="I33:J33"/>
    <mergeCell ref="B34:D34"/>
    <mergeCell ref="E34:F34"/>
    <mergeCell ref="I34:J34"/>
    <mergeCell ref="L34:M34"/>
    <mergeCell ref="N34:S34"/>
    <mergeCell ref="T34:V34"/>
    <mergeCell ref="L33:M33"/>
    <mergeCell ref="N33:S33"/>
    <mergeCell ref="X32:AB32"/>
    <mergeCell ref="T33:V33"/>
    <mergeCell ref="X33:AB33"/>
    <mergeCell ref="T36:V36"/>
    <mergeCell ref="X36:AB36"/>
    <mergeCell ref="B35:D35"/>
    <mergeCell ref="E35:F35"/>
    <mergeCell ref="I37:J37"/>
    <mergeCell ref="L37:M37"/>
    <mergeCell ref="N37:S37"/>
    <mergeCell ref="T35:V35"/>
    <mergeCell ref="I35:J35"/>
    <mergeCell ref="L35:M35"/>
    <mergeCell ref="B37:D37"/>
    <mergeCell ref="E37:F37"/>
    <mergeCell ref="B36:D36"/>
    <mergeCell ref="E36:F36"/>
    <mergeCell ref="I36:J36"/>
    <mergeCell ref="L36:M36"/>
    <mergeCell ref="N36:S36"/>
    <mergeCell ref="N35:S35"/>
    <mergeCell ref="T37:V37"/>
    <mergeCell ref="X35:AB35"/>
    <mergeCell ref="X37:AB37"/>
    <mergeCell ref="X40:AB40"/>
    <mergeCell ref="B39:D39"/>
    <mergeCell ref="B38:D38"/>
    <mergeCell ref="E38:F38"/>
    <mergeCell ref="I38:J38"/>
    <mergeCell ref="L38:M38"/>
    <mergeCell ref="N38:S38"/>
    <mergeCell ref="T38:V38"/>
    <mergeCell ref="E39:F39"/>
    <mergeCell ref="I39:J39"/>
    <mergeCell ref="B40:D40"/>
    <mergeCell ref="E40:F40"/>
    <mergeCell ref="I40:J40"/>
    <mergeCell ref="L40:M40"/>
    <mergeCell ref="N40:S40"/>
    <mergeCell ref="T40:V40"/>
    <mergeCell ref="L39:M39"/>
    <mergeCell ref="N39:S39"/>
    <mergeCell ref="X38:AB38"/>
    <mergeCell ref="T39:V39"/>
    <mergeCell ref="X39:AB39"/>
    <mergeCell ref="T42:V42"/>
    <mergeCell ref="X42:AB42"/>
    <mergeCell ref="B41:D41"/>
    <mergeCell ref="E41:F41"/>
    <mergeCell ref="I43:J43"/>
    <mergeCell ref="L43:M43"/>
    <mergeCell ref="N43:S43"/>
    <mergeCell ref="T41:V41"/>
    <mergeCell ref="I41:J41"/>
    <mergeCell ref="L41:M41"/>
    <mergeCell ref="B43:D43"/>
    <mergeCell ref="E43:F43"/>
    <mergeCell ref="B42:D42"/>
    <mergeCell ref="E42:F42"/>
    <mergeCell ref="I42:J42"/>
    <mergeCell ref="L42:M42"/>
    <mergeCell ref="N42:S42"/>
    <mergeCell ref="N41:S41"/>
    <mergeCell ref="T43:V43"/>
    <mergeCell ref="X41:AB41"/>
    <mergeCell ref="X43:AB43"/>
    <mergeCell ref="X46:AB46"/>
    <mergeCell ref="B45:D45"/>
    <mergeCell ref="B44:D44"/>
    <mergeCell ref="E44:F44"/>
    <mergeCell ref="I44:J44"/>
    <mergeCell ref="L44:M44"/>
    <mergeCell ref="N44:S44"/>
    <mergeCell ref="T44:V44"/>
    <mergeCell ref="E45:F45"/>
    <mergeCell ref="I45:J45"/>
    <mergeCell ref="B46:D46"/>
    <mergeCell ref="E46:F46"/>
    <mergeCell ref="I46:J46"/>
    <mergeCell ref="L46:M46"/>
    <mergeCell ref="N46:S46"/>
    <mergeCell ref="T46:V46"/>
    <mergeCell ref="L45:M45"/>
    <mergeCell ref="N45:S45"/>
    <mergeCell ref="X44:AB44"/>
    <mergeCell ref="T45:V45"/>
    <mergeCell ref="X45:AB45"/>
    <mergeCell ref="T48:V48"/>
    <mergeCell ref="X48:AB48"/>
    <mergeCell ref="B47:D47"/>
    <mergeCell ref="E47:F47"/>
    <mergeCell ref="I49:J49"/>
    <mergeCell ref="L49:M49"/>
    <mergeCell ref="N49:S49"/>
    <mergeCell ref="T47:V47"/>
    <mergeCell ref="I47:J47"/>
    <mergeCell ref="L47:M47"/>
    <mergeCell ref="B49:D49"/>
    <mergeCell ref="E49:F49"/>
    <mergeCell ref="B48:D48"/>
    <mergeCell ref="E48:F48"/>
    <mergeCell ref="I48:J48"/>
    <mergeCell ref="L48:M48"/>
    <mergeCell ref="N48:S48"/>
    <mergeCell ref="N47:S47"/>
    <mergeCell ref="T49:V49"/>
    <mergeCell ref="X47:AB47"/>
    <mergeCell ref="X49:AB49"/>
    <mergeCell ref="X52:AB52"/>
    <mergeCell ref="B51:D51"/>
    <mergeCell ref="B50:D50"/>
    <mergeCell ref="E50:F50"/>
    <mergeCell ref="I50:J50"/>
    <mergeCell ref="L50:M50"/>
    <mergeCell ref="N50:S50"/>
    <mergeCell ref="T50:V50"/>
    <mergeCell ref="E51:F51"/>
    <mergeCell ref="I51:J51"/>
    <mergeCell ref="B52:D52"/>
    <mergeCell ref="E52:F52"/>
    <mergeCell ref="I52:J52"/>
    <mergeCell ref="L52:M52"/>
    <mergeCell ref="N52:S52"/>
    <mergeCell ref="T52:V52"/>
    <mergeCell ref="L51:M51"/>
    <mergeCell ref="N51:S51"/>
    <mergeCell ref="X50:AB50"/>
    <mergeCell ref="T51:V51"/>
    <mergeCell ref="X51:AB51"/>
    <mergeCell ref="T54:V54"/>
    <mergeCell ref="X54:AB54"/>
    <mergeCell ref="B53:D53"/>
    <mergeCell ref="E53:F53"/>
    <mergeCell ref="I55:J55"/>
    <mergeCell ref="L55:M55"/>
    <mergeCell ref="N55:S55"/>
    <mergeCell ref="T53:V53"/>
    <mergeCell ref="I53:J53"/>
    <mergeCell ref="L53:M53"/>
    <mergeCell ref="B55:D55"/>
    <mergeCell ref="E55:F55"/>
    <mergeCell ref="B54:D54"/>
    <mergeCell ref="E54:F54"/>
    <mergeCell ref="I54:J54"/>
    <mergeCell ref="L54:M54"/>
    <mergeCell ref="N54:S54"/>
    <mergeCell ref="N53:S53"/>
    <mergeCell ref="T55:V55"/>
    <mergeCell ref="X53:AB53"/>
    <mergeCell ref="X55:AB55"/>
    <mergeCell ref="X58:AB58"/>
    <mergeCell ref="B57:D57"/>
    <mergeCell ref="B56:D56"/>
    <mergeCell ref="E56:F56"/>
    <mergeCell ref="I56:J56"/>
    <mergeCell ref="L56:M56"/>
    <mergeCell ref="N56:S56"/>
    <mergeCell ref="T56:V56"/>
    <mergeCell ref="E57:F57"/>
    <mergeCell ref="I57:J57"/>
    <mergeCell ref="B58:D58"/>
    <mergeCell ref="E58:F58"/>
    <mergeCell ref="I58:J58"/>
    <mergeCell ref="L58:M58"/>
    <mergeCell ref="N58:S58"/>
    <mergeCell ref="T58:V58"/>
    <mergeCell ref="L57:M57"/>
    <mergeCell ref="N57:S57"/>
    <mergeCell ref="X56:AB56"/>
    <mergeCell ref="T57:V57"/>
    <mergeCell ref="X57:AB57"/>
    <mergeCell ref="T60:V60"/>
    <mergeCell ref="X60:AB60"/>
    <mergeCell ref="B59:D59"/>
    <mergeCell ref="E59:F59"/>
    <mergeCell ref="I61:J61"/>
    <mergeCell ref="L61:M61"/>
    <mergeCell ref="N61:S61"/>
    <mergeCell ref="T59:V59"/>
    <mergeCell ref="I59:J59"/>
    <mergeCell ref="L59:M59"/>
    <mergeCell ref="B61:D61"/>
    <mergeCell ref="E61:F61"/>
    <mergeCell ref="B60:D60"/>
    <mergeCell ref="E60:F60"/>
    <mergeCell ref="I60:J60"/>
    <mergeCell ref="L60:M60"/>
    <mergeCell ref="N60:S60"/>
    <mergeCell ref="N59:S59"/>
    <mergeCell ref="T61:V61"/>
    <mergeCell ref="X59:AB59"/>
    <mergeCell ref="X61:AB61"/>
    <mergeCell ref="X64:AB64"/>
    <mergeCell ref="B63:D63"/>
    <mergeCell ref="B62:D62"/>
    <mergeCell ref="E62:F62"/>
    <mergeCell ref="I62:J62"/>
    <mergeCell ref="L62:M62"/>
    <mergeCell ref="N62:S62"/>
    <mergeCell ref="T62:V62"/>
    <mergeCell ref="E63:F63"/>
    <mergeCell ref="I63:J63"/>
    <mergeCell ref="B64:D64"/>
    <mergeCell ref="E64:F64"/>
    <mergeCell ref="I64:J64"/>
    <mergeCell ref="L64:M64"/>
    <mergeCell ref="N64:S64"/>
    <mergeCell ref="T64:V64"/>
    <mergeCell ref="L63:M63"/>
    <mergeCell ref="N63:S63"/>
    <mergeCell ref="X62:AB62"/>
    <mergeCell ref="T63:V63"/>
    <mergeCell ref="X63:AB63"/>
    <mergeCell ref="T66:V66"/>
    <mergeCell ref="X66:AB66"/>
    <mergeCell ref="B65:D65"/>
    <mergeCell ref="E65:F65"/>
    <mergeCell ref="I67:J67"/>
    <mergeCell ref="L67:M67"/>
    <mergeCell ref="N67:S67"/>
    <mergeCell ref="T65:V65"/>
    <mergeCell ref="I65:J65"/>
    <mergeCell ref="L65:M65"/>
    <mergeCell ref="B67:D67"/>
    <mergeCell ref="E67:F67"/>
    <mergeCell ref="B66:D66"/>
    <mergeCell ref="E66:F66"/>
    <mergeCell ref="I66:J66"/>
    <mergeCell ref="L66:M66"/>
    <mergeCell ref="N66:S66"/>
    <mergeCell ref="N65:S65"/>
    <mergeCell ref="T67:V67"/>
    <mergeCell ref="X65:AB65"/>
    <mergeCell ref="X67:AB67"/>
    <mergeCell ref="X70:AB70"/>
    <mergeCell ref="B69:D69"/>
    <mergeCell ref="B68:D68"/>
    <mergeCell ref="E68:F68"/>
    <mergeCell ref="I68:J68"/>
    <mergeCell ref="L68:M68"/>
    <mergeCell ref="N68:S68"/>
    <mergeCell ref="T68:V68"/>
    <mergeCell ref="E69:F69"/>
    <mergeCell ref="I69:J69"/>
    <mergeCell ref="B70:D70"/>
    <mergeCell ref="E70:F70"/>
    <mergeCell ref="I70:J70"/>
    <mergeCell ref="L70:M70"/>
    <mergeCell ref="N70:S70"/>
    <mergeCell ref="T70:V70"/>
    <mergeCell ref="L69:M69"/>
    <mergeCell ref="N69:S69"/>
    <mergeCell ref="X68:AB68"/>
    <mergeCell ref="T69:V69"/>
    <mergeCell ref="X69:AB69"/>
    <mergeCell ref="T72:V72"/>
    <mergeCell ref="X72:AB72"/>
    <mergeCell ref="B71:D71"/>
    <mergeCell ref="E71:F71"/>
    <mergeCell ref="I73:J73"/>
    <mergeCell ref="L73:M73"/>
    <mergeCell ref="N73:S73"/>
    <mergeCell ref="T71:V71"/>
    <mergeCell ref="I71:J71"/>
    <mergeCell ref="L71:M71"/>
    <mergeCell ref="B73:D73"/>
    <mergeCell ref="E73:F73"/>
    <mergeCell ref="B72:D72"/>
    <mergeCell ref="E72:F72"/>
    <mergeCell ref="I72:J72"/>
    <mergeCell ref="L72:M72"/>
    <mergeCell ref="N72:S72"/>
    <mergeCell ref="N71:S71"/>
    <mergeCell ref="T73:V73"/>
    <mergeCell ref="X71:AB71"/>
    <mergeCell ref="X73:AB73"/>
    <mergeCell ref="X76:AB76"/>
    <mergeCell ref="B75:D75"/>
    <mergeCell ref="B74:D74"/>
    <mergeCell ref="E74:F74"/>
    <mergeCell ref="I74:J74"/>
    <mergeCell ref="L74:M74"/>
    <mergeCell ref="N74:S74"/>
    <mergeCell ref="T74:V74"/>
    <mergeCell ref="E75:F75"/>
    <mergeCell ref="I75:J75"/>
    <mergeCell ref="B76:D76"/>
    <mergeCell ref="E76:F76"/>
    <mergeCell ref="I76:J76"/>
    <mergeCell ref="L76:M76"/>
    <mergeCell ref="N76:S76"/>
    <mergeCell ref="T76:V76"/>
    <mergeCell ref="L75:M75"/>
    <mergeCell ref="N75:S75"/>
    <mergeCell ref="X74:AB74"/>
    <mergeCell ref="T75:V75"/>
    <mergeCell ref="X75:AB75"/>
    <mergeCell ref="T78:V78"/>
    <mergeCell ref="X78:AB78"/>
    <mergeCell ref="B77:D77"/>
    <mergeCell ref="E77:F77"/>
    <mergeCell ref="I79:J79"/>
    <mergeCell ref="L79:M79"/>
    <mergeCell ref="N79:S79"/>
    <mergeCell ref="T77:V77"/>
    <mergeCell ref="I77:J77"/>
    <mergeCell ref="L77:M77"/>
    <mergeCell ref="B79:D79"/>
    <mergeCell ref="E79:F79"/>
    <mergeCell ref="B78:D78"/>
    <mergeCell ref="E78:F78"/>
    <mergeCell ref="I78:J78"/>
    <mergeCell ref="L78:M78"/>
    <mergeCell ref="N78:S78"/>
    <mergeCell ref="N77:S77"/>
    <mergeCell ref="T79:V79"/>
    <mergeCell ref="X77:AB77"/>
    <mergeCell ref="X79:AB79"/>
    <mergeCell ref="X82:AB82"/>
    <mergeCell ref="B81:D81"/>
    <mergeCell ref="B80:D80"/>
    <mergeCell ref="E80:F80"/>
    <mergeCell ref="I80:J80"/>
    <mergeCell ref="L80:M80"/>
    <mergeCell ref="N80:S80"/>
    <mergeCell ref="T80:V80"/>
    <mergeCell ref="E81:F81"/>
    <mergeCell ref="I81:J81"/>
    <mergeCell ref="B82:D82"/>
    <mergeCell ref="E82:F82"/>
    <mergeCell ref="I82:J82"/>
    <mergeCell ref="L82:M82"/>
    <mergeCell ref="N82:S82"/>
    <mergeCell ref="T82:V82"/>
    <mergeCell ref="L81:M81"/>
    <mergeCell ref="N81:S81"/>
    <mergeCell ref="X80:AB80"/>
    <mergeCell ref="T81:V81"/>
    <mergeCell ref="X81:AB81"/>
    <mergeCell ref="T84:V84"/>
    <mergeCell ref="X84:AB84"/>
    <mergeCell ref="B83:D83"/>
    <mergeCell ref="E83:F83"/>
    <mergeCell ref="I85:J85"/>
    <mergeCell ref="L85:M85"/>
    <mergeCell ref="N85:S85"/>
    <mergeCell ref="T83:V83"/>
    <mergeCell ref="I83:J83"/>
    <mergeCell ref="L83:M83"/>
    <mergeCell ref="B85:D85"/>
    <mergeCell ref="E85:F85"/>
    <mergeCell ref="B84:D84"/>
    <mergeCell ref="E84:F84"/>
    <mergeCell ref="I84:J84"/>
    <mergeCell ref="L84:M84"/>
    <mergeCell ref="N84:S84"/>
    <mergeCell ref="N83:S83"/>
    <mergeCell ref="T85:V85"/>
    <mergeCell ref="X83:AB83"/>
    <mergeCell ref="X85:AB85"/>
    <mergeCell ref="X88:AB88"/>
    <mergeCell ref="B87:D87"/>
    <mergeCell ref="B86:D86"/>
    <mergeCell ref="E86:F86"/>
    <mergeCell ref="I86:J86"/>
    <mergeCell ref="L86:M86"/>
    <mergeCell ref="N86:S86"/>
    <mergeCell ref="T86:V86"/>
    <mergeCell ref="E87:F87"/>
    <mergeCell ref="I87:J87"/>
    <mergeCell ref="B88:D88"/>
    <mergeCell ref="E88:F88"/>
    <mergeCell ref="I88:J88"/>
    <mergeCell ref="L88:M88"/>
    <mergeCell ref="N88:S88"/>
    <mergeCell ref="T88:V88"/>
    <mergeCell ref="L87:M87"/>
    <mergeCell ref="N87:S87"/>
    <mergeCell ref="X86:AB86"/>
    <mergeCell ref="T87:V87"/>
    <mergeCell ref="X87:AB87"/>
    <mergeCell ref="T90:V90"/>
    <mergeCell ref="X90:AB90"/>
    <mergeCell ref="B89:D89"/>
    <mergeCell ref="E89:F89"/>
    <mergeCell ref="I91:J91"/>
    <mergeCell ref="L91:M91"/>
    <mergeCell ref="N91:S91"/>
    <mergeCell ref="T89:V89"/>
    <mergeCell ref="I89:J89"/>
    <mergeCell ref="L89:M89"/>
    <mergeCell ref="B91:D91"/>
    <mergeCell ref="E91:F91"/>
    <mergeCell ref="B90:D90"/>
    <mergeCell ref="E90:F90"/>
    <mergeCell ref="I90:J90"/>
    <mergeCell ref="L90:M90"/>
    <mergeCell ref="N90:S90"/>
    <mergeCell ref="N89:S89"/>
    <mergeCell ref="T91:V91"/>
    <mergeCell ref="X89:AB89"/>
    <mergeCell ref="X91:AB91"/>
    <mergeCell ref="X94:AB94"/>
    <mergeCell ref="B93:D93"/>
    <mergeCell ref="B92:D92"/>
    <mergeCell ref="E92:F92"/>
    <mergeCell ref="I92:J92"/>
    <mergeCell ref="L92:M92"/>
    <mergeCell ref="N92:S92"/>
    <mergeCell ref="T92:V92"/>
    <mergeCell ref="E93:F93"/>
    <mergeCell ref="I93:J93"/>
    <mergeCell ref="B94:D94"/>
    <mergeCell ref="E94:F94"/>
    <mergeCell ref="I94:J94"/>
    <mergeCell ref="L94:M94"/>
    <mergeCell ref="N94:S94"/>
    <mergeCell ref="T94:V94"/>
    <mergeCell ref="L93:M93"/>
    <mergeCell ref="N93:S93"/>
    <mergeCell ref="X92:AB92"/>
    <mergeCell ref="T93:V93"/>
    <mergeCell ref="X93:AB93"/>
    <mergeCell ref="T96:V96"/>
    <mergeCell ref="X96:AB96"/>
    <mergeCell ref="B95:D95"/>
    <mergeCell ref="E95:F95"/>
    <mergeCell ref="I97:J97"/>
    <mergeCell ref="L97:M97"/>
    <mergeCell ref="N97:S97"/>
    <mergeCell ref="T95:V95"/>
    <mergeCell ref="I95:J95"/>
    <mergeCell ref="L95:M95"/>
    <mergeCell ref="B97:D97"/>
    <mergeCell ref="E97:F97"/>
    <mergeCell ref="B96:D96"/>
    <mergeCell ref="E96:F96"/>
    <mergeCell ref="I96:J96"/>
    <mergeCell ref="L96:M96"/>
    <mergeCell ref="N96:S96"/>
    <mergeCell ref="N95:S95"/>
    <mergeCell ref="T97:V97"/>
    <mergeCell ref="X95:AB95"/>
    <mergeCell ref="X97:AB97"/>
    <mergeCell ref="X100:AB100"/>
    <mergeCell ref="B99:D99"/>
    <mergeCell ref="B98:D98"/>
    <mergeCell ref="E98:F98"/>
    <mergeCell ref="I98:J98"/>
    <mergeCell ref="L98:M98"/>
    <mergeCell ref="N98:S98"/>
    <mergeCell ref="T98:V98"/>
    <mergeCell ref="E99:F99"/>
    <mergeCell ref="I99:J99"/>
    <mergeCell ref="B100:D100"/>
    <mergeCell ref="E100:F100"/>
    <mergeCell ref="I100:J100"/>
    <mergeCell ref="L100:M100"/>
    <mergeCell ref="N100:S100"/>
    <mergeCell ref="T100:V100"/>
    <mergeCell ref="L99:M99"/>
    <mergeCell ref="N99:S99"/>
    <mergeCell ref="X98:AB98"/>
    <mergeCell ref="T99:V99"/>
    <mergeCell ref="X99:AB99"/>
    <mergeCell ref="T102:V102"/>
    <mergeCell ref="X102:AB102"/>
    <mergeCell ref="B101:D101"/>
    <mergeCell ref="E101:F101"/>
    <mergeCell ref="I103:J103"/>
    <mergeCell ref="L103:M103"/>
    <mergeCell ref="N103:S103"/>
    <mergeCell ref="T101:V101"/>
    <mergeCell ref="I101:J101"/>
    <mergeCell ref="L101:M101"/>
    <mergeCell ref="B103:D103"/>
    <mergeCell ref="E103:F103"/>
    <mergeCell ref="B102:D102"/>
    <mergeCell ref="E102:F102"/>
    <mergeCell ref="I102:J102"/>
    <mergeCell ref="L102:M102"/>
    <mergeCell ref="N102:S102"/>
    <mergeCell ref="N101:S101"/>
    <mergeCell ref="T103:V103"/>
    <mergeCell ref="X101:AB101"/>
    <mergeCell ref="X103:AB103"/>
    <mergeCell ref="X106:AB106"/>
    <mergeCell ref="B105:D105"/>
    <mergeCell ref="B104:D104"/>
    <mergeCell ref="E104:F104"/>
    <mergeCell ref="I104:J104"/>
    <mergeCell ref="L104:M104"/>
    <mergeCell ref="N104:S104"/>
    <mergeCell ref="T104:V104"/>
    <mergeCell ref="E105:F105"/>
    <mergeCell ref="I105:J105"/>
    <mergeCell ref="B106:D106"/>
    <mergeCell ref="E106:F106"/>
    <mergeCell ref="I106:J106"/>
    <mergeCell ref="L106:M106"/>
    <mergeCell ref="N106:S106"/>
    <mergeCell ref="T106:V106"/>
    <mergeCell ref="L105:M105"/>
    <mergeCell ref="N105:S105"/>
    <mergeCell ref="X104:AB104"/>
    <mergeCell ref="T105:V105"/>
    <mergeCell ref="X105:AB105"/>
    <mergeCell ref="T108:V108"/>
    <mergeCell ref="X108:AB108"/>
    <mergeCell ref="B107:D107"/>
    <mergeCell ref="E107:F107"/>
    <mergeCell ref="I109:J109"/>
    <mergeCell ref="L109:M109"/>
    <mergeCell ref="N109:S109"/>
    <mergeCell ref="T107:V107"/>
    <mergeCell ref="I107:J107"/>
    <mergeCell ref="L107:M107"/>
    <mergeCell ref="B109:D109"/>
    <mergeCell ref="E109:F109"/>
    <mergeCell ref="B108:D108"/>
    <mergeCell ref="E108:F108"/>
    <mergeCell ref="I108:J108"/>
    <mergeCell ref="L108:M108"/>
    <mergeCell ref="N108:S108"/>
    <mergeCell ref="N107:S107"/>
    <mergeCell ref="T109:V109"/>
    <mergeCell ref="X107:AB107"/>
    <mergeCell ref="X109:AB109"/>
    <mergeCell ref="X112:AB112"/>
    <mergeCell ref="B111:D111"/>
    <mergeCell ref="B110:D110"/>
    <mergeCell ref="E110:F110"/>
    <mergeCell ref="I110:J110"/>
    <mergeCell ref="L110:M110"/>
    <mergeCell ref="N110:S110"/>
    <mergeCell ref="T110:V110"/>
    <mergeCell ref="E111:F111"/>
    <mergeCell ref="I111:J111"/>
    <mergeCell ref="B112:D112"/>
    <mergeCell ref="E112:F112"/>
    <mergeCell ref="I112:J112"/>
    <mergeCell ref="L112:M112"/>
    <mergeCell ref="N112:S112"/>
    <mergeCell ref="T112:V112"/>
    <mergeCell ref="L111:M111"/>
    <mergeCell ref="N111:S111"/>
    <mergeCell ref="X110:AB110"/>
    <mergeCell ref="T111:V111"/>
    <mergeCell ref="X111:AB111"/>
    <mergeCell ref="T114:V114"/>
    <mergeCell ref="X114:AB114"/>
    <mergeCell ref="B113:D113"/>
    <mergeCell ref="E113:F113"/>
    <mergeCell ref="I115:J115"/>
    <mergeCell ref="L115:M115"/>
    <mergeCell ref="N115:S115"/>
    <mergeCell ref="T113:V113"/>
    <mergeCell ref="I113:J113"/>
    <mergeCell ref="L113:M113"/>
    <mergeCell ref="B115:D115"/>
    <mergeCell ref="E115:F115"/>
    <mergeCell ref="B114:D114"/>
    <mergeCell ref="E114:F114"/>
    <mergeCell ref="I114:J114"/>
    <mergeCell ref="L114:M114"/>
    <mergeCell ref="N114:S114"/>
    <mergeCell ref="N113:S113"/>
    <mergeCell ref="T115:V115"/>
    <mergeCell ref="X113:AB113"/>
    <mergeCell ref="X115:AB115"/>
    <mergeCell ref="X118:AB118"/>
    <mergeCell ref="B117:D117"/>
    <mergeCell ref="B116:D116"/>
    <mergeCell ref="E116:F116"/>
    <mergeCell ref="I116:J116"/>
    <mergeCell ref="L116:M116"/>
    <mergeCell ref="N116:S116"/>
    <mergeCell ref="T116:V116"/>
    <mergeCell ref="E117:F117"/>
    <mergeCell ref="I117:J117"/>
    <mergeCell ref="B118:D118"/>
    <mergeCell ref="E118:F118"/>
    <mergeCell ref="I118:J118"/>
    <mergeCell ref="L118:M118"/>
    <mergeCell ref="N118:S118"/>
    <mergeCell ref="T118:V118"/>
    <mergeCell ref="X116:AB116"/>
    <mergeCell ref="T117:V117"/>
    <mergeCell ref="X117:AB117"/>
    <mergeCell ref="L117:M117"/>
    <mergeCell ref="N117:S117"/>
    <mergeCell ref="B120:D120"/>
    <mergeCell ref="E120:F120"/>
    <mergeCell ref="I120:J120"/>
    <mergeCell ref="L120:M120"/>
    <mergeCell ref="N120:S120"/>
    <mergeCell ref="T120:V120"/>
    <mergeCell ref="X120:AB120"/>
    <mergeCell ref="B119:D119"/>
    <mergeCell ref="E119:F119"/>
    <mergeCell ref="T119:V119"/>
    <mergeCell ref="I119:J119"/>
    <mergeCell ref="L119:M119"/>
    <mergeCell ref="N119:S119"/>
    <mergeCell ref="X119:AB119"/>
    <mergeCell ref="A123:A137"/>
    <mergeCell ref="B123:D137"/>
    <mergeCell ref="J125:Z125"/>
    <mergeCell ref="J127:L127"/>
    <mergeCell ref="M127:N127"/>
    <mergeCell ref="J134:L134"/>
    <mergeCell ref="J130:L131"/>
    <mergeCell ref="M130:N131"/>
    <mergeCell ref="M134:N134"/>
    <mergeCell ref="R134:T134"/>
    <mergeCell ref="J136:L136"/>
    <mergeCell ref="M136:N136"/>
    <mergeCell ref="J133:L133"/>
    <mergeCell ref="M133:N133"/>
    <mergeCell ref="R133:T133"/>
    <mergeCell ref="U133:X133"/>
    <mergeCell ref="U134:X134"/>
    <mergeCell ref="S129:U130"/>
    <mergeCell ref="V129:Y130"/>
    <mergeCell ref="B122:D122"/>
    <mergeCell ref="E122:F122"/>
    <mergeCell ref="I122:J122"/>
    <mergeCell ref="L122:M122"/>
    <mergeCell ref="T121:V121"/>
    <mergeCell ref="X121:AB121"/>
    <mergeCell ref="X122:AB122"/>
    <mergeCell ref="S127:U127"/>
    <mergeCell ref="V127:Y127"/>
    <mergeCell ref="B121:D121"/>
    <mergeCell ref="E121:F121"/>
    <mergeCell ref="I121:J121"/>
    <mergeCell ref="L121:M121"/>
    <mergeCell ref="N121:S121"/>
    <mergeCell ref="N122:S122"/>
    <mergeCell ref="T122:V122"/>
  </mergeCells>
  <conditionalFormatting sqref="AE7:AE137">
    <cfRule type="expression" dxfId="8" priority="1">
      <formula>$AF7="0-12 mo"</formula>
    </cfRule>
    <cfRule type="expression" dxfId="7" priority="2">
      <formula>$AF7="12-24 mo"</formula>
    </cfRule>
    <cfRule type="expression" dxfId="6" priority="3">
      <formula>$AF7="&gt;24 mo"</formula>
    </cfRule>
    <cfRule type="expression" dxfId="5" priority="4">
      <formula>$AF7="Expired"</formula>
    </cfRule>
  </conditionalFormatting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S80"/>
  <sheetViews>
    <sheetView workbookViewId="0">
      <selection activeCell="D1" sqref="D1:G1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10" width="14.8320312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910</v>
      </c>
      <c r="B1" s="275"/>
      <c r="C1" s="275">
        <v>167</v>
      </c>
      <c r="D1" s="482">
        <v>6</v>
      </c>
      <c r="E1" s="482"/>
      <c r="F1" s="482">
        <f>IFERROR(MATCH($C$1,'Working - CPI'!$A:$A,0),"")</f>
        <v>517</v>
      </c>
      <c r="G1" s="483">
        <f>IFERROR(MATCH($C$1,'Lease Report 2025'!$B:$B,0),"")</f>
        <v>13</v>
      </c>
      <c r="H1" s="593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911</v>
      </c>
      <c r="B2" s="871"/>
      <c r="C2" s="251">
        <f>IF(G2=0,"",(G2-E40)/G2)</f>
        <v>0.71566999522325592</v>
      </c>
      <c r="D2" s="872" t="s">
        <v>729</v>
      </c>
      <c r="E2" s="871"/>
      <c r="F2" s="252" t="s">
        <v>730</v>
      </c>
      <c r="G2" s="253">
        <f>'Occupancy Summary Schedule'!$D$37</f>
        <v>43963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912</v>
      </c>
      <c r="B7" s="185" t="s">
        <v>913</v>
      </c>
      <c r="C7" s="151" t="s">
        <v>217</v>
      </c>
      <c r="D7" s="151">
        <v>104</v>
      </c>
      <c r="E7" s="152">
        <v>7500</v>
      </c>
      <c r="F7" s="67" t="s">
        <v>296</v>
      </c>
      <c r="G7" s="68"/>
      <c r="H7" s="68">
        <v>1.3</v>
      </c>
      <c r="I7" s="68">
        <v>1.3</v>
      </c>
      <c r="J7" s="66">
        <v>3</v>
      </c>
      <c r="K7" s="69" t="s">
        <v>914</v>
      </c>
      <c r="L7" s="70">
        <v>0</v>
      </c>
      <c r="M7" s="68">
        <v>0</v>
      </c>
      <c r="N7" s="65">
        <v>0</v>
      </c>
      <c r="O7" s="71">
        <v>1</v>
      </c>
      <c r="P7" s="72">
        <v>0.04</v>
      </c>
      <c r="Q7" s="72">
        <v>0.06</v>
      </c>
      <c r="R7" s="73">
        <f>IFERROR((SUM(W7:X7)-Y7-Z7-AA7)/(AG7/12)/E7,0)</f>
        <v>1.2354206222222224</v>
      </c>
      <c r="S7" s="74" t="str">
        <f>VLOOKUP(IF(R7&lt;$V7,2,IF(AG7&gt;=$AH7,0,1)),$AJ$5:$AK$7,2)</f>
        <v>Check Term</v>
      </c>
      <c r="T7" s="75"/>
      <c r="U7" s="256" t="s">
        <v>915</v>
      </c>
      <c r="W7" s="260">
        <f>AB7*E7*(AG7/12)</f>
        <v>29250</v>
      </c>
      <c r="X7" s="96">
        <f>SUMIFS($AM7:$BB7,$AM$6:$BB$6,"&lt;="&amp;AG7)+(INDEX($BD7:$BS7,MATCH(AG7+12,$AM$6:$BB$6))*(AG7-INDEX($AM$6:$BB$6,MATCH(AG7,$AM$6:$BB$6))))-W7</f>
        <v>1185.5999999999985</v>
      </c>
      <c r="Y7" s="77">
        <f>AD7*E7</f>
        <v>0</v>
      </c>
      <c r="Z7" s="97">
        <f>SUM(W7:X7)*Q7</f>
        <v>1826.1359999999997</v>
      </c>
      <c r="AA7" s="77">
        <f>AB7/12*E7*AC7</f>
        <v>812.5</v>
      </c>
      <c r="AB7" s="78">
        <f>IF(I7="",H7,I7)</f>
        <v>1.3</v>
      </c>
      <c r="AC7" s="79">
        <f>IF(O7="",N7,O7)</f>
        <v>1</v>
      </c>
      <c r="AD7" s="79">
        <f>IF(M7="",L7,M7)</f>
        <v>0</v>
      </c>
      <c r="AE7" s="80">
        <f>IFERROR(LEFT(K7, FIND("-", K7) - 1),J7)</f>
        <v>3</v>
      </c>
      <c r="AF7" s="81">
        <f>IFERROR(RIGHT(K7,LEN(K7)-SEARCH("-",K7)),0)</f>
        <v>0</v>
      </c>
      <c r="AG7" s="82">
        <f>_xlfn.NUMBERVALUE(AE7)*12+_xlfn.NUMBERVALUE(AF7)</f>
        <v>36</v>
      </c>
      <c r="AH7" s="83">
        <f>IF(E7&lt;$AH$3,36,60)</f>
        <v>60</v>
      </c>
      <c r="AJ7" s="84">
        <v>2</v>
      </c>
      <c r="AK7" s="85" t="s">
        <v>770</v>
      </c>
      <c r="AM7" s="86">
        <f>AB7*$E7</f>
        <v>9750</v>
      </c>
      <c r="AN7" s="87">
        <f t="shared" ref="AN7:BB7" si="2">AM7*(1+$P7)</f>
        <v>10140</v>
      </c>
      <c r="AO7" s="87">
        <f t="shared" si="2"/>
        <v>10545.6</v>
      </c>
      <c r="AP7" s="87">
        <f t="shared" si="2"/>
        <v>10967.424000000001</v>
      </c>
      <c r="AQ7" s="87">
        <f t="shared" si="2"/>
        <v>11406.120960000002</v>
      </c>
      <c r="AR7" s="87">
        <f t="shared" si="2"/>
        <v>11862.365798400002</v>
      </c>
      <c r="AS7" s="87">
        <f t="shared" si="2"/>
        <v>12336.860430336003</v>
      </c>
      <c r="AT7" s="87">
        <f t="shared" si="2"/>
        <v>12830.334847549442</v>
      </c>
      <c r="AU7" s="87">
        <f t="shared" si="2"/>
        <v>13343.548241451421</v>
      </c>
      <c r="AV7" s="87">
        <f t="shared" si="2"/>
        <v>13877.290171109478</v>
      </c>
      <c r="AW7" s="88">
        <f t="shared" si="2"/>
        <v>14432.381777953859</v>
      </c>
      <c r="AX7" s="88">
        <f t="shared" si="2"/>
        <v>15009.677049072014</v>
      </c>
      <c r="AY7" s="88">
        <f t="shared" si="2"/>
        <v>15610.064131034895</v>
      </c>
      <c r="AZ7" s="88">
        <f t="shared" si="2"/>
        <v>16234.466696276291</v>
      </c>
      <c r="BA7" s="88">
        <f t="shared" si="2"/>
        <v>16883.845364127345</v>
      </c>
      <c r="BB7" s="89">
        <f t="shared" si="2"/>
        <v>17559.199178692437</v>
      </c>
      <c r="BC7" s="90"/>
      <c r="BD7" s="91">
        <f t="shared" ref="BD7:BS8" si="3">AM7/12</f>
        <v>812.5</v>
      </c>
      <c r="BE7" s="92">
        <f t="shared" si="3"/>
        <v>845</v>
      </c>
      <c r="BF7" s="92">
        <f t="shared" si="3"/>
        <v>878.80000000000007</v>
      </c>
      <c r="BG7" s="92">
        <f t="shared" si="3"/>
        <v>913.95200000000011</v>
      </c>
      <c r="BH7" s="92">
        <f t="shared" si="3"/>
        <v>950.51008000000013</v>
      </c>
      <c r="BI7" s="92">
        <f t="shared" si="3"/>
        <v>988.53048320000016</v>
      </c>
      <c r="BJ7" s="92">
        <f t="shared" si="3"/>
        <v>1028.0717025280003</v>
      </c>
      <c r="BK7" s="92">
        <f t="shared" si="3"/>
        <v>1069.1945706291201</v>
      </c>
      <c r="BL7" s="92">
        <f t="shared" si="3"/>
        <v>1111.962353454285</v>
      </c>
      <c r="BM7" s="92">
        <f t="shared" si="3"/>
        <v>1156.4408475924565</v>
      </c>
      <c r="BN7" s="93">
        <f t="shared" si="3"/>
        <v>1202.698481496155</v>
      </c>
      <c r="BO7" s="93">
        <f t="shared" si="3"/>
        <v>1250.8064207560012</v>
      </c>
      <c r="BP7" s="93">
        <f t="shared" si="3"/>
        <v>1300.8386775862411</v>
      </c>
      <c r="BQ7" s="93">
        <f t="shared" si="3"/>
        <v>1352.8722246896909</v>
      </c>
      <c r="BR7" s="93">
        <f t="shared" si="3"/>
        <v>1406.9871136772788</v>
      </c>
      <c r="BS7" s="94">
        <f t="shared" si="3"/>
        <v>1463.2665982243698</v>
      </c>
    </row>
    <row r="8" spans="1:71" s="82" customFormat="1" ht="25.5" customHeight="1">
      <c r="A8" s="65" t="s">
        <v>916</v>
      </c>
      <c r="B8" s="150" t="s">
        <v>917</v>
      </c>
      <c r="C8" s="151" t="s">
        <v>217</v>
      </c>
      <c r="D8" s="151">
        <v>109</v>
      </c>
      <c r="E8" s="152">
        <v>5000</v>
      </c>
      <c r="F8" s="67" t="s">
        <v>918</v>
      </c>
      <c r="G8" s="68">
        <v>1.0900000000000001</v>
      </c>
      <c r="H8" s="68">
        <v>1.3</v>
      </c>
      <c r="I8" s="68">
        <v>1.25</v>
      </c>
      <c r="J8" s="66">
        <v>3</v>
      </c>
      <c r="K8" s="69" t="s">
        <v>914</v>
      </c>
      <c r="L8" s="70">
        <v>0</v>
      </c>
      <c r="M8" s="68">
        <v>0</v>
      </c>
      <c r="N8" s="65">
        <v>0</v>
      </c>
      <c r="O8" s="71">
        <v>0</v>
      </c>
      <c r="P8" s="594">
        <v>0.05</v>
      </c>
      <c r="Q8" s="95">
        <v>2.5000000000000001E-2</v>
      </c>
      <c r="R8" s="73">
        <f>IFERROR((SUM(W8:X8)-Y8-Z8-AA8)/(AG8/12)/E8,0)</f>
        <v>1.2807031250000001</v>
      </c>
      <c r="S8" s="74" t="str">
        <f>VLOOKUP(IF(R8&lt;$V8,2,IF(AG8&gt;=$AH8,0,1)),$AJ$5:$AK$7,2)</f>
        <v>Check Term</v>
      </c>
      <c r="T8" s="75">
        <v>46053</v>
      </c>
      <c r="U8" s="257" t="s">
        <v>595</v>
      </c>
      <c r="W8" s="260">
        <f>AB8*E8*(AG8/12)</f>
        <v>18750</v>
      </c>
      <c r="X8" s="96">
        <f>SUMIFS($AM8:$BB8,$AM$6:$BB$6,"&lt;="&amp;AG8)+(INDEX($BD8:$BS8,MATCH(AG8+12,$AM$6:$BB$6))*(AG8-INDEX($AM$6:$BB$6,MATCH(AG8,$AM$6:$BB$6))))-W8</f>
        <v>953.125</v>
      </c>
      <c r="Y8" s="97">
        <f>AD8*E8</f>
        <v>0</v>
      </c>
      <c r="Z8" s="97">
        <f>SUM(W8:X8)*Q8</f>
        <v>492.578125</v>
      </c>
      <c r="AA8" s="97">
        <f>AB8/12*E8*AC8</f>
        <v>0</v>
      </c>
      <c r="AB8" s="78">
        <f>IF(I8="",H8,I8)</f>
        <v>1.25</v>
      </c>
      <c r="AC8" s="79">
        <f>IF(O8="",N8,O8)</f>
        <v>0</v>
      </c>
      <c r="AD8" s="79">
        <f>IF(M8="",L8,M8)</f>
        <v>0</v>
      </c>
      <c r="AE8" s="80">
        <f>IFERROR(LEFT(K8, FIND("-", K8) - 1),J8)</f>
        <v>3</v>
      </c>
      <c r="AF8" s="81">
        <f>IFERROR(RIGHT(K8,LEN(K8)-SEARCH("-",K8)),0)</f>
        <v>0</v>
      </c>
      <c r="AG8" s="82">
        <f>_xlfn.NUMBERVALUE(AE8)*12+_xlfn.NUMBERVALUE(AF8)</f>
        <v>36</v>
      </c>
      <c r="AH8" s="83">
        <f>IF(E8&lt;$AH$3,36,60)</f>
        <v>60</v>
      </c>
      <c r="AI8" s="98"/>
      <c r="AJ8" s="98"/>
      <c r="AK8" s="98"/>
      <c r="AL8" s="98"/>
      <c r="AM8" s="99">
        <f>AB8*$E8</f>
        <v>6250</v>
      </c>
      <c r="AN8" s="100">
        <f t="shared" ref="AN8:BB8" si="4">AM8*(1+$P8)</f>
        <v>6562.5</v>
      </c>
      <c r="AO8" s="100">
        <f t="shared" si="4"/>
        <v>6890.625</v>
      </c>
      <c r="AP8" s="100">
        <f t="shared" si="4"/>
        <v>7235.15625</v>
      </c>
      <c r="AQ8" s="100">
        <f t="shared" si="4"/>
        <v>7596.9140625</v>
      </c>
      <c r="AR8" s="100">
        <f t="shared" si="4"/>
        <v>7976.759765625</v>
      </c>
      <c r="AS8" s="100">
        <f t="shared" si="4"/>
        <v>8375.5977539062496</v>
      </c>
      <c r="AT8" s="100">
        <f t="shared" si="4"/>
        <v>8794.3776416015626</v>
      </c>
      <c r="AU8" s="100">
        <f t="shared" si="4"/>
        <v>9234.096523681641</v>
      </c>
      <c r="AV8" s="100">
        <f t="shared" si="4"/>
        <v>9695.8013498657238</v>
      </c>
      <c r="AW8" s="101">
        <f t="shared" si="4"/>
        <v>10180.59141735901</v>
      </c>
      <c r="AX8" s="101">
        <f t="shared" si="4"/>
        <v>10689.620988226961</v>
      </c>
      <c r="AY8" s="101">
        <f t="shared" si="4"/>
        <v>11224.102037638309</v>
      </c>
      <c r="AZ8" s="101">
        <f t="shared" si="4"/>
        <v>11785.307139520226</v>
      </c>
      <c r="BA8" s="101">
        <f t="shared" si="4"/>
        <v>12374.572496496237</v>
      </c>
      <c r="BB8" s="102">
        <f t="shared" si="4"/>
        <v>12993.30112132105</v>
      </c>
      <c r="BC8" s="100"/>
      <c r="BD8" s="99">
        <f t="shared" si="3"/>
        <v>520.83333333333337</v>
      </c>
      <c r="BE8" s="100">
        <f t="shared" si="3"/>
        <v>546.875</v>
      </c>
      <c r="BF8" s="100">
        <f t="shared" si="3"/>
        <v>574.21875</v>
      </c>
      <c r="BG8" s="100">
        <f t="shared" si="3"/>
        <v>602.9296875</v>
      </c>
      <c r="BH8" s="100">
        <f t="shared" si="3"/>
        <v>633.076171875</v>
      </c>
      <c r="BI8" s="100">
        <f t="shared" si="3"/>
        <v>664.72998046875</v>
      </c>
      <c r="BJ8" s="100">
        <f t="shared" si="3"/>
        <v>697.96647949218743</v>
      </c>
      <c r="BK8" s="100">
        <f t="shared" si="3"/>
        <v>732.86480346679684</v>
      </c>
      <c r="BL8" s="100">
        <f t="shared" si="3"/>
        <v>769.50804364013675</v>
      </c>
      <c r="BM8" s="100">
        <f t="shared" si="3"/>
        <v>807.98344582214361</v>
      </c>
      <c r="BN8" s="101">
        <f t="shared" si="3"/>
        <v>848.38261811325083</v>
      </c>
      <c r="BO8" s="101">
        <f t="shared" si="3"/>
        <v>890.80174901891348</v>
      </c>
      <c r="BP8" s="101">
        <f t="shared" si="3"/>
        <v>935.34183646985912</v>
      </c>
      <c r="BQ8" s="101">
        <f t="shared" si="3"/>
        <v>982.10892829335216</v>
      </c>
      <c r="BR8" s="101">
        <f t="shared" si="3"/>
        <v>1031.2143747080197</v>
      </c>
      <c r="BS8" s="102">
        <f t="shared" si="3"/>
        <v>1082.7750934434209</v>
      </c>
    </row>
    <row r="9" spans="1:71" s="82" customFormat="1" ht="25.5" customHeight="1">
      <c r="A9" s="65" t="s">
        <v>912</v>
      </c>
      <c r="B9" s="656" t="s">
        <v>919</v>
      </c>
      <c r="C9" s="151" t="s">
        <v>920</v>
      </c>
      <c r="D9" s="151">
        <v>110</v>
      </c>
      <c r="E9" s="152">
        <v>2500</v>
      </c>
      <c r="F9" s="67" t="s">
        <v>296</v>
      </c>
      <c r="G9" s="68"/>
      <c r="H9" s="68">
        <v>1.3</v>
      </c>
      <c r="I9" s="68">
        <v>1.3</v>
      </c>
      <c r="J9" s="66">
        <v>3</v>
      </c>
      <c r="K9" s="69" t="s">
        <v>921</v>
      </c>
      <c r="L9" s="70"/>
      <c r="M9" s="68"/>
      <c r="N9" s="65"/>
      <c r="O9" s="71"/>
      <c r="P9" s="594">
        <v>0.05</v>
      </c>
      <c r="Q9" s="95">
        <v>0.05</v>
      </c>
      <c r="R9" s="73"/>
      <c r="S9" s="74"/>
      <c r="T9" s="75"/>
      <c r="U9" s="257" t="s">
        <v>922</v>
      </c>
      <c r="W9" s="260"/>
      <c r="X9" s="96"/>
      <c r="Y9" s="97"/>
      <c r="Z9" s="97"/>
      <c r="AA9" s="97"/>
      <c r="AB9" s="78"/>
      <c r="AC9" s="79"/>
      <c r="AD9" s="79"/>
      <c r="AE9" s="80"/>
      <c r="AF9" s="81"/>
      <c r="AH9" s="83"/>
      <c r="AI9" s="98"/>
      <c r="AJ9" s="98"/>
      <c r="AK9" s="98"/>
      <c r="AL9" s="98"/>
      <c r="AM9" s="99"/>
      <c r="AN9" s="100"/>
      <c r="AO9" s="100"/>
      <c r="AP9" s="100"/>
      <c r="AQ9" s="100"/>
      <c r="AR9" s="100"/>
      <c r="AS9" s="100"/>
      <c r="AT9" s="100"/>
      <c r="AU9" s="100"/>
      <c r="AV9" s="100"/>
      <c r="AW9" s="101"/>
      <c r="AX9" s="101"/>
      <c r="AY9" s="101"/>
      <c r="AZ9" s="101"/>
      <c r="BA9" s="101"/>
      <c r="BB9" s="102"/>
      <c r="BC9" s="100"/>
      <c r="BD9" s="99"/>
      <c r="BE9" s="100"/>
      <c r="BF9" s="100"/>
      <c r="BG9" s="100"/>
      <c r="BH9" s="100"/>
      <c r="BI9" s="100"/>
      <c r="BJ9" s="100"/>
      <c r="BK9" s="100"/>
      <c r="BL9" s="100"/>
      <c r="BM9" s="100"/>
      <c r="BN9" s="101"/>
      <c r="BO9" s="101"/>
      <c r="BP9" s="101"/>
      <c r="BQ9" s="101"/>
      <c r="BR9" s="101"/>
      <c r="BS9" s="102"/>
    </row>
    <row r="10" spans="1:71" s="110" customFormat="1" ht="21" customHeight="1">
      <c r="A10" s="60"/>
      <c r="B10" s="657"/>
      <c r="C10" s="151"/>
      <c r="D10" s="151"/>
      <c r="E10" s="152"/>
      <c r="F10" s="103"/>
      <c r="G10" s="64"/>
      <c r="H10" s="64"/>
      <c r="I10" s="64"/>
      <c r="J10" s="62"/>
      <c r="K10" s="104"/>
      <c r="L10" s="105"/>
      <c r="M10" s="64"/>
      <c r="N10" s="60"/>
      <c r="O10" s="106"/>
      <c r="P10" s="107"/>
      <c r="Q10" s="108"/>
      <c r="R10" s="73"/>
      <c r="S10" s="74"/>
      <c r="T10" s="109"/>
      <c r="U10" s="256"/>
      <c r="W10" s="264"/>
      <c r="X10" s="265"/>
      <c r="Y10" s="112"/>
      <c r="Z10" s="266"/>
      <c r="AA10" s="112"/>
      <c r="AB10" s="78"/>
      <c r="AC10" s="79"/>
      <c r="AD10" s="79"/>
      <c r="AE10" s="80"/>
      <c r="AF10" s="81"/>
      <c r="AG10" s="113"/>
      <c r="AH10" s="114"/>
      <c r="AI10" s="55"/>
      <c r="AJ10" s="55"/>
      <c r="AK10" s="55"/>
      <c r="AL10" s="55"/>
      <c r="AM10" s="115"/>
      <c r="AN10" s="116"/>
      <c r="AO10" s="116"/>
      <c r="AP10" s="116"/>
      <c r="AQ10" s="116"/>
      <c r="AR10" s="116"/>
      <c r="AS10" s="116"/>
      <c r="AT10" s="116"/>
      <c r="AU10" s="116"/>
      <c r="AV10" s="116"/>
      <c r="AW10" s="117"/>
      <c r="AX10" s="117"/>
      <c r="AY10" s="117"/>
      <c r="AZ10" s="117"/>
      <c r="BA10" s="117"/>
      <c r="BB10" s="118"/>
      <c r="BC10" s="116"/>
      <c r="BD10" s="115"/>
      <c r="BE10" s="119"/>
      <c r="BF10" s="119"/>
      <c r="BG10" s="119"/>
      <c r="BH10" s="119"/>
      <c r="BI10" s="119"/>
      <c r="BJ10" s="119"/>
      <c r="BK10" s="119"/>
      <c r="BL10" s="119"/>
      <c r="BM10" s="119"/>
      <c r="BN10" s="120"/>
      <c r="BO10" s="120"/>
      <c r="BP10" s="120"/>
      <c r="BQ10" s="120"/>
      <c r="BR10" s="120"/>
      <c r="BS10" s="121"/>
    </row>
    <row r="11" spans="1:71" s="46" customFormat="1" ht="15.75" customHeight="1">
      <c r="A11" s="865" t="s">
        <v>771</v>
      </c>
      <c r="B11" s="838"/>
      <c r="C11" s="838"/>
      <c r="D11" s="838"/>
      <c r="E11" s="838"/>
      <c r="F11" s="838"/>
      <c r="G11" s="838"/>
      <c r="H11" s="838"/>
      <c r="I11" s="838"/>
      <c r="J11" s="838"/>
      <c r="K11" s="838"/>
      <c r="L11" s="838"/>
      <c r="M11" s="838"/>
      <c r="N11" s="838"/>
      <c r="O11" s="838"/>
      <c r="P11" s="838"/>
      <c r="Q11" s="838"/>
      <c r="R11" s="838"/>
      <c r="S11" s="838"/>
      <c r="T11" s="838"/>
      <c r="U11" s="839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46" customFormat="1" ht="15.75" customHeight="1">
      <c r="A12" s="866"/>
      <c r="B12" s="867"/>
      <c r="C12" s="867"/>
      <c r="D12" s="867"/>
      <c r="E12" s="867"/>
      <c r="F12" s="867"/>
      <c r="G12" s="867"/>
      <c r="H12" s="867"/>
      <c r="I12" s="867"/>
      <c r="J12" s="867"/>
      <c r="K12" s="867"/>
      <c r="L12" s="867"/>
      <c r="M12" s="867"/>
      <c r="N12" s="867"/>
      <c r="O12" s="867"/>
      <c r="P12" s="867"/>
      <c r="Q12" s="867"/>
      <c r="R12" s="867"/>
      <c r="S12" s="867"/>
      <c r="T12" s="867"/>
      <c r="U12" s="858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9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</row>
    <row r="13" spans="1:71" s="536" customFormat="1" ht="15" customHeight="1">
      <c r="A13" s="530" t="s">
        <v>750</v>
      </c>
      <c r="B13" s="531" t="s">
        <v>751</v>
      </c>
      <c r="C13" s="532" t="s">
        <v>752</v>
      </c>
      <c r="D13" s="532" t="s">
        <v>753</v>
      </c>
      <c r="E13" s="530" t="s">
        <v>730</v>
      </c>
      <c r="F13" s="533" t="s">
        <v>772</v>
      </c>
      <c r="G13" s="534" t="s">
        <v>5</v>
      </c>
      <c r="H13" s="534" t="s">
        <v>757</v>
      </c>
      <c r="I13" s="534" t="s">
        <v>773</v>
      </c>
      <c r="J13" s="532" t="s">
        <v>774</v>
      </c>
      <c r="K13" s="914" t="s">
        <v>775</v>
      </c>
      <c r="L13" s="915"/>
      <c r="M13" s="915"/>
      <c r="N13" s="915"/>
      <c r="O13" s="915"/>
      <c r="P13" s="915"/>
      <c r="Q13" s="915"/>
      <c r="R13" s="915"/>
      <c r="S13" s="915"/>
      <c r="T13" s="915"/>
      <c r="U13" s="860"/>
      <c r="W13" s="537" t="s">
        <v>759</v>
      </c>
      <c r="X13" s="537" t="s">
        <v>760</v>
      </c>
      <c r="Y13" s="537" t="s">
        <v>761</v>
      </c>
      <c r="Z13" s="537" t="s">
        <v>742</v>
      </c>
      <c r="AA13" s="537" t="s">
        <v>762</v>
      </c>
      <c r="AB13" s="538" t="s">
        <v>763</v>
      </c>
      <c r="AC13" s="539" t="s">
        <v>762</v>
      </c>
      <c r="AD13" s="540" t="s">
        <v>739</v>
      </c>
      <c r="AE13" s="538" t="s">
        <v>764</v>
      </c>
      <c r="AF13" s="539" t="s">
        <v>765</v>
      </c>
      <c r="AG13" s="540" t="s">
        <v>766</v>
      </c>
      <c r="AH13" s="541" t="s">
        <v>767</v>
      </c>
      <c r="AJ13" s="542">
        <v>1</v>
      </c>
      <c r="AK13" s="543" t="s">
        <v>768</v>
      </c>
      <c r="AL13" s="536" t="s">
        <v>769</v>
      </c>
      <c r="AM13" s="544">
        <v>12</v>
      </c>
      <c r="AN13" s="545">
        <f t="shared" ref="AN13:BB13" si="5">AM13+12</f>
        <v>24</v>
      </c>
      <c r="AO13" s="545">
        <f t="shared" si="5"/>
        <v>36</v>
      </c>
      <c r="AP13" s="545">
        <f t="shared" si="5"/>
        <v>48</v>
      </c>
      <c r="AQ13" s="545">
        <f t="shared" si="5"/>
        <v>60</v>
      </c>
      <c r="AR13" s="545">
        <f t="shared" si="5"/>
        <v>72</v>
      </c>
      <c r="AS13" s="545">
        <f t="shared" si="5"/>
        <v>84</v>
      </c>
      <c r="AT13" s="545">
        <f t="shared" si="5"/>
        <v>96</v>
      </c>
      <c r="AU13" s="545">
        <f t="shared" si="5"/>
        <v>108</v>
      </c>
      <c r="AV13" s="545">
        <f t="shared" si="5"/>
        <v>120</v>
      </c>
      <c r="AW13" s="545">
        <f t="shared" si="5"/>
        <v>132</v>
      </c>
      <c r="AX13" s="545">
        <f t="shared" si="5"/>
        <v>144</v>
      </c>
      <c r="AY13" s="545">
        <f t="shared" si="5"/>
        <v>156</v>
      </c>
      <c r="AZ13" s="545">
        <f t="shared" si="5"/>
        <v>168</v>
      </c>
      <c r="BA13" s="545">
        <f t="shared" si="5"/>
        <v>180</v>
      </c>
      <c r="BB13" s="545">
        <f t="shared" si="5"/>
        <v>192</v>
      </c>
      <c r="BD13" s="544">
        <f t="shared" ref="BD13:BS13" si="6">AM13</f>
        <v>12</v>
      </c>
      <c r="BE13" s="545">
        <f t="shared" si="6"/>
        <v>24</v>
      </c>
      <c r="BF13" s="545">
        <f t="shared" si="6"/>
        <v>36</v>
      </c>
      <c r="BG13" s="545">
        <f t="shared" si="6"/>
        <v>48</v>
      </c>
      <c r="BH13" s="545">
        <f t="shared" si="6"/>
        <v>60</v>
      </c>
      <c r="BI13" s="545">
        <f t="shared" si="6"/>
        <v>72</v>
      </c>
      <c r="BJ13" s="545">
        <f t="shared" si="6"/>
        <v>84</v>
      </c>
      <c r="BK13" s="545">
        <f t="shared" si="6"/>
        <v>96</v>
      </c>
      <c r="BL13" s="545">
        <f t="shared" si="6"/>
        <v>108</v>
      </c>
      <c r="BM13" s="545">
        <f t="shared" si="6"/>
        <v>120</v>
      </c>
      <c r="BN13" s="545">
        <f t="shared" si="6"/>
        <v>132</v>
      </c>
      <c r="BO13" s="545">
        <f t="shared" si="6"/>
        <v>144</v>
      </c>
      <c r="BP13" s="545">
        <f t="shared" si="6"/>
        <v>156</v>
      </c>
      <c r="BQ13" s="545">
        <f t="shared" si="6"/>
        <v>168</v>
      </c>
      <c r="BR13" s="545">
        <f t="shared" si="6"/>
        <v>180</v>
      </c>
      <c r="BS13" s="546">
        <f t="shared" si="6"/>
        <v>192</v>
      </c>
    </row>
    <row r="14" spans="1:71" s="55" customFormat="1" ht="20.25" customHeight="1">
      <c r="A14" s="125"/>
      <c r="B14" s="150" t="str">
        <f>IF($D$1="","",IF(INDEX('January 2026 Renewals'!$A:$A,$D$1+ROW()-ROW($B$14))&lt;&gt;$C$1,"",INDEX('January 2026 Renewals'!$H:$H,$D$1+ROW()-ROW($B$14))))</f>
        <v>Desert Coating Systems, LLC</v>
      </c>
      <c r="C14" s="151" t="str">
        <f>IF($D$1="","",IF(INDEX('January 2026 Renewals'!$A:$A,$D$1+ROW()-ROW($B$14))&lt;&gt;$C$1,"",INDEX('January 2026 Renewals'!$C:$C,$D$1+ROW()-ROW($B$14))))</f>
        <v>835-103</v>
      </c>
      <c r="D14" s="151">
        <f>IF($D$1="","",IF(INDEX('January 2026 Renewals'!$A:$A,$D$1+ROW()-ROW($B$14))&lt;&gt;$C$1,"",INDEX('January 2026 Renewals'!$E:$E,$D$1+ROW()-ROW($B$14))))</f>
        <v>103</v>
      </c>
      <c r="E14" s="152">
        <f>IF($D$1="","",IF(INDEX('January 2026 Renewals'!$A:$A,$D$1+ROW()-ROW($B$14))&lt;&gt;$C$1,"",INDEX('January 2026 Renewals'!$G:$G,$D$1+ROW()-ROW($B$14))))</f>
        <v>2500</v>
      </c>
      <c r="F14" s="153">
        <f>IF($D$1="","",IF(INDEX('January 2026 Renewals'!$A:$A,$D$1+ROW()-ROW($B$14))&lt;&gt;$C$1,"",INDEX('January 2026 Renewals'!$I:$I,$D$1+ROW()-ROW($B$14))))</f>
        <v>46053</v>
      </c>
      <c r="G14" s="486">
        <f>IF($D$1="","",IF(INDEX('January 2026 Renewals'!$A:$A,$D$1+ROW()-ROW($B$14))&lt;&gt;$C$1,"",INDEX('January 2026 Renewals'!$Q:$Q,$D$1+ROW()-ROW($B$14))))</f>
        <v>1.0900000000000001</v>
      </c>
      <c r="H14" s="486">
        <f>IF($D$1="","",IF(INDEX('January 2026 Renewals'!$A:$A,$D$1+ROW()-ROW($B$14))&lt;&gt;$C$1,"",INDEX('January 2026 Renewals'!$R:$R,$D$1+ROW()-ROW($B$14))))</f>
        <v>1.3</v>
      </c>
      <c r="I14" s="486">
        <f>IF($D$1="","",IF(INDEX('January 2026 Renewals'!$A:$A,$D$1+ROW()-ROW($B$14))&lt;&gt;$C$1,"",INDEX('January 2026 Renewals'!$W:$W,$D$1+ROW()-ROW($B$14))))</f>
        <v>1.29</v>
      </c>
      <c r="J14" s="486">
        <f>IF($D$1="","",IF(INDEX('January 2026 Renewals'!$A:$A,$D$1+ROW()-ROW($B$14))&lt;&gt;$C$1,"",INDEX('January 2026 Renewals'!$AC:$AC,$D$1+ROW()-ROW($B$14))))</f>
        <v>1.26</v>
      </c>
      <c r="K14" t="str">
        <f>IF($D$1="","",IF(INDEX('January 2026 Renewals'!$A:$A,$D$1+ROW()-ROW($B$14))&lt;&gt;$C$1,"",INDEX('January 2026 Renewals'!$AM:$AM,$D$1+ROW()-ROW($B$14))))</f>
        <v>3 Years, $1.25 PSF, Expanding into 109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Renewals'!$A:$A,$D$1+ROW()-ROW($B$14))&lt;&gt;$C$1,"",INDEX('January 2026 Renewals'!$H:$H,$D$1+ROW()-ROW($B$14))))</f>
        <v>Dew Utility LLC</v>
      </c>
      <c r="C15" s="151" t="str">
        <f>IF($D$1="","",IF(INDEX('January 2026 Renewals'!$A:$A,$D$1+ROW()-ROW($B$14))&lt;&gt;$C$1,"",INDEX('January 2026 Renewals'!$C:$C,$D$1+ROW()-ROW($B$14))))</f>
        <v>819-102</v>
      </c>
      <c r="D15" s="151" t="str">
        <f>IF($D$1="","",IF(INDEX('January 2026 Renewals'!$A:$A,$D$1+ROW()-ROW($B$14))&lt;&gt;$C$1,"",INDEX('January 2026 Renewals'!$E:$E,$D$1+ROW()-ROW($B$14))))</f>
        <v>Base</v>
      </c>
      <c r="E15" s="152">
        <f>IF($D$1="","",IF(INDEX('January 2026 Renewals'!$A:$A,$D$1+ROW()-ROW($B$14))&lt;&gt;$C$1,"",INDEX('January 2026 Renewals'!$G:$G,$D$1+ROW()-ROW($B$14))))</f>
        <v>2500</v>
      </c>
      <c r="F15" s="153">
        <f>IF($D$1="","",IF(INDEX('January 2026 Renewals'!$A:$A,$D$1+ROW()-ROW($B$14))&lt;&gt;$C$1,"",INDEX('January 2026 Renewals'!$I:$I,$D$1+ROW()-ROW($B$14))))</f>
        <v>46203</v>
      </c>
      <c r="G15" s="486">
        <f>IF($D$1="","",IF(INDEX('January 2026 Renewals'!$A:$A,$D$1+ROW()-ROW($B$14))&lt;&gt;$C$1,"",INDEX('January 2026 Renewals'!$Q:$Q,$D$1+ROW()-ROW($B$14))))</f>
        <v>1.24</v>
      </c>
      <c r="H15" s="486">
        <f>IF($D$1="","",IF(INDEX('January 2026 Renewals'!$A:$A,$D$1+ROW()-ROW($B$14))&lt;&gt;$C$1,"",INDEX('January 2026 Renewals'!$R:$R,$D$1+ROW()-ROW($B$14))))</f>
        <v>1.3</v>
      </c>
      <c r="I15" s="486">
        <f>IF($D$1="","",IF(INDEX('January 2026 Renewals'!$A:$A,$D$1+ROW()-ROW($B$14))&lt;&gt;$C$1,"",INDEX('January 2026 Renewals'!$W:$W,$D$1+ROW()-ROW($B$14))))</f>
        <v>1.3</v>
      </c>
      <c r="J15" s="486">
        <f>IF($D$1="","",IF(INDEX('January 2026 Renewals'!$A:$A,$D$1+ROW()-ROW($B$14))&lt;&gt;$C$1,"",INDEX('January 2026 Renewals'!$AC:$AC,$D$1+ROW()-ROW($B$14))))</f>
        <v>1.3</v>
      </c>
      <c r="K15">
        <f>IF($D$1="","",IF(INDEX('January 2026 Renewals'!$A:$A,$D$1+ROW()-ROW($B$14))&lt;&gt;$C$1,"",INDEX('January 2026 Renewals'!$AM:$AM,$D$1+ROW()-ROW($B$14))))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136" customFormat="1" ht="12.75" customHeight="1">
      <c r="A16" s="60"/>
      <c r="B16" s="150" t="str">
        <f>IF($D$1="","",IF(INDEX('January 2026 Renewals'!$A:$A,$D$1+ROW()-ROW($B$14))&lt;&gt;$C$1,"",INDEX('January 2026 Renewals'!$H:$H,$D$1+ROW()-ROW($B$14))))</f>
        <v/>
      </c>
      <c r="C16" s="151" t="str">
        <f>IF($D$1="","",IF(INDEX('January 2026 Renewals'!$A:$A,$D$1+ROW()-ROW($B$14))&lt;&gt;$C$1,"",INDEX('January 2026 Renewals'!$C:$C,$D$1+ROW()-ROW($B$14))))</f>
        <v/>
      </c>
      <c r="D16" s="151" t="str">
        <f>IF($D$1="","",IF(INDEX('January 2026 Renewals'!$A:$A,$D$1+ROW()-ROW($B$14))&lt;&gt;$C$1,"",INDEX('January 2026 Renewals'!$E:$E,$D$1+ROW()-ROW($B$14))))</f>
        <v/>
      </c>
      <c r="E16" s="152" t="str">
        <f>IF($D$1="","",IF(INDEX('January 2026 Renewals'!$A:$A,$D$1+ROW()-ROW($B$14))&lt;&gt;$C$1,"",INDEX('January 2026 Renewals'!$G:$G,$D$1+ROW()-ROW($B$14))))</f>
        <v/>
      </c>
      <c r="F16" s="153" t="str">
        <f>IF($D$1="","",IF(INDEX('January 2026 Renewals'!$A:$A,$D$1+ROW()-ROW($B$14))&lt;&gt;$C$1,"",INDEX('January 2026 Renewals'!$I:$I,$D$1+ROW()-ROW($B$14))))</f>
        <v/>
      </c>
      <c r="G16" s="486" t="str">
        <f>IF($D$1="","",IF(INDEX('January 2026 Renewals'!$A:$A,$D$1+ROW()-ROW($B$14))&lt;&gt;$C$1,"",INDEX('January 2026 Renewals'!$Q:$Q,$D$1+ROW()-ROW($B$14))))</f>
        <v/>
      </c>
      <c r="H16" s="486" t="str">
        <f>IF($D$1="","",IF(INDEX('January 2026 Renewals'!$A:$A,$D$1+ROW()-ROW($B$14))&lt;&gt;$C$1,"",INDEX('January 2026 Renewals'!$R:$R,$D$1+ROW()-ROW($B$14))))</f>
        <v/>
      </c>
      <c r="I16" s="486" t="str">
        <f>IF($D$1="","",IF(INDEX('January 2026 Renewals'!$A:$A,$D$1+ROW()-ROW($B$14))&lt;&gt;$C$1,"",INDEX('January 2026 Renewals'!$W:$W,$D$1+ROW()-ROW($B$14))))</f>
        <v/>
      </c>
      <c r="J16" s="486" t="str">
        <f>IF($D$1="","",IF(INDEX('January 2026 Renewals'!$A:$A,$D$1+ROW()-ROW($B$14))&lt;&gt;$C$1,"",INDEX('January 2026 Renewals'!$AC:$AC,$D$1+ROW()-ROW($B$14))))</f>
        <v/>
      </c>
      <c r="K16" t="str">
        <f>IF($D$1="","",IF(INDEX('January 2026 Renewals'!$A:$A,$D$1+ROW()-ROW($B$14))&lt;&gt;$C$1,"",INDEX('January 2026 Renewals'!$AM:$AM,$D$1+ROW()-ROW($B$14))))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110"/>
      <c r="W16" s="124"/>
      <c r="X16" s="139"/>
      <c r="Y16" s="140"/>
      <c r="Z16" s="141"/>
      <c r="AA16" s="141"/>
      <c r="AB16" s="142"/>
      <c r="AC16" s="143"/>
      <c r="AD16" s="143"/>
      <c r="AE16" s="144"/>
      <c r="AF16" s="145"/>
      <c r="AG16" s="146"/>
      <c r="AH16" s="146"/>
      <c r="AL16" s="57"/>
      <c r="AM16" s="58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</row>
    <row r="17" spans="1:71" s="136" customFormat="1" ht="12.75" customHeight="1">
      <c r="A17" s="60"/>
      <c r="B17" s="150" t="str">
        <f>IF($D$1="","",IF(INDEX('January 2026 Renewals'!$A:$A,$D$1+ROW()-ROW($B$14))&lt;&gt;$C$1,"",INDEX('January 2026 Renewals'!$H:$H,$D$1+ROW()-ROW($B$14))))</f>
        <v/>
      </c>
      <c r="C17" s="151" t="str">
        <f>IF($D$1="","",IF(INDEX('January 2026 Renewals'!$A:$A,$D$1+ROW()-ROW($B$14))&lt;&gt;$C$1,"",INDEX('January 2026 Renewals'!$C:$C,$D$1+ROW()-ROW($B$14))))</f>
        <v/>
      </c>
      <c r="D17" s="151" t="str">
        <f>IF($D$1="","",IF(INDEX('January 2026 Renewals'!$A:$A,$D$1+ROW()-ROW($B$14))&lt;&gt;$C$1,"",INDEX('January 2026 Renewals'!$E:$E,$D$1+ROW()-ROW($B$14))))</f>
        <v/>
      </c>
      <c r="E17" s="152" t="str">
        <f>IF($D$1="","",IF(INDEX('January 2026 Renewals'!$A:$A,$D$1+ROW()-ROW($B$14))&lt;&gt;$C$1,"",INDEX('January 2026 Renewals'!$G:$G,$D$1+ROW()-ROW($B$14))))</f>
        <v/>
      </c>
      <c r="F17" s="153" t="str">
        <f>IF($D$1="","",IF(INDEX('January 2026 Renewals'!$A:$A,$D$1+ROW()-ROW($B$14))&lt;&gt;$C$1,"",INDEX('January 2026 Renewals'!$I:$I,$D$1+ROW()-ROW($B$14))))</f>
        <v/>
      </c>
      <c r="G17" s="486" t="str">
        <f>IF($D$1="","",IF(INDEX('January 2026 Renewals'!$A:$A,$D$1+ROW()-ROW($B$14))&lt;&gt;$C$1,"",INDEX('January 2026 Renewals'!$Q:$Q,$D$1+ROW()-ROW($B$14))))</f>
        <v/>
      </c>
      <c r="H17" s="486" t="str">
        <f>IF($D$1="","",IF(INDEX('January 2026 Renewals'!$A:$A,$D$1+ROW()-ROW($B$14))&lt;&gt;$C$1,"",INDEX('January 2026 Renewals'!$R:$R,$D$1+ROW()-ROW($B$14))))</f>
        <v/>
      </c>
      <c r="I17" s="486" t="str">
        <f>IF($D$1="","",IF(INDEX('January 2026 Renewals'!$A:$A,$D$1+ROW()-ROW($B$14))&lt;&gt;$C$1,"",INDEX('January 2026 Renewals'!$W:$W,$D$1+ROW()-ROW($B$14))))</f>
        <v/>
      </c>
      <c r="J17" s="486" t="str">
        <f>IF($D$1="","",IF(INDEX('January 2026 Renewals'!$A:$A,$D$1+ROW()-ROW($B$14))&lt;&gt;$C$1,"",INDEX('January 2026 Renewals'!$AC:$AC,$D$1+ROW()-ROW($B$14))))</f>
        <v/>
      </c>
      <c r="K17" t="str">
        <f>IF($D$1="","",IF(INDEX('January 2026 Renewals'!$A:$A,$D$1+ROW()-ROW($B$14))&lt;&gt;$C$1,"",INDEX('January 2026 Renewals'!$AM:$AM,$D$1+ROW()-ROW($B$14))))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110"/>
      <c r="W17" s="124"/>
      <c r="X17" s="139"/>
      <c r="Y17" s="140"/>
      <c r="Z17" s="141"/>
      <c r="AA17" s="141"/>
      <c r="AB17" s="142"/>
      <c r="AC17" s="143"/>
      <c r="AD17" s="143"/>
      <c r="AE17" s="144"/>
      <c r="AF17" s="145"/>
      <c r="AG17" s="146"/>
      <c r="AH17" s="146"/>
      <c r="AL17" s="57"/>
      <c r="AM17" s="58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</row>
    <row r="18" spans="1:71" s="136" customFormat="1" ht="12.75" customHeight="1">
      <c r="A18" s="60"/>
      <c r="B18" s="150" t="str">
        <f>IF($D$1="","",IF(INDEX('January 2026 Renewals'!$A:$A,$D$1+ROW()-ROW($B$14))&lt;&gt;$C$1,"",INDEX('January 2026 Renewals'!$H:$H,$D$1+ROW()-ROW($B$14))))</f>
        <v/>
      </c>
      <c r="C18" s="151" t="str">
        <f>IF($D$1="","",IF(INDEX('January 2026 Renewals'!$A:$A,$D$1+ROW()-ROW($B$14))&lt;&gt;$C$1,"",INDEX('January 2026 Renewals'!$C:$C,$D$1+ROW()-ROW($B$14))))</f>
        <v/>
      </c>
      <c r="D18" s="151" t="str">
        <f>IF($D$1="","",IF(INDEX('January 2026 Renewals'!$A:$A,$D$1+ROW()-ROW($B$14))&lt;&gt;$C$1,"",INDEX('January 2026 Renewals'!$E:$E,$D$1+ROW()-ROW($B$14))))</f>
        <v/>
      </c>
      <c r="E18" s="152" t="str">
        <f>IF($D$1="","",IF(INDEX('January 2026 Renewals'!$A:$A,$D$1+ROW()-ROW($B$14))&lt;&gt;$C$1,"",INDEX('January 2026 Renewals'!$G:$G,$D$1+ROW()-ROW($B$14))))</f>
        <v/>
      </c>
      <c r="F18" s="153" t="str">
        <f>IF($D$1="","",IF(INDEX('January 2026 Renewals'!$A:$A,$D$1+ROW()-ROW($B$14))&lt;&gt;$C$1,"",INDEX('January 2026 Renewals'!$I:$I,$D$1+ROW()-ROW($B$14))))</f>
        <v/>
      </c>
      <c r="G18" s="486" t="str">
        <f>IF($D$1="","",IF(INDEX('January 2026 Renewals'!$A:$A,$D$1+ROW()-ROW($B$14))&lt;&gt;$C$1,"",INDEX('January 2026 Renewals'!$Q:$Q,$D$1+ROW()-ROW($B$14))))</f>
        <v/>
      </c>
      <c r="H18" s="486" t="str">
        <f>IF($D$1="","",IF(INDEX('January 2026 Renewals'!$A:$A,$D$1+ROW()-ROW($B$14))&lt;&gt;$C$1,"",INDEX('January 2026 Renewals'!$R:$R,$D$1+ROW()-ROW($B$14))))</f>
        <v/>
      </c>
      <c r="I18" s="486" t="str">
        <f>IF($D$1="","",IF(INDEX('January 2026 Renewals'!$A:$A,$D$1+ROW()-ROW($B$14))&lt;&gt;$C$1,"",INDEX('January 2026 Renewals'!$W:$W,$D$1+ROW()-ROW($B$14))))</f>
        <v/>
      </c>
      <c r="J18" s="486" t="str">
        <f>IF($D$1="","",IF(INDEX('January 2026 Renewals'!$A:$A,$D$1+ROW()-ROW($B$14))&lt;&gt;$C$1,"",INDEX('January 2026 Renewals'!$AC:$AC,$D$1+ROW()-ROW($B$14))))</f>
        <v/>
      </c>
      <c r="K18" t="str">
        <f>IF($D$1="","",IF(INDEX('January 2026 Renewals'!$A:$A,$D$1+ROW()-ROW($B$14))&lt;&gt;$C$1,"",INDEX('January 2026 Renewals'!$AM:$AM,$D$1+ROW()-ROW($B$14))))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Renewals'!$A:$A,$D$1+ROW()-ROW($B$14))&lt;&gt;$C$1,"",INDEX('January 2026 Renewals'!$H:$H,$D$1+ROW()-ROW($B$14))))</f>
        <v/>
      </c>
      <c r="C19" s="151" t="str">
        <f>IF($D$1="","",IF(INDEX('January 2026 Renewals'!$A:$A,$D$1+ROW()-ROW($B$14))&lt;&gt;$C$1,"",INDEX('January 2026 Renewals'!$C:$C,$D$1+ROW()-ROW($B$14))))</f>
        <v/>
      </c>
      <c r="D19" s="151" t="str">
        <f>IF($D$1="","",IF(INDEX('January 2026 Renewals'!$A:$A,$D$1+ROW()-ROW($B$14))&lt;&gt;$C$1,"",INDEX('January 2026 Renewals'!$E:$E,$D$1+ROW()-ROW($B$14))))</f>
        <v/>
      </c>
      <c r="E19" s="152" t="str">
        <f>IF($D$1="","",IF(INDEX('January 2026 Renewals'!$A:$A,$D$1+ROW()-ROW($B$14))&lt;&gt;$C$1,"",INDEX('January 2026 Renewals'!$G:$G,$D$1+ROW()-ROW($B$14))))</f>
        <v/>
      </c>
      <c r="F19" s="153" t="str">
        <f>IF($D$1="","",IF(INDEX('January 2026 Renewals'!$A:$A,$D$1+ROW()-ROW($B$14))&lt;&gt;$C$1,"",INDEX('January 2026 Renewals'!$I:$I,$D$1+ROW()-ROW($B$14))))</f>
        <v/>
      </c>
      <c r="G19" s="486" t="str">
        <f>IF($D$1="","",IF(INDEX('January 2026 Renewals'!$A:$A,$D$1+ROW()-ROW($B$14))&lt;&gt;$C$1,"",INDEX('January 2026 Renewals'!$Q:$Q,$D$1+ROW()-ROW($B$14))))</f>
        <v/>
      </c>
      <c r="H19" s="486" t="str">
        <f>IF($D$1="","",IF(INDEX('January 2026 Renewals'!$A:$A,$D$1+ROW()-ROW($B$14))&lt;&gt;$C$1,"",INDEX('January 2026 Renewals'!$R:$R,$D$1+ROW()-ROW($B$14))))</f>
        <v/>
      </c>
      <c r="I19" s="486" t="str">
        <f>IF($D$1="","",IF(INDEX('January 2026 Renewals'!$A:$A,$D$1+ROW()-ROW($B$14))&lt;&gt;$C$1,"",INDEX('January 2026 Renewals'!$W:$W,$D$1+ROW()-ROW($B$14))))</f>
        <v/>
      </c>
      <c r="J19" s="486" t="str">
        <f>IF($D$1="","",IF(INDEX('January 2026 Renewals'!$A:$A,$D$1+ROW()-ROW($B$14))&lt;&gt;$C$1,"",INDEX('January 2026 Renewals'!$AC:$AC,$D$1+ROW()-ROW($B$14))))</f>
        <v/>
      </c>
      <c r="K19" t="str">
        <f>IF($D$1="","",IF(INDEX('January 2026 Renewals'!$A:$A,$D$1+ROW()-ROW($B$14))&lt;&gt;$C$1,"",INDEX('January 2026 Renewals'!$AM:$AM,$D$1+ROW()-ROW($B$14))))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Renewals'!$A:$A,$D$1+ROW()-ROW($B$14))&lt;&gt;$C$1,"",INDEX('January 2026 Renewals'!$H:$H,$D$1+ROW()-ROW($B$14))))</f>
        <v/>
      </c>
      <c r="C20" s="151" t="str">
        <f>IF($D$1="","",IF(INDEX('January 2026 Renewals'!$A:$A,$D$1+ROW()-ROW($B$14))&lt;&gt;$C$1,"",INDEX('January 2026 Renewals'!$C:$C,$D$1+ROW()-ROW($B$14))))</f>
        <v/>
      </c>
      <c r="D20" s="151" t="str">
        <f>IF($D$1="","",IF(INDEX('January 2026 Renewals'!$A:$A,$D$1+ROW()-ROW($B$14))&lt;&gt;$C$1,"",INDEX('January 2026 Renewals'!$E:$E,$D$1+ROW()-ROW($B$14))))</f>
        <v/>
      </c>
      <c r="E20" s="152" t="str">
        <f>IF($D$1="","",IF(INDEX('January 2026 Renewals'!$A:$A,$D$1+ROW()-ROW($B$14))&lt;&gt;$C$1,"",INDEX('January 2026 Renewals'!$G:$G,$D$1+ROW()-ROW($B$14))))</f>
        <v/>
      </c>
      <c r="F20" s="153" t="str">
        <f>IF($D$1="","",IF(INDEX('January 2026 Renewals'!$A:$A,$D$1+ROW()-ROW($B$14))&lt;&gt;$C$1,"",INDEX('January 2026 Renewals'!$I:$I,$D$1+ROW()-ROW($B$14))))</f>
        <v/>
      </c>
      <c r="G20" s="486" t="str">
        <f>IF($D$1="","",IF(INDEX('January 2026 Renewals'!$A:$A,$D$1+ROW()-ROW($B$14))&lt;&gt;$C$1,"",INDEX('January 2026 Renewals'!$Q:$Q,$D$1+ROW()-ROW($B$14))))</f>
        <v/>
      </c>
      <c r="H20" s="486" t="str">
        <f>IF($D$1="","",IF(INDEX('January 2026 Renewals'!$A:$A,$D$1+ROW()-ROW($B$14))&lt;&gt;$C$1,"",INDEX('January 2026 Renewals'!$R:$R,$D$1+ROW()-ROW($B$14))))</f>
        <v/>
      </c>
      <c r="I20" s="486" t="str">
        <f>IF($D$1="","",IF(INDEX('January 2026 Renewals'!$A:$A,$D$1+ROW()-ROW($B$14))&lt;&gt;$C$1,"",INDEX('January 2026 Renewals'!$W:$W,$D$1+ROW()-ROW($B$14))))</f>
        <v/>
      </c>
      <c r="J20" s="486" t="str">
        <f>IF($D$1="","",IF(INDEX('January 2026 Renewals'!$A:$A,$D$1+ROW()-ROW($B$14))&lt;&gt;$C$1,"",INDEX('January 2026 Renewals'!$AC:$AC,$D$1+ROW()-ROW($B$14))))</f>
        <v/>
      </c>
      <c r="K20" t="str">
        <f>IF($D$1="","",IF(INDEX('January 2026 Renewals'!$A:$A,$D$1+ROW()-ROW($B$14))&lt;&gt;$C$1,"",INDEX('January 2026 Renewals'!$AM:$AM,$D$1+ROW()-ROW($B$14))))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243" customFormat="1" ht="15.75" customHeight="1">
      <c r="A21" s="235"/>
      <c r="B21" s="236" t="s">
        <v>766</v>
      </c>
      <c r="C21" s="237"/>
      <c r="D21" s="237"/>
      <c r="E21" s="238">
        <f>SUM(E14:E20)</f>
        <v>5000</v>
      </c>
      <c r="F21" s="239"/>
      <c r="G21" s="237"/>
      <c r="H21" s="240"/>
      <c r="I21" s="237"/>
      <c r="J21" s="237"/>
      <c r="K21" s="241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5"/>
      <c r="AH21" s="246"/>
      <c r="AI21" s="247"/>
      <c r="AJ21" s="247"/>
      <c r="AK21" s="247"/>
      <c r="AL21" s="248"/>
    </row>
    <row r="22" spans="1:71" s="46" customFormat="1" ht="15.75" customHeight="1">
      <c r="A22" s="866" t="s">
        <v>776</v>
      </c>
      <c r="B22" s="867"/>
      <c r="C22" s="867"/>
      <c r="D22" s="867"/>
      <c r="E22" s="867"/>
      <c r="F22" s="867"/>
      <c r="G22" s="867"/>
      <c r="H22" s="867"/>
      <c r="I22" s="867"/>
      <c r="J22" s="867"/>
      <c r="K22" s="867"/>
      <c r="L22" s="867"/>
      <c r="M22" s="867"/>
      <c r="N22" s="867"/>
      <c r="O22" s="867"/>
      <c r="P22" s="867"/>
      <c r="Q22" s="867"/>
      <c r="R22" s="867"/>
      <c r="S22" s="867"/>
      <c r="T22" s="867"/>
      <c r="U22" s="858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9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</row>
    <row r="23" spans="1:71" s="46" customFormat="1" ht="15.75" customHeight="1">
      <c r="A23" s="866" t="s">
        <v>777</v>
      </c>
      <c r="B23" s="867"/>
      <c r="C23" s="867"/>
      <c r="D23" s="867"/>
      <c r="E23" s="867"/>
      <c r="F23" s="867"/>
      <c r="G23" s="867"/>
      <c r="H23" s="867"/>
      <c r="I23" s="867"/>
      <c r="J23" s="867"/>
      <c r="K23" s="867"/>
      <c r="L23" s="867"/>
      <c r="M23" s="867"/>
      <c r="N23" s="867"/>
      <c r="O23" s="867"/>
      <c r="P23" s="867"/>
      <c r="Q23" s="867"/>
      <c r="R23" s="867"/>
      <c r="S23" s="867"/>
      <c r="T23" s="867"/>
      <c r="U23" s="858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9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</row>
    <row r="24" spans="1:71" s="552" customFormat="1" ht="38.25" customHeight="1">
      <c r="A24" s="530"/>
      <c r="B24" s="531" t="s">
        <v>751</v>
      </c>
      <c r="C24" s="532" t="s">
        <v>752</v>
      </c>
      <c r="D24" s="532" t="s">
        <v>753</v>
      </c>
      <c r="E24" s="530" t="s">
        <v>730</v>
      </c>
      <c r="F24" s="547" t="s">
        <v>778</v>
      </c>
      <c r="G24" s="547" t="s">
        <v>779</v>
      </c>
      <c r="H24" s="547" t="s">
        <v>780</v>
      </c>
      <c r="I24" s="547" t="s">
        <v>781</v>
      </c>
      <c r="J24" s="548" t="s">
        <v>128</v>
      </c>
      <c r="K24" s="840" t="s">
        <v>71</v>
      </c>
      <c r="L24" s="841"/>
      <c r="M24" s="841"/>
      <c r="N24" s="841"/>
      <c r="O24" s="841"/>
      <c r="P24" s="841"/>
      <c r="Q24" s="841"/>
      <c r="R24" s="840" t="s">
        <v>782</v>
      </c>
      <c r="S24" s="841"/>
      <c r="T24" s="841"/>
      <c r="U24" s="841"/>
      <c r="V24" s="536"/>
      <c r="W24" s="549"/>
      <c r="X24" s="550"/>
      <c r="Y24" s="550"/>
      <c r="Z24" s="550"/>
      <c r="AA24" s="550"/>
      <c r="AB24" s="550"/>
      <c r="AC24" s="550"/>
      <c r="AD24" s="550"/>
      <c r="AE24" s="550"/>
      <c r="AF24" s="550"/>
      <c r="AG24" s="550"/>
      <c r="AH24" s="550"/>
      <c r="AI24" s="550"/>
      <c r="AJ24" s="550"/>
      <c r="AK24" s="550"/>
      <c r="AL24" s="551"/>
    </row>
    <row r="25" spans="1:71" s="55" customFormat="1" ht="20.25" customHeight="1">
      <c r="A25" s="125"/>
      <c r="B25" s="150" t="s">
        <v>785</v>
      </c>
      <c r="C25" s="151" t="str">
        <f>IF($F$1="","",INDEX('Working - CPI'!$B:$B,$F$1+ROW()-ROW($B$25)))</f>
        <v>819 W 22nd</v>
      </c>
      <c r="D25" s="151">
        <f>IF($F$1="","",INDEX('Working - CPI'!$C:$C,$F$1+ROW()-ROW($B$25)))</f>
        <v>104</v>
      </c>
      <c r="E25" s="152">
        <f>IF($F$1="","",INDEX('Working - CPI'!$D:$D,$F$1+ROW()-ROW($B$25)))</f>
        <v>2500</v>
      </c>
      <c r="F25" s="153">
        <f>IF($F$1="","",INDEX('Working - CPI'!$E:$E,$F$1+ROW()-ROW($B$25)))</f>
        <v>45716</v>
      </c>
      <c r="G25" s="484">
        <f ca="1">IF($F$1="","",INDEX('Working - CPI'!$F:$F,$F$1+ROW()-ROW($B$25)))</f>
        <v>293.52766793981573</v>
      </c>
      <c r="H25" s="268">
        <f>IF($F$1="","",INDEX('Working - CPI'!$G:$G,$F$1+ROW()-ROW($B$25)))</f>
        <v>1.3</v>
      </c>
      <c r="I25" s="267" t="str">
        <f>IF($F$1="","",INDEX('Working - CPI'!$H:$H,$F$1+ROW()-ROW($B$25)))</f>
        <v>Yes</v>
      </c>
      <c r="J25" s="267" t="str">
        <f>IF($F$1="","",INDEX('Working - CPI'!$I:$I,$F$1+ROW()-ROW($B$25)))</f>
        <v>Yes</v>
      </c>
      <c r="K25" s="913" t="str">
        <f>IF($F$1="","",INDEX('Working - CPI'!$J:$J,$F$1+ROW()-ROW($B$25)))</f>
        <v xml:space="preserve">Lease Ready </v>
      </c>
      <c r="L25" s="913"/>
      <c r="M25" s="913"/>
      <c r="N25" s="913"/>
      <c r="O25" s="913"/>
      <c r="P25" s="913"/>
      <c r="Q25" s="913"/>
      <c r="R25" s="847" t="s">
        <v>923</v>
      </c>
      <c r="S25" s="847"/>
      <c r="T25" s="847"/>
      <c r="U25" s="847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71" s="55" customFormat="1" ht="20.25" customHeight="1">
      <c r="A26" s="125"/>
      <c r="B26" s="150" t="s">
        <v>785</v>
      </c>
      <c r="C26" s="151" t="str">
        <f>IF($F$1="","",INDEX('Working - CPI'!$B:$B,$F$1+ROW()-ROW($B$25)))</f>
        <v>819 W 22nd</v>
      </c>
      <c r="D26" s="151">
        <f>IF($F$1="","",INDEX('Working - CPI'!$C:$C,$F$1+ROW()-ROW($B$25)))</f>
        <v>105</v>
      </c>
      <c r="E26" s="152">
        <f>IF($F$1="","",INDEX('Working - CPI'!$D:$D,$F$1+ROW()-ROW($B$25)))</f>
        <v>5000</v>
      </c>
      <c r="F26" s="153">
        <f>IF($F$1="","",INDEX('Working - CPI'!$E:$E,$F$1+ROW()-ROW($B$25)))</f>
        <v>45716</v>
      </c>
      <c r="G26" s="484">
        <f ca="1">IF($F$1="","",INDEX('Working - CPI'!$F:$F,$F$1+ROW()-ROW($B$25)))</f>
        <v>293.52766793981573</v>
      </c>
      <c r="H26" s="268">
        <f>IF($F$1="","",INDEX('Working - CPI'!$G:$G,$F$1+ROW()-ROW($B$25)))</f>
        <v>1.3</v>
      </c>
      <c r="I26" s="267" t="str">
        <f>IF($F$1="","",INDEX('Working - CPI'!$H:$H,$F$1+ROW()-ROW($B$25)))</f>
        <v>Yes</v>
      </c>
      <c r="J26" s="267" t="str">
        <f>IF($F$1="","",INDEX('Working - CPI'!$I:$I,$F$1+ROW()-ROW($B$25)))</f>
        <v>Yes</v>
      </c>
      <c r="K26" s="913" t="str">
        <f>IF($F$1="","",INDEX('Working - CPI'!$J:$J,$F$1+ROW()-ROW($B$25)))</f>
        <v xml:space="preserve">Lease Ready </v>
      </c>
      <c r="L26" s="913"/>
      <c r="M26" s="913"/>
      <c r="N26" s="913"/>
      <c r="O26" s="913"/>
      <c r="P26" s="913"/>
      <c r="Q26" s="913"/>
      <c r="R26" s="847" t="s">
        <v>924</v>
      </c>
      <c r="S26" s="847"/>
      <c r="T26" s="847"/>
      <c r="U26" s="847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71" s="55" customFormat="1" ht="20.25" customHeight="1">
      <c r="A27" s="125"/>
      <c r="B27" s="150" t="s">
        <v>785</v>
      </c>
      <c r="C27" s="151" t="str">
        <f>IF($F$1="","",INDEX('Working - CPI'!$B:$B,$F$1+ROW()-ROW($B$25)))</f>
        <v>819 W 22nd</v>
      </c>
      <c r="D27" s="151">
        <f>IF($F$1="","",INDEX('Working - CPI'!$C:$C,$F$1+ROW()-ROW($B$25)))</f>
        <v>109</v>
      </c>
      <c r="E27" s="152">
        <f>IF($F$1="","",INDEX('Working - CPI'!$D:$D,$F$1+ROW()-ROW($B$25)))</f>
        <v>2500</v>
      </c>
      <c r="F27" s="153">
        <f>IF($F$1="","",INDEX('Working - CPI'!$E:$E,$F$1+ROW()-ROW($B$25)))</f>
        <v>45839</v>
      </c>
      <c r="G27" s="484">
        <f ca="1">IF($F$1="","",INDEX('Working - CPI'!$F:$F,$F$1+ROW()-ROW($B$25)))</f>
        <v>170.52766793981573</v>
      </c>
      <c r="H27" s="268">
        <f>IF($F$1="","",INDEX('Working - CPI'!$G:$G,$F$1+ROW()-ROW($B$25)))</f>
        <v>1.3</v>
      </c>
      <c r="I27" s="267" t="str">
        <f>IF($F$1="","",INDEX('Working - CPI'!$H:$H,$F$1+ROW()-ROW($B$25)))</f>
        <v>Yes</v>
      </c>
      <c r="J27" s="267" t="str">
        <f>IF($F$1="","",INDEX('Working - CPI'!$I:$I,$F$1+ROW()-ROW($B$25)))</f>
        <v>Yes</v>
      </c>
      <c r="K27" s="913" t="str">
        <f>IF($F$1="","",INDEX('Working - CPI'!$J:$J,$F$1+ROW()-ROW($B$25)))</f>
        <v>Lease Ready</v>
      </c>
      <c r="L27" s="913"/>
      <c r="M27" s="913"/>
      <c r="N27" s="913"/>
      <c r="O27" s="913"/>
      <c r="P27" s="913"/>
      <c r="Q27" s="913"/>
      <c r="R27" s="847" t="s">
        <v>925</v>
      </c>
      <c r="S27" s="847"/>
      <c r="T27" s="847"/>
      <c r="U27" s="847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71" s="55" customFormat="1" ht="20.25" customHeight="1">
      <c r="A28" s="125"/>
      <c r="B28" s="150" t="str">
        <f>IF($F$1="","",IF(INDEX('Working - CPI'!$D:$D,$F$1+ROW()-ROW($B$25))&gt;0,"Vacant",""))</f>
        <v>Vacant</v>
      </c>
      <c r="C28" s="151" t="str">
        <f>IF($F$1="","",INDEX('Working - CPI'!$B:$B,$F$1+ROW()-ROW($B$25)))</f>
        <v>835 W 22nd St</v>
      </c>
      <c r="D28" s="151">
        <f>IF($F$1="","",INDEX('Working - CPI'!$C:$C,$F$1+ROW()-ROW($B$25)))</f>
        <v>110</v>
      </c>
      <c r="E28" s="152">
        <f>IF($F$1="","",INDEX('Working - CPI'!$D:$D,$F$1+ROW()-ROW($B$25)))</f>
        <v>2500</v>
      </c>
      <c r="F28" s="153">
        <f>IF($F$1="","",INDEX('Working - CPI'!$E:$E,$F$1+ROW()-ROW($B$25)))</f>
        <v>45931</v>
      </c>
      <c r="G28" s="484">
        <f ca="1">IF($F$1="","",INDEX('Working - CPI'!$F:$F,$F$1+ROW()-ROW($B$25)))</f>
        <v>78.527667939815728</v>
      </c>
      <c r="H28" s="268">
        <f>IF($F$1="","",INDEX('Working - CPI'!$G:$G,$F$1+ROW()-ROW($B$25)))</f>
        <v>1.3</v>
      </c>
      <c r="I28" s="267" t="str">
        <f>IF($F$1="","",INDEX('Working - CPI'!$H:$H,$F$1+ROW()-ROW($B$25)))</f>
        <v>Yes</v>
      </c>
      <c r="J28" s="267" t="str">
        <f>IF($F$1="","",INDEX('Working - CPI'!$I:$I,$F$1+ROW()-ROW($B$25)))</f>
        <v>Yes</v>
      </c>
      <c r="K28" s="913" t="str">
        <f>IF($F$1="","",INDEX('Working - CPI'!$J:$J,$F$1+ROW()-ROW($B$25)))</f>
        <v>Updated- Lease ready</v>
      </c>
      <c r="L28" s="913"/>
      <c r="M28" s="913"/>
      <c r="N28" s="913"/>
      <c r="O28" s="913"/>
      <c r="P28" s="913"/>
      <c r="Q28" s="913"/>
      <c r="R28" s="847" t="s">
        <v>926</v>
      </c>
      <c r="S28" s="847"/>
      <c r="T28" s="847"/>
      <c r="U28" s="847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71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71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71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71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71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71" s="55" customFormat="1" ht="12.75" customHeight="1">
      <c r="A38" s="186"/>
      <c r="B38" s="187"/>
      <c r="C38" s="188"/>
      <c r="D38" s="188"/>
      <c r="E38" s="189"/>
      <c r="F38" s="190"/>
      <c r="G38" s="271"/>
      <c r="H38" s="272"/>
      <c r="I38" s="271"/>
      <c r="J38" s="271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71" s="57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55"/>
      <c r="W39" s="262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6"/>
    </row>
    <row r="40" spans="1:71" s="243" customFormat="1" ht="15.75" customHeight="1">
      <c r="A40" s="235"/>
      <c r="B40" s="236" t="s">
        <v>785</v>
      </c>
      <c r="C40" s="237">
        <f>SUMIF(B22:B35,B40,E22:E35)</f>
        <v>10000</v>
      </c>
      <c r="D40" s="237"/>
      <c r="E40" s="238">
        <f>SUM(E25:E39)</f>
        <v>12500</v>
      </c>
      <c r="F40" s="239"/>
      <c r="G40" s="237" t="s">
        <v>59</v>
      </c>
      <c r="H40" s="237">
        <f>SUMIF(B22:B35,G40,E22:E35)</f>
        <v>2500</v>
      </c>
      <c r="I40" s="237"/>
      <c r="J40" s="237"/>
      <c r="K40" s="241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5"/>
      <c r="AH40" s="246"/>
      <c r="AI40" s="247"/>
      <c r="AJ40" s="247"/>
      <c r="AK40" s="247"/>
      <c r="AL40" s="248"/>
    </row>
    <row r="41" spans="1:71" s="55" customFormat="1" ht="30.75" customHeight="1">
      <c r="A41" s="837" t="s">
        <v>786</v>
      </c>
      <c r="B41" s="838"/>
      <c r="C41" s="838"/>
      <c r="D41" s="838"/>
      <c r="E41" s="838"/>
      <c r="F41" s="838"/>
      <c r="G41" s="838"/>
      <c r="H41" s="838"/>
      <c r="I41" s="838"/>
      <c r="J41" s="838"/>
      <c r="K41" s="838"/>
      <c r="L41" s="838"/>
      <c r="M41" s="838"/>
      <c r="N41" s="838"/>
      <c r="O41" s="838"/>
      <c r="P41" s="838"/>
      <c r="Q41" s="838"/>
      <c r="R41" s="838"/>
      <c r="S41" s="838"/>
      <c r="T41" s="838"/>
      <c r="U41" s="839"/>
      <c r="W41" s="263" t="s">
        <v>734</v>
      </c>
      <c r="X41" s="166"/>
      <c r="Y41" s="166"/>
      <c r="Z41" s="166"/>
      <c r="AA41" s="166"/>
      <c r="AB41" s="166"/>
      <c r="AC41" s="166"/>
      <c r="AD41" s="166"/>
      <c r="AE41" s="166"/>
      <c r="AF41" s="166"/>
      <c r="AG41" s="167"/>
      <c r="AH41" s="168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</row>
    <row r="42" spans="1:71" s="55" customFormat="1" ht="24" customHeight="1">
      <c r="A42" s="161"/>
      <c r="B42" s="162"/>
      <c r="C42" s="163"/>
      <c r="D42" s="163"/>
      <c r="E42" s="164"/>
      <c r="F42" s="162"/>
      <c r="G42" s="854" t="s">
        <v>737</v>
      </c>
      <c r="H42" s="853"/>
      <c r="I42" s="855" t="s">
        <v>738</v>
      </c>
      <c r="J42" s="853"/>
      <c r="K42" s="854" t="s">
        <v>739</v>
      </c>
      <c r="L42" s="853"/>
      <c r="M42" s="854" t="s">
        <v>740</v>
      </c>
      <c r="N42" s="853"/>
      <c r="O42" s="165" t="s">
        <v>760</v>
      </c>
      <c r="P42" s="165" t="s">
        <v>742</v>
      </c>
      <c r="Q42" s="165" t="s">
        <v>743</v>
      </c>
      <c r="R42" s="165" t="s">
        <v>744</v>
      </c>
      <c r="S42" s="164"/>
      <c r="T42" s="164"/>
      <c r="U42" s="164"/>
      <c r="W42" s="171" t="s">
        <v>745</v>
      </c>
      <c r="X42" s="169"/>
      <c r="Y42" s="169"/>
      <c r="Z42" s="169"/>
      <c r="AA42" s="169"/>
      <c r="AB42" s="170" t="s">
        <v>746</v>
      </c>
      <c r="AC42" s="170"/>
      <c r="AD42" s="170"/>
      <c r="AE42" s="170" t="s">
        <v>287</v>
      </c>
      <c r="AF42" s="171"/>
      <c r="AG42" s="172"/>
      <c r="AH42" s="173"/>
    </row>
    <row r="43" spans="1:71" s="536" customFormat="1" ht="15" customHeight="1">
      <c r="A43" s="530"/>
      <c r="B43" s="531" t="s">
        <v>751</v>
      </c>
      <c r="C43" s="532" t="s">
        <v>752</v>
      </c>
      <c r="D43" s="532" t="s">
        <v>753</v>
      </c>
      <c r="E43" s="530" t="s">
        <v>730</v>
      </c>
      <c r="F43" s="533" t="s">
        <v>754</v>
      </c>
      <c r="G43" s="534" t="s">
        <v>296</v>
      </c>
      <c r="H43" s="534" t="s">
        <v>757</v>
      </c>
      <c r="I43" s="532" t="s">
        <v>296</v>
      </c>
      <c r="J43" s="532" t="s">
        <v>757</v>
      </c>
      <c r="K43" s="534" t="s">
        <v>296</v>
      </c>
      <c r="L43" s="534" t="s">
        <v>757</v>
      </c>
      <c r="M43" s="534" t="s">
        <v>296</v>
      </c>
      <c r="N43" s="534" t="s">
        <v>757</v>
      </c>
      <c r="O43" s="534" t="s">
        <v>787</v>
      </c>
      <c r="P43" s="534" t="s">
        <v>787</v>
      </c>
      <c r="Q43" s="534" t="s">
        <v>787</v>
      </c>
      <c r="R43" s="534">
        <f>S6</f>
        <v>0</v>
      </c>
      <c r="S43" s="553" t="s">
        <v>788</v>
      </c>
      <c r="T43" s="859" t="s">
        <v>71</v>
      </c>
      <c r="U43" s="860"/>
      <c r="W43" s="537" t="s">
        <v>759</v>
      </c>
      <c r="X43" s="537" t="s">
        <v>760</v>
      </c>
      <c r="Y43" s="537" t="s">
        <v>761</v>
      </c>
      <c r="Z43" s="537" t="s">
        <v>742</v>
      </c>
      <c r="AA43" s="537" t="s">
        <v>762</v>
      </c>
      <c r="AB43" s="538" t="s">
        <v>763</v>
      </c>
      <c r="AC43" s="539" t="s">
        <v>762</v>
      </c>
      <c r="AD43" s="540" t="s">
        <v>739</v>
      </c>
      <c r="AE43" s="538" t="s">
        <v>764</v>
      </c>
      <c r="AF43" s="539" t="s">
        <v>765</v>
      </c>
      <c r="AG43" s="554" t="s">
        <v>766</v>
      </c>
      <c r="AH43" s="541" t="s">
        <v>767</v>
      </c>
      <c r="AL43" s="555"/>
      <c r="AM43" s="556" t="str">
        <f>AM5</f>
        <v>Raleigh Light Industrial - Rent Bump Calculation</v>
      </c>
      <c r="AN43" s="557"/>
      <c r="AO43" s="557"/>
      <c r="AP43" s="557"/>
      <c r="AQ43" s="557"/>
      <c r="AR43" s="557"/>
      <c r="AS43" s="557"/>
      <c r="AT43" s="557"/>
      <c r="AU43" s="557"/>
      <c r="AV43" s="557"/>
      <c r="AW43" s="558"/>
      <c r="AX43" s="558"/>
      <c r="AY43" s="558"/>
      <c r="AZ43" s="558"/>
      <c r="BA43" s="558"/>
      <c r="BB43" s="558"/>
      <c r="BD43" s="556" t="str">
        <f>BD5</f>
        <v>Raleigh Light Industrial - Rent Bump Calculation (Monthly Rents)</v>
      </c>
      <c r="BE43" s="557"/>
      <c r="BF43" s="557"/>
      <c r="BG43" s="557"/>
      <c r="BH43" s="557"/>
      <c r="BI43" s="557"/>
      <c r="BJ43" s="557"/>
      <c r="BK43" s="557"/>
      <c r="BL43" s="557"/>
      <c r="BM43" s="557"/>
    </row>
    <row r="44" spans="1:71" s="55" customFormat="1" ht="15" customHeight="1">
      <c r="A44" s="60"/>
      <c r="B44" s="61" t="str">
        <f>IF($G$1="","",INDEX('Lease Report 2025'!$H:$H,$G$1+ROW()-ROW($B$44)))</f>
        <v>TRUE WORLD FOODS PHOENIX, LLC ( TW FOODS LLC )</v>
      </c>
      <c r="C44" s="62" t="str">
        <f>IF($G$1="","",INDEX('Lease Report 2025'!$D:$D,$G$1+ROW()-ROW($B$44)))</f>
        <v>835 W 22nd</v>
      </c>
      <c r="D44" s="62" t="str">
        <f>IF($G$1="","",INDEX('Lease Report 2025'!$E:$E,$G$1+ROW()-ROW($B$44)))</f>
        <v>105-107</v>
      </c>
      <c r="E44" s="60">
        <f>IF($G$1="","",INDEX('Lease Report 2025'!$G:$G,$G$1+ROW()-ROW($B$44)))</f>
        <v>7500</v>
      </c>
      <c r="F44" s="63" t="str">
        <f>IF($G$1="","",INDEX('Lease Report 2025'!$A:$A,$G$1+ROW()-ROW($B$44)))</f>
        <v>R</v>
      </c>
      <c r="G44" s="64">
        <f>IF($G$1="","",INDEX('Lease Report 2025'!$L:$L,$G$1+ROW()-ROW($B$44)))</f>
        <v>1.1499999999999999</v>
      </c>
      <c r="H44" s="64"/>
      <c r="I44" s="62">
        <f>IF($G$1="","",INDEX('Lease Report 2025'!$P:$P,$G$1+ROW()-ROW($B$44)))</f>
        <v>5</v>
      </c>
      <c r="J44" s="62"/>
      <c r="K44" s="64"/>
      <c r="L44" s="64"/>
      <c r="M44" s="64"/>
      <c r="N44" s="476"/>
      <c r="O44" s="476">
        <f>IF($G$1="","",INDEX('Lease Report 2025'!$N:$N,$G$1+ROW()-ROW($B$44)))</f>
        <v>0.05</v>
      </c>
      <c r="P44" s="476"/>
      <c r="Q44" s="476"/>
      <c r="R44" s="64"/>
      <c r="S44" s="109">
        <f>IF($G$1="","",INDEX('Lease Report 2025'!$R:$R,$G$1+ROW()-ROW($B$44)))</f>
        <v>45901</v>
      </c>
      <c r="T44" s="61" t="str">
        <f>IF($G$1="","",INDEX('Lease Report 2025'!$O:$O,$G$1+ROW()-ROW($B$44)))</f>
        <v>No TI, No Free rent, No outside agent, Base Year Gross</v>
      </c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71" s="55" customFormat="1" ht="15" customHeight="1">
      <c r="A45" s="60"/>
      <c r="B45" s="61"/>
      <c r="C45" s="62"/>
      <c r="D45" s="62"/>
      <c r="E45" s="60"/>
      <c r="F45" s="63"/>
      <c r="G45" s="64"/>
      <c r="H45" s="64"/>
      <c r="I45" s="62"/>
      <c r="J45" s="62"/>
      <c r="K45" s="64"/>
      <c r="L45" s="64"/>
      <c r="M45" s="64"/>
      <c r="N45" s="476"/>
      <c r="O45" s="476"/>
      <c r="P45" s="476"/>
      <c r="Q45" s="476"/>
      <c r="R45" s="64"/>
      <c r="S45" s="109"/>
      <c r="T45" s="61"/>
      <c r="U45" s="430"/>
      <c r="W45" s="122"/>
      <c r="X45" s="122"/>
      <c r="Y45" s="122"/>
      <c r="Z45" s="122"/>
      <c r="AA45" s="122"/>
      <c r="AB45" s="477"/>
      <c r="AC45" s="123"/>
      <c r="AD45" s="123"/>
      <c r="AE45" s="123"/>
      <c r="AF45" s="123"/>
      <c r="AG45" s="478"/>
      <c r="AH45" s="431"/>
      <c r="AL45" s="110"/>
      <c r="AM45" s="47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7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71" s="55" customFormat="1" ht="15" customHeight="1">
      <c r="A46" s="60"/>
      <c r="B46" s="61"/>
      <c r="C46" s="62"/>
      <c r="D46" s="62"/>
      <c r="E46" s="60"/>
      <c r="F46" s="63"/>
      <c r="G46" s="64"/>
      <c r="H46" s="64"/>
      <c r="I46" s="62"/>
      <c r="J46" s="62"/>
      <c r="K46" s="64"/>
      <c r="L46" s="64"/>
      <c r="M46" s="64"/>
      <c r="N46" s="476"/>
      <c r="O46" s="476"/>
      <c r="P46" s="476"/>
      <c r="Q46" s="476"/>
      <c r="R46" s="64"/>
      <c r="S46" s="109"/>
      <c r="T46" s="61"/>
      <c r="U46" s="430"/>
      <c r="W46" s="122"/>
      <c r="X46" s="122"/>
      <c r="Y46" s="122"/>
      <c r="Z46" s="122"/>
      <c r="AA46" s="122"/>
      <c r="AB46" s="477"/>
      <c r="AC46" s="123"/>
      <c r="AD46" s="123"/>
      <c r="AE46" s="123"/>
      <c r="AF46" s="123"/>
      <c r="AG46" s="478"/>
      <c r="AH46" s="431"/>
      <c r="AL46" s="110"/>
      <c r="AM46" s="47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D46" s="47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 spans="1:71" s="110" customFormat="1" ht="12.75" customHeight="1">
      <c r="A47" s="60"/>
      <c r="B47" s="147"/>
      <c r="C47" s="62"/>
      <c r="D47" s="62"/>
      <c r="E47" s="60"/>
      <c r="F47" s="103"/>
      <c r="G47" s="64"/>
      <c r="H47" s="64"/>
      <c r="I47" s="62"/>
      <c r="J47" s="104"/>
      <c r="K47" s="105"/>
      <c r="L47" s="64"/>
      <c r="M47" s="60"/>
      <c r="N47" s="106"/>
      <c r="O47" s="107"/>
      <c r="P47" s="107"/>
      <c r="Q47" s="174"/>
      <c r="R47" s="74"/>
      <c r="S47" s="175"/>
      <c r="T47" s="864"/>
      <c r="U47" s="853"/>
      <c r="W47" s="120"/>
      <c r="X47" s="111"/>
      <c r="Y47" s="177"/>
      <c r="Z47" s="112"/>
      <c r="AA47" s="112"/>
      <c r="AB47" s="78"/>
      <c r="AC47" s="178"/>
      <c r="AD47" s="179"/>
      <c r="AE47" s="180"/>
      <c r="AF47" s="181"/>
      <c r="AG47" s="182"/>
      <c r="AH47" s="114"/>
      <c r="AL47" s="55"/>
      <c r="AM47" s="176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D47" s="176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</row>
    <row r="48" spans="1:71" s="110" customFormat="1" ht="12.75" customHeight="1">
      <c r="A48" s="60"/>
      <c r="B48" s="147"/>
      <c r="C48" s="62"/>
      <c r="D48" s="62"/>
      <c r="E48" s="60"/>
      <c r="F48" s="103"/>
      <c r="G48" s="64"/>
      <c r="H48" s="64"/>
      <c r="I48" s="62"/>
      <c r="J48" s="104"/>
      <c r="K48" s="105"/>
      <c r="L48" s="64"/>
      <c r="M48" s="60"/>
      <c r="N48" s="106"/>
      <c r="O48" s="107"/>
      <c r="P48" s="107"/>
      <c r="Q48" s="174"/>
      <c r="R48" s="74"/>
      <c r="S48" s="183"/>
      <c r="T48" s="184"/>
      <c r="U48" s="258"/>
      <c r="W48" s="120"/>
      <c r="X48" s="111"/>
      <c r="Y48" s="177"/>
      <c r="Z48" s="112"/>
      <c r="AA48" s="112"/>
      <c r="AB48" s="78"/>
      <c r="AC48" s="178"/>
      <c r="AD48" s="179"/>
      <c r="AE48" s="180"/>
      <c r="AF48" s="181"/>
      <c r="AG48" s="182"/>
      <c r="AH48" s="114"/>
      <c r="AL48" s="55"/>
      <c r="AM48" s="176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D48" s="176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</row>
    <row r="49" spans="1:71" s="110" customFormat="1" ht="12.75" customHeight="1">
      <c r="A49" s="60"/>
      <c r="B49" s="147"/>
      <c r="C49" s="62"/>
      <c r="D49" s="62"/>
      <c r="E49" s="60"/>
      <c r="F49" s="103"/>
      <c r="G49" s="64"/>
      <c r="H49" s="64"/>
      <c r="I49" s="62"/>
      <c r="J49" s="104"/>
      <c r="K49" s="105"/>
      <c r="L49" s="64"/>
      <c r="M49" s="60"/>
      <c r="N49" s="106"/>
      <c r="O49" s="107"/>
      <c r="P49" s="107"/>
      <c r="Q49" s="174"/>
      <c r="R49" s="74"/>
      <c r="S49" s="183"/>
      <c r="T49" s="184"/>
      <c r="U49" s="258"/>
      <c r="W49" s="120"/>
      <c r="X49" s="111"/>
      <c r="Y49" s="177"/>
      <c r="Z49" s="112"/>
      <c r="AA49" s="112"/>
      <c r="AB49" s="78"/>
      <c r="AC49" s="178"/>
      <c r="AD49" s="179"/>
      <c r="AE49" s="180"/>
      <c r="AF49" s="181"/>
      <c r="AG49" s="182"/>
      <c r="AH49" s="114"/>
      <c r="AL49" s="55"/>
      <c r="AM49" s="176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D49" s="176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</row>
    <row r="50" spans="1:71" s="31" customFormat="1" ht="12.75" customHeight="1">
      <c r="A50" s="856" t="s">
        <v>789</v>
      </c>
      <c r="B50" s="857"/>
      <c r="C50" s="857"/>
      <c r="D50" s="857"/>
      <c r="E50" s="857"/>
      <c r="F50" s="857"/>
      <c r="G50" s="857"/>
      <c r="H50" s="857"/>
      <c r="I50" s="857"/>
      <c r="J50" s="857"/>
      <c r="K50" s="857"/>
      <c r="L50" s="857"/>
      <c r="M50" s="857"/>
      <c r="N50" s="857"/>
      <c r="O50" s="857"/>
      <c r="P50" s="857"/>
      <c r="Q50" s="857"/>
      <c r="R50" s="857"/>
      <c r="S50" s="857"/>
      <c r="T50" s="857"/>
      <c r="U50" s="858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3"/>
    </row>
    <row r="51" spans="1:71" s="31" customFormat="1" ht="12.75" customHeight="1">
      <c r="A51" s="861" t="s">
        <v>777</v>
      </c>
      <c r="B51" s="862"/>
      <c r="C51" s="862"/>
      <c r="D51" s="862"/>
      <c r="E51" s="862"/>
      <c r="F51" s="862"/>
      <c r="G51" s="862"/>
      <c r="H51" s="862"/>
      <c r="I51" s="862"/>
      <c r="J51" s="862"/>
      <c r="K51" s="862"/>
      <c r="L51" s="862"/>
      <c r="M51" s="862"/>
      <c r="N51" s="862"/>
      <c r="O51" s="862"/>
      <c r="P51" s="862"/>
      <c r="Q51" s="862"/>
      <c r="R51" s="862"/>
      <c r="S51" s="862"/>
      <c r="T51" s="862"/>
      <c r="U51" s="863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3"/>
    </row>
    <row r="52" spans="1:71" s="536" customFormat="1" ht="15" customHeight="1">
      <c r="A52" s="530" t="s">
        <v>750</v>
      </c>
      <c r="B52" s="531" t="s">
        <v>751</v>
      </c>
      <c r="C52" s="532" t="s">
        <v>752</v>
      </c>
      <c r="D52" s="532" t="s">
        <v>753</v>
      </c>
      <c r="E52" s="530" t="s">
        <v>730</v>
      </c>
      <c r="F52" s="533" t="s">
        <v>758</v>
      </c>
      <c r="G52" s="534"/>
      <c r="H52" s="534"/>
      <c r="I52" s="532"/>
      <c r="J52" s="532"/>
      <c r="K52" s="534"/>
      <c r="L52" s="534">
        <v>6</v>
      </c>
      <c r="M52" s="534"/>
      <c r="N52" s="534"/>
      <c r="O52" s="534"/>
      <c r="P52" s="534"/>
      <c r="Q52" s="534"/>
      <c r="R52" s="534"/>
      <c r="S52" s="553"/>
      <c r="T52" s="859"/>
      <c r="U52" s="860"/>
      <c r="W52" s="537"/>
      <c r="X52" s="537"/>
      <c r="Y52" s="537"/>
      <c r="Z52" s="537"/>
      <c r="AA52" s="537"/>
      <c r="AB52" s="538"/>
      <c r="AC52" s="539"/>
      <c r="AD52" s="540"/>
      <c r="AE52" s="538"/>
      <c r="AF52" s="539"/>
      <c r="AG52" s="554"/>
      <c r="AH52" s="541"/>
      <c r="AL52" s="555"/>
      <c r="AM52" s="556"/>
      <c r="AN52" s="557"/>
      <c r="AO52" s="557"/>
      <c r="AP52" s="557"/>
      <c r="AQ52" s="557"/>
      <c r="AR52" s="557"/>
      <c r="AS52" s="557"/>
      <c r="AT52" s="557"/>
      <c r="AU52" s="557"/>
      <c r="AV52" s="557"/>
      <c r="AW52" s="558"/>
      <c r="AX52" s="558"/>
      <c r="AY52" s="558"/>
      <c r="AZ52" s="558"/>
      <c r="BA52" s="558"/>
      <c r="BB52" s="558"/>
      <c r="BD52" s="556"/>
      <c r="BE52" s="557"/>
      <c r="BF52" s="557"/>
      <c r="BG52" s="557"/>
      <c r="BH52" s="557"/>
      <c r="BI52" s="557"/>
      <c r="BJ52" s="557"/>
      <c r="BK52" s="557"/>
      <c r="BL52" s="557"/>
      <c r="BM52" s="557"/>
    </row>
    <row r="53" spans="1:71" s="16" customFormat="1" ht="15" customHeight="1">
      <c r="A53" s="20"/>
      <c r="B53" s="17"/>
      <c r="C53" s="18"/>
      <c r="D53" s="18"/>
      <c r="E53" s="20"/>
      <c r="F53" s="21"/>
      <c r="G53" s="851"/>
      <c r="H53" s="852"/>
      <c r="I53" s="852"/>
      <c r="J53" s="852"/>
      <c r="K53" s="852"/>
      <c r="L53" s="852"/>
      <c r="M53" s="852"/>
      <c r="N53" s="852"/>
      <c r="O53" s="852"/>
      <c r="P53" s="852"/>
      <c r="Q53" s="852"/>
      <c r="R53" s="852"/>
      <c r="S53" s="852"/>
      <c r="T53" s="852"/>
      <c r="U53" s="853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46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</row>
    <row r="54" spans="1:71" s="14" customFormat="1" ht="15" customHeight="1">
      <c r="A54" s="36"/>
      <c r="B54" s="37"/>
      <c r="C54" s="38"/>
      <c r="D54" s="38"/>
      <c r="E54" s="36"/>
      <c r="F54" s="39"/>
      <c r="G54" s="850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L54" s="46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71" s="14" customFormat="1" ht="15" customHeight="1">
      <c r="A55" s="36"/>
      <c r="B55" s="37"/>
      <c r="C55" s="38"/>
      <c r="D55" s="38"/>
      <c r="E55" s="36"/>
      <c r="F55" s="39"/>
      <c r="G55" s="850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71" s="14" customFormat="1" ht="15" customHeight="1">
      <c r="A56" s="36"/>
      <c r="B56" s="37"/>
      <c r="C56" s="38"/>
      <c r="D56" s="38"/>
      <c r="E56" s="36"/>
      <c r="F56" s="39"/>
      <c r="G56" s="850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71" s="14" customFormat="1" ht="15" customHeight="1">
      <c r="A57" s="36"/>
      <c r="B57" s="37"/>
      <c r="C57" s="38"/>
      <c r="D57" s="38"/>
      <c r="E57" s="36"/>
      <c r="F57" s="39"/>
      <c r="G57" s="850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71" s="14" customFormat="1" ht="15" customHeight="1">
      <c r="A58" s="36"/>
      <c r="B58" s="37"/>
      <c r="C58" s="38"/>
      <c r="D58" s="38"/>
      <c r="E58" s="36"/>
      <c r="F58" s="39"/>
      <c r="G58" s="850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71" s="14" customFormat="1" ht="15" customHeight="1">
      <c r="A59" s="36"/>
      <c r="B59" s="37"/>
      <c r="C59" s="38"/>
      <c r="D59" s="38"/>
      <c r="E59" s="36"/>
      <c r="F59" s="40"/>
      <c r="G59" s="848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71" s="14" customFormat="1" ht="15" customHeight="1">
      <c r="A60" s="36"/>
      <c r="B60" s="37"/>
      <c r="C60" s="38"/>
      <c r="D60" s="38"/>
      <c r="E60" s="36"/>
      <c r="F60" s="40"/>
      <c r="G60" s="848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41"/>
      <c r="G61" s="848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0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46" customFormat="1" ht="15" customHeight="1">
      <c r="A69" s="52"/>
      <c r="C69" s="53"/>
      <c r="D69" s="53"/>
      <c r="E69" s="52"/>
      <c r="F69" s="54"/>
      <c r="G69" s="883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7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</row>
    <row r="70" spans="1:65" s="46" customFormat="1" ht="15" customHeight="1">
      <c r="A70" s="52"/>
      <c r="C70" s="53"/>
      <c r="D70" s="53"/>
      <c r="E70" s="52"/>
      <c r="F70" s="54"/>
      <c r="G70" s="883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7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</row>
    <row r="71" spans="1:65" s="46" customFormat="1" ht="15" customHeight="1">
      <c r="A71" s="52"/>
      <c r="C71" s="53"/>
      <c r="D71" s="53"/>
      <c r="E71" s="52"/>
      <c r="F71" s="54"/>
      <c r="G71" s="882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7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</row>
    <row r="72" spans="1:65" s="46" customFormat="1" ht="15" customHeight="1">
      <c r="A72" s="52"/>
      <c r="C72" s="53"/>
      <c r="D72" s="53"/>
      <c r="E72" s="52"/>
      <c r="F72" s="54"/>
      <c r="G72" s="882"/>
      <c r="H72" s="867"/>
      <c r="I72" s="867"/>
      <c r="J72" s="867"/>
      <c r="K72" s="867"/>
      <c r="L72" s="867"/>
      <c r="M72" s="867"/>
      <c r="N72" s="867"/>
      <c r="O72" s="867"/>
      <c r="P72" s="867"/>
      <c r="Q72" s="867"/>
      <c r="R72" s="867"/>
      <c r="S72" s="867"/>
      <c r="T72" s="867"/>
      <c r="U72" s="867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</row>
    <row r="73" spans="1:65" s="46" customFormat="1" ht="15" customHeight="1">
      <c r="A73" s="52"/>
      <c r="C73" s="53"/>
      <c r="D73" s="53"/>
      <c r="E73" s="52"/>
      <c r="F73" s="54"/>
      <c r="G73" s="882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867"/>
      <c r="S73" s="867"/>
      <c r="T73" s="867"/>
      <c r="U73" s="867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</row>
    <row r="74" spans="1:65" s="46" customFormat="1" ht="15" customHeight="1">
      <c r="A74" s="52"/>
      <c r="C74" s="53"/>
      <c r="D74" s="53"/>
      <c r="E74" s="52"/>
      <c r="F74" s="54"/>
      <c r="G74" s="882"/>
      <c r="H74" s="867"/>
      <c r="I74" s="867"/>
      <c r="J74" s="867"/>
      <c r="K74" s="867"/>
      <c r="L74" s="867"/>
      <c r="M74" s="867"/>
      <c r="N74" s="867"/>
      <c r="O74" s="867"/>
      <c r="P74" s="867"/>
      <c r="Q74" s="867"/>
      <c r="R74" s="867"/>
      <c r="S74" s="867"/>
      <c r="T74" s="867"/>
      <c r="U74" s="867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</row>
    <row r="75" spans="1:65" ht="15" customHeight="1">
      <c r="G75" s="879"/>
      <c r="H75" s="879"/>
      <c r="I75" s="880"/>
      <c r="J75" s="880"/>
      <c r="K75" s="879"/>
      <c r="L75" s="879"/>
      <c r="M75" s="879"/>
      <c r="N75" s="879"/>
      <c r="O75" s="881"/>
      <c r="P75" s="881"/>
      <c r="Q75" s="881"/>
      <c r="R75" s="881"/>
      <c r="S75" s="881"/>
      <c r="T75" s="881"/>
      <c r="U75" s="881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65" ht="15" customHeight="1"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65" ht="15" customHeight="1"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</row>
    <row r="78" spans="1:65" ht="15" customHeight="1"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</row>
    <row r="79" spans="1:65" ht="15" customHeight="1"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</row>
    <row r="80" spans="1:65" ht="15" customHeight="1"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</row>
  </sheetData>
  <mergeCells count="56">
    <mergeCell ref="G75:U75"/>
    <mergeCell ref="G59:U59"/>
    <mergeCell ref="G60:U60"/>
    <mergeCell ref="G72:U72"/>
    <mergeCell ref="G65:U65"/>
    <mergeCell ref="G66:U66"/>
    <mergeCell ref="G61:U61"/>
    <mergeCell ref="G62:U62"/>
    <mergeCell ref="G63:U63"/>
    <mergeCell ref="G73:U73"/>
    <mergeCell ref="G74:U74"/>
    <mergeCell ref="G67:U67"/>
    <mergeCell ref="G68:U68"/>
    <mergeCell ref="G69:U69"/>
    <mergeCell ref="G70:U70"/>
    <mergeCell ref="G71:U71"/>
    <mergeCell ref="A11:U11"/>
    <mergeCell ref="A12:U12"/>
    <mergeCell ref="A22:U22"/>
    <mergeCell ref="A23:U23"/>
    <mergeCell ref="T1:U1"/>
    <mergeCell ref="A2:B2"/>
    <mergeCell ref="D2:E2"/>
    <mergeCell ref="G5:I5"/>
    <mergeCell ref="J5:K5"/>
    <mergeCell ref="A4:U4"/>
    <mergeCell ref="N5:O5"/>
    <mergeCell ref="L5:M5"/>
    <mergeCell ref="K13:U13"/>
    <mergeCell ref="G64:U64"/>
    <mergeCell ref="G58:U58"/>
    <mergeCell ref="G53:U53"/>
    <mergeCell ref="K42:L42"/>
    <mergeCell ref="G56:U56"/>
    <mergeCell ref="I42:J42"/>
    <mergeCell ref="M42:N42"/>
    <mergeCell ref="G55:U55"/>
    <mergeCell ref="G57:U57"/>
    <mergeCell ref="G54:U54"/>
    <mergeCell ref="A50:U50"/>
    <mergeCell ref="T43:U43"/>
    <mergeCell ref="G42:H42"/>
    <mergeCell ref="A51:U51"/>
    <mergeCell ref="T47:U47"/>
    <mergeCell ref="T52:U52"/>
    <mergeCell ref="A41:U41"/>
    <mergeCell ref="K24:Q24"/>
    <mergeCell ref="R24:U24"/>
    <mergeCell ref="K25:Q25"/>
    <mergeCell ref="R25:U25"/>
    <mergeCell ref="K26:Q26"/>
    <mergeCell ref="R26:U26"/>
    <mergeCell ref="K27:Q27"/>
    <mergeCell ref="R27:U27"/>
    <mergeCell ref="K28:Q28"/>
    <mergeCell ref="R28:U28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458-5B55-274E-8564-820238D3121A}">
  <dimension ref="A1:AD67"/>
  <sheetViews>
    <sheetView showGridLines="0" workbookViewId="0">
      <pane ySplit="1" topLeftCell="A4" activePane="bottomLeft" state="frozen"/>
      <selection pane="bottomLeft" activeCell="A45" sqref="A45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927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 s="626" customFormat="1">
      <c r="A7" s="631" t="s">
        <v>928</v>
      </c>
      <c r="B7" s="919" t="s">
        <v>929</v>
      </c>
      <c r="C7" s="917"/>
      <c r="D7" s="917"/>
      <c r="E7" s="920">
        <v>2500</v>
      </c>
      <c r="F7" s="917"/>
      <c r="G7" s="630">
        <v>2500</v>
      </c>
      <c r="H7" s="630">
        <v>43650</v>
      </c>
      <c r="I7" s="922">
        <v>3637.5</v>
      </c>
      <c r="J7" s="917"/>
      <c r="K7" s="629">
        <v>17.46</v>
      </c>
      <c r="L7" s="918"/>
      <c r="M7" s="917"/>
      <c r="N7" s="923">
        <v>45627</v>
      </c>
      <c r="O7" s="917"/>
      <c r="P7" s="917"/>
      <c r="Q7" s="917"/>
      <c r="R7" s="917"/>
      <c r="S7" s="917"/>
      <c r="T7" s="916"/>
      <c r="U7" s="917"/>
      <c r="V7" s="917"/>
      <c r="W7" s="632">
        <v>3637.5</v>
      </c>
      <c r="X7" s="921">
        <v>17.46</v>
      </c>
      <c r="Y7" s="917"/>
      <c r="Z7" s="917"/>
      <c r="AA7" s="917"/>
      <c r="AB7" s="917"/>
      <c r="AC7" s="628">
        <v>45627</v>
      </c>
      <c r="AD7" s="627" t="s">
        <v>792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930</v>
      </c>
      <c r="B9" s="892" t="s">
        <v>931</v>
      </c>
      <c r="C9" s="888"/>
      <c r="D9" s="888"/>
      <c r="E9" s="900">
        <v>2500</v>
      </c>
      <c r="F9" s="888"/>
      <c r="G9" s="619">
        <v>2500</v>
      </c>
      <c r="H9" s="619">
        <v>37200</v>
      </c>
      <c r="I9" s="901">
        <v>3100</v>
      </c>
      <c r="J9" s="888"/>
      <c r="K9" s="618">
        <v>14.88</v>
      </c>
      <c r="L9" s="894"/>
      <c r="M9" s="888"/>
      <c r="N9" s="887">
        <v>45839</v>
      </c>
      <c r="O9" s="888"/>
      <c r="P9" s="888"/>
      <c r="Q9" s="888"/>
      <c r="R9" s="888"/>
      <c r="S9" s="888"/>
      <c r="T9" s="887">
        <v>46203</v>
      </c>
      <c r="U9" s="888"/>
      <c r="V9" s="888"/>
      <c r="W9" s="616">
        <v>3100</v>
      </c>
      <c r="X9" s="889">
        <v>14.88</v>
      </c>
      <c r="Y9" s="888"/>
      <c r="Z9" s="888"/>
      <c r="AA9" s="888"/>
      <c r="AB9" s="888"/>
      <c r="AC9" s="617">
        <v>45108</v>
      </c>
      <c r="AD9" s="615" t="s">
        <v>816</v>
      </c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932</v>
      </c>
      <c r="B11" s="892" t="s">
        <v>933</v>
      </c>
      <c r="C11" s="888"/>
      <c r="D11" s="888"/>
      <c r="E11" s="900">
        <v>2500</v>
      </c>
      <c r="F11" s="888"/>
      <c r="G11" s="619">
        <v>2500</v>
      </c>
      <c r="H11" s="619">
        <v>36300</v>
      </c>
      <c r="I11" s="901">
        <v>3025</v>
      </c>
      <c r="J11" s="888"/>
      <c r="K11" s="618">
        <v>14.52</v>
      </c>
      <c r="L11" s="894"/>
      <c r="M11" s="888"/>
      <c r="N11" s="887">
        <v>45717</v>
      </c>
      <c r="O11" s="888"/>
      <c r="P11" s="888"/>
      <c r="Q11" s="888"/>
      <c r="R11" s="888"/>
      <c r="S11" s="888"/>
      <c r="T11" s="887">
        <v>46081</v>
      </c>
      <c r="U11" s="888"/>
      <c r="V11" s="888"/>
      <c r="W11" s="616">
        <v>3025</v>
      </c>
      <c r="X11" s="889">
        <v>14.52</v>
      </c>
      <c r="Y11" s="888"/>
      <c r="Z11" s="888"/>
      <c r="AA11" s="888"/>
      <c r="AB11" s="888"/>
      <c r="AC11" s="617">
        <v>45352</v>
      </c>
      <c r="AD11" s="615" t="s">
        <v>850</v>
      </c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46082</v>
      </c>
      <c r="O12" s="888"/>
      <c r="P12" s="888"/>
      <c r="Q12" s="888"/>
      <c r="R12" s="888"/>
      <c r="S12" s="888"/>
      <c r="T12" s="887">
        <v>46446</v>
      </c>
      <c r="U12" s="888"/>
      <c r="V12" s="888"/>
      <c r="W12" s="616">
        <v>3175</v>
      </c>
      <c r="X12" s="889">
        <v>15.24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934</v>
      </c>
      <c r="B14" s="892" t="s">
        <v>59</v>
      </c>
      <c r="C14" s="888"/>
      <c r="D14" s="888"/>
      <c r="E14" s="900">
        <v>2500</v>
      </c>
      <c r="F14" s="888"/>
      <c r="G14" s="619">
        <v>0</v>
      </c>
      <c r="H14" s="615"/>
      <c r="I14" s="893"/>
      <c r="J14" s="888"/>
      <c r="K14" s="618">
        <v>0</v>
      </c>
      <c r="L14" s="894"/>
      <c r="M14" s="888"/>
      <c r="N14" s="893"/>
      <c r="O14" s="888"/>
      <c r="P14" s="888"/>
      <c r="Q14" s="888"/>
      <c r="R14" s="888"/>
      <c r="S14" s="888"/>
      <c r="T14" s="893"/>
      <c r="U14" s="888"/>
      <c r="V14" s="888"/>
      <c r="W14" s="615"/>
      <c r="X14" s="889">
        <v>0</v>
      </c>
      <c r="Y14" s="888"/>
      <c r="Z14" s="888"/>
      <c r="AA14" s="888"/>
      <c r="AB14" s="888"/>
      <c r="AC14" s="615"/>
      <c r="AD14" s="615" t="s">
        <v>792</v>
      </c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935</v>
      </c>
      <c r="B16" s="892" t="s">
        <v>59</v>
      </c>
      <c r="C16" s="888"/>
      <c r="D16" s="888"/>
      <c r="E16" s="900">
        <v>5000</v>
      </c>
      <c r="F16" s="888"/>
      <c r="G16" s="619">
        <v>0</v>
      </c>
      <c r="H16" s="615"/>
      <c r="I16" s="893"/>
      <c r="J16" s="888"/>
      <c r="K16" s="618">
        <v>0</v>
      </c>
      <c r="L16" s="894"/>
      <c r="M16" s="888"/>
      <c r="N16" s="893"/>
      <c r="O16" s="888"/>
      <c r="P16" s="888"/>
      <c r="Q16" s="888"/>
      <c r="R16" s="888"/>
      <c r="S16" s="888"/>
      <c r="T16" s="893"/>
      <c r="U16" s="888"/>
      <c r="V16" s="888"/>
      <c r="W16" s="615"/>
      <c r="X16" s="889">
        <v>0</v>
      </c>
      <c r="Y16" s="888"/>
      <c r="Z16" s="888"/>
      <c r="AA16" s="888"/>
      <c r="AB16" s="888"/>
      <c r="AC16" s="615"/>
      <c r="AD16" s="615" t="s">
        <v>792</v>
      </c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 s="626" customFormat="1">
      <c r="A18" s="631" t="s">
        <v>936</v>
      </c>
      <c r="B18" s="919" t="s">
        <v>937</v>
      </c>
      <c r="C18" s="917"/>
      <c r="D18" s="917"/>
      <c r="E18" s="920">
        <v>732</v>
      </c>
      <c r="F18" s="917"/>
      <c r="G18" s="630">
        <v>732</v>
      </c>
      <c r="H18" s="630">
        <v>21081.599999999999</v>
      </c>
      <c r="I18" s="922">
        <v>1756.8</v>
      </c>
      <c r="J18" s="917"/>
      <c r="K18" s="629">
        <v>28.8</v>
      </c>
      <c r="L18" s="918"/>
      <c r="M18" s="917"/>
      <c r="N18" s="923">
        <v>45474</v>
      </c>
      <c r="O18" s="917"/>
      <c r="P18" s="917"/>
      <c r="Q18" s="917"/>
      <c r="R18" s="917"/>
      <c r="S18" s="917"/>
      <c r="T18" s="916"/>
      <c r="U18" s="917"/>
      <c r="V18" s="917"/>
      <c r="W18" s="632">
        <v>1756.8</v>
      </c>
      <c r="X18" s="921">
        <v>28.8</v>
      </c>
      <c r="Y18" s="917"/>
      <c r="Z18" s="917"/>
      <c r="AA18" s="917"/>
      <c r="AB18" s="917"/>
      <c r="AC18" s="628">
        <v>45474</v>
      </c>
      <c r="AD18" s="627" t="s">
        <v>792</v>
      </c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938</v>
      </c>
      <c r="B20" s="892" t="s">
        <v>939</v>
      </c>
      <c r="C20" s="888"/>
      <c r="D20" s="888"/>
      <c r="E20" s="900">
        <v>2500</v>
      </c>
      <c r="F20" s="888"/>
      <c r="G20" s="619">
        <v>2500</v>
      </c>
      <c r="H20" s="619">
        <v>39600</v>
      </c>
      <c r="I20" s="901">
        <v>3300</v>
      </c>
      <c r="J20" s="888"/>
      <c r="K20" s="618">
        <v>15.84</v>
      </c>
      <c r="L20" s="894"/>
      <c r="M20" s="888"/>
      <c r="N20" s="887">
        <v>45627</v>
      </c>
      <c r="O20" s="888"/>
      <c r="P20" s="888"/>
      <c r="Q20" s="888"/>
      <c r="R20" s="888"/>
      <c r="S20" s="888"/>
      <c r="T20" s="887">
        <v>45991</v>
      </c>
      <c r="U20" s="888"/>
      <c r="V20" s="888"/>
      <c r="W20" s="616">
        <v>3300</v>
      </c>
      <c r="X20" s="889">
        <v>15.84</v>
      </c>
      <c r="Y20" s="888"/>
      <c r="Z20" s="888"/>
      <c r="AA20" s="888"/>
      <c r="AB20" s="888"/>
      <c r="AC20" s="617">
        <v>45261</v>
      </c>
      <c r="AD20" s="615" t="s">
        <v>866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45992</v>
      </c>
      <c r="O21" s="888"/>
      <c r="P21" s="888"/>
      <c r="Q21" s="888"/>
      <c r="R21" s="888"/>
      <c r="S21" s="888"/>
      <c r="T21" s="887">
        <v>46356</v>
      </c>
      <c r="U21" s="888"/>
      <c r="V21" s="888"/>
      <c r="W21" s="616">
        <v>3475</v>
      </c>
      <c r="X21" s="889">
        <v>16.68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940</v>
      </c>
      <c r="B23" s="892" t="s">
        <v>59</v>
      </c>
      <c r="C23" s="888"/>
      <c r="D23" s="888"/>
      <c r="E23" s="900">
        <v>2500</v>
      </c>
      <c r="F23" s="888"/>
      <c r="G23" s="619">
        <v>0</v>
      </c>
      <c r="H23" s="615"/>
      <c r="I23" s="893"/>
      <c r="J23" s="888"/>
      <c r="K23" s="618">
        <v>0</v>
      </c>
      <c r="L23" s="894"/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5"/>
      <c r="AD23" s="615" t="s">
        <v>792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941</v>
      </c>
      <c r="B25" s="892" t="s">
        <v>942</v>
      </c>
      <c r="C25" s="888"/>
      <c r="D25" s="888"/>
      <c r="E25" s="900">
        <v>2500</v>
      </c>
      <c r="F25" s="888"/>
      <c r="G25" s="619">
        <v>2500</v>
      </c>
      <c r="H25" s="619">
        <v>63000</v>
      </c>
      <c r="I25" s="901">
        <v>5250</v>
      </c>
      <c r="J25" s="888"/>
      <c r="K25" s="618">
        <v>12.6</v>
      </c>
      <c r="L25" s="894" t="s">
        <v>943</v>
      </c>
      <c r="M25" s="888"/>
      <c r="N25" s="887">
        <v>45839</v>
      </c>
      <c r="O25" s="888"/>
      <c r="P25" s="888"/>
      <c r="Q25" s="888"/>
      <c r="R25" s="888"/>
      <c r="S25" s="888"/>
      <c r="T25" s="887">
        <v>46142</v>
      </c>
      <c r="U25" s="888"/>
      <c r="V25" s="888"/>
      <c r="W25" s="616">
        <v>5250</v>
      </c>
      <c r="X25" s="889">
        <v>12.6</v>
      </c>
      <c r="Y25" s="888"/>
      <c r="Z25" s="888"/>
      <c r="AA25" s="888"/>
      <c r="AB25" s="888"/>
      <c r="AC25" s="617">
        <v>45474</v>
      </c>
      <c r="AD25" s="615" t="s">
        <v>944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46143</v>
      </c>
      <c r="O26" s="888"/>
      <c r="P26" s="888"/>
      <c r="Q26" s="888"/>
      <c r="R26" s="888"/>
      <c r="S26" s="888"/>
      <c r="T26" s="887">
        <v>46203</v>
      </c>
      <c r="U26" s="888"/>
      <c r="V26" s="888"/>
      <c r="W26" s="616">
        <v>5350</v>
      </c>
      <c r="X26" s="889">
        <v>12.84</v>
      </c>
      <c r="Y26" s="888"/>
      <c r="Z26" s="888"/>
      <c r="AA26" s="888"/>
      <c r="AB26" s="888"/>
      <c r="AC26" s="615"/>
      <c r="AD26" s="615"/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46204</v>
      </c>
      <c r="O27" s="888"/>
      <c r="P27" s="888"/>
      <c r="Q27" s="888"/>
      <c r="R27" s="888"/>
      <c r="S27" s="888"/>
      <c r="T27" s="887">
        <v>46507</v>
      </c>
      <c r="U27" s="888"/>
      <c r="V27" s="888"/>
      <c r="W27" s="616">
        <v>5475</v>
      </c>
      <c r="X27" s="889">
        <v>13.14</v>
      </c>
      <c r="Y27" s="888"/>
      <c r="Z27" s="888"/>
      <c r="AA27" s="888"/>
      <c r="AB27" s="888"/>
      <c r="AC27" s="615"/>
      <c r="AD27" s="615"/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46508</v>
      </c>
      <c r="O28" s="888"/>
      <c r="P28" s="888"/>
      <c r="Q28" s="888"/>
      <c r="R28" s="888"/>
      <c r="S28" s="888"/>
      <c r="T28" s="887">
        <v>46568</v>
      </c>
      <c r="U28" s="888"/>
      <c r="V28" s="888"/>
      <c r="W28" s="616">
        <v>6000</v>
      </c>
      <c r="X28" s="889">
        <v>14.4</v>
      </c>
      <c r="Y28" s="888"/>
      <c r="Z28" s="888"/>
      <c r="AA28" s="888"/>
      <c r="AB28" s="888"/>
      <c r="AC28" s="615"/>
      <c r="AD28" s="615"/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46569</v>
      </c>
      <c r="O29" s="888"/>
      <c r="P29" s="888"/>
      <c r="Q29" s="888"/>
      <c r="R29" s="888"/>
      <c r="S29" s="888"/>
      <c r="T29" s="887">
        <v>46934</v>
      </c>
      <c r="U29" s="888"/>
      <c r="V29" s="888"/>
      <c r="W29" s="616">
        <v>6250</v>
      </c>
      <c r="X29" s="889">
        <v>15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46935</v>
      </c>
      <c r="O30" s="888"/>
      <c r="P30" s="888"/>
      <c r="Q30" s="888"/>
      <c r="R30" s="888"/>
      <c r="S30" s="888"/>
      <c r="T30" s="887">
        <v>47299</v>
      </c>
      <c r="U30" s="888"/>
      <c r="V30" s="888"/>
      <c r="W30" s="616">
        <v>6500</v>
      </c>
      <c r="X30" s="889">
        <v>15.6</v>
      </c>
      <c r="Y30" s="888"/>
      <c r="Z30" s="888"/>
      <c r="AA30" s="888"/>
      <c r="AB30" s="888"/>
      <c r="AC30" s="615"/>
      <c r="AD30" s="615"/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945</v>
      </c>
      <c r="B32" s="892" t="s">
        <v>942</v>
      </c>
      <c r="C32" s="888"/>
      <c r="D32" s="888"/>
      <c r="E32" s="900">
        <v>2500</v>
      </c>
      <c r="F32" s="888"/>
      <c r="G32" s="619">
        <v>2500</v>
      </c>
      <c r="H32" s="615"/>
      <c r="I32" s="893"/>
      <c r="J32" s="888"/>
      <c r="K32" s="618">
        <v>0</v>
      </c>
      <c r="L32" s="894" t="s">
        <v>943</v>
      </c>
      <c r="M32" s="888"/>
      <c r="N32" s="893"/>
      <c r="O32" s="888"/>
      <c r="P32" s="888"/>
      <c r="Q32" s="888"/>
      <c r="R32" s="888"/>
      <c r="S32" s="888"/>
      <c r="T32" s="893"/>
      <c r="U32" s="888"/>
      <c r="V32" s="888"/>
      <c r="W32" s="615"/>
      <c r="X32" s="889">
        <v>0</v>
      </c>
      <c r="Y32" s="888"/>
      <c r="Z32" s="888"/>
      <c r="AA32" s="888"/>
      <c r="AB32" s="888"/>
      <c r="AC32" s="617">
        <v>45474</v>
      </c>
      <c r="AD32" s="615" t="s">
        <v>944</v>
      </c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946</v>
      </c>
      <c r="B34" s="892" t="s">
        <v>947</v>
      </c>
      <c r="C34" s="888"/>
      <c r="D34" s="888"/>
      <c r="E34" s="900">
        <v>2500</v>
      </c>
      <c r="F34" s="888"/>
      <c r="G34" s="619">
        <v>2500</v>
      </c>
      <c r="H34" s="619">
        <v>32700</v>
      </c>
      <c r="I34" s="901">
        <v>2725</v>
      </c>
      <c r="J34" s="888"/>
      <c r="K34" s="618">
        <v>13.08</v>
      </c>
      <c r="L34" s="894"/>
      <c r="M34" s="888"/>
      <c r="N34" s="887">
        <v>45689</v>
      </c>
      <c r="O34" s="888"/>
      <c r="P34" s="888"/>
      <c r="Q34" s="888"/>
      <c r="R34" s="888"/>
      <c r="S34" s="888"/>
      <c r="T34" s="887">
        <v>46053</v>
      </c>
      <c r="U34" s="888"/>
      <c r="V34" s="888"/>
      <c r="W34" s="616">
        <v>2725</v>
      </c>
      <c r="X34" s="889">
        <v>13.08</v>
      </c>
      <c r="Y34" s="888"/>
      <c r="Z34" s="888"/>
      <c r="AA34" s="888"/>
      <c r="AB34" s="888"/>
      <c r="AC34" s="617">
        <v>44958</v>
      </c>
      <c r="AD34" s="615" t="s">
        <v>847</v>
      </c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948</v>
      </c>
      <c r="B36" s="892" t="s">
        <v>949</v>
      </c>
      <c r="C36" s="888"/>
      <c r="D36" s="888"/>
      <c r="E36" s="900">
        <v>731</v>
      </c>
      <c r="F36" s="888"/>
      <c r="G36" s="619">
        <v>731</v>
      </c>
      <c r="H36" s="619">
        <v>11052.72</v>
      </c>
      <c r="I36" s="901">
        <v>921.06</v>
      </c>
      <c r="J36" s="888"/>
      <c r="K36" s="618">
        <v>15.12</v>
      </c>
      <c r="L36" s="894"/>
      <c r="M36" s="888"/>
      <c r="N36" s="887">
        <v>45689</v>
      </c>
      <c r="O36" s="888"/>
      <c r="P36" s="888"/>
      <c r="Q36" s="888"/>
      <c r="R36" s="888"/>
      <c r="S36" s="888"/>
      <c r="T36" s="887">
        <v>46053</v>
      </c>
      <c r="U36" s="888"/>
      <c r="V36" s="888"/>
      <c r="W36" s="616">
        <v>921.06</v>
      </c>
      <c r="X36" s="889">
        <v>15.12</v>
      </c>
      <c r="Y36" s="888"/>
      <c r="Z36" s="888"/>
      <c r="AA36" s="888"/>
      <c r="AB36" s="888"/>
      <c r="AC36" s="617">
        <v>45323</v>
      </c>
      <c r="AD36" s="615" t="s">
        <v>950</v>
      </c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46054</v>
      </c>
      <c r="O37" s="888"/>
      <c r="P37" s="888"/>
      <c r="Q37" s="888"/>
      <c r="R37" s="888"/>
      <c r="S37" s="888"/>
      <c r="T37" s="887">
        <v>46418</v>
      </c>
      <c r="U37" s="888"/>
      <c r="V37" s="888"/>
      <c r="W37" s="616">
        <v>964.92</v>
      </c>
      <c r="X37" s="889">
        <v>15.84</v>
      </c>
      <c r="Y37" s="888"/>
      <c r="Z37" s="888"/>
      <c r="AA37" s="888"/>
      <c r="AB37" s="888"/>
      <c r="AC37" s="615"/>
      <c r="AD37" s="615"/>
    </row>
    <row r="38" spans="1:30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0">
      <c r="A39" s="612" t="s">
        <v>951</v>
      </c>
      <c r="B39" s="892" t="s">
        <v>324</v>
      </c>
      <c r="C39" s="888"/>
      <c r="D39" s="888"/>
      <c r="E39" s="900">
        <v>7500</v>
      </c>
      <c r="F39" s="888"/>
      <c r="G39" s="619">
        <v>7500</v>
      </c>
      <c r="H39" s="619">
        <v>103500</v>
      </c>
      <c r="I39" s="901">
        <v>8625</v>
      </c>
      <c r="J39" s="888"/>
      <c r="K39" s="618">
        <v>13.8</v>
      </c>
      <c r="L39" s="894"/>
      <c r="M39" s="888"/>
      <c r="N39" s="887">
        <v>45901</v>
      </c>
      <c r="O39" s="888"/>
      <c r="P39" s="888"/>
      <c r="Q39" s="888"/>
      <c r="R39" s="888"/>
      <c r="S39" s="888"/>
      <c r="T39" s="887">
        <v>46265</v>
      </c>
      <c r="U39" s="888"/>
      <c r="V39" s="888"/>
      <c r="W39" s="616">
        <v>8625</v>
      </c>
      <c r="X39" s="889">
        <v>13.8</v>
      </c>
      <c r="Y39" s="888"/>
      <c r="Z39" s="888"/>
      <c r="AA39" s="888"/>
      <c r="AB39" s="888"/>
      <c r="AC39" s="617">
        <v>45901</v>
      </c>
      <c r="AD39" s="615" t="s">
        <v>892</v>
      </c>
    </row>
    <row r="40" spans="1:30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46266</v>
      </c>
      <c r="O40" s="888"/>
      <c r="P40" s="888"/>
      <c r="Q40" s="888"/>
      <c r="R40" s="888"/>
      <c r="S40" s="888"/>
      <c r="T40" s="887">
        <v>46630</v>
      </c>
      <c r="U40" s="888"/>
      <c r="V40" s="888"/>
      <c r="W40" s="616">
        <v>9000</v>
      </c>
      <c r="X40" s="889">
        <v>14.4</v>
      </c>
      <c r="Y40" s="888"/>
      <c r="Z40" s="888"/>
      <c r="AA40" s="888"/>
      <c r="AB40" s="888"/>
      <c r="AC40" s="615"/>
      <c r="AD40" s="615"/>
    </row>
    <row r="41" spans="1:30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46631</v>
      </c>
      <c r="O41" s="888"/>
      <c r="P41" s="888"/>
      <c r="Q41" s="888"/>
      <c r="R41" s="888"/>
      <c r="S41" s="888"/>
      <c r="T41" s="887">
        <v>46996</v>
      </c>
      <c r="U41" s="888"/>
      <c r="V41" s="888"/>
      <c r="W41" s="616">
        <v>9375</v>
      </c>
      <c r="X41" s="889">
        <v>15</v>
      </c>
      <c r="Y41" s="888"/>
      <c r="Z41" s="888"/>
      <c r="AA41" s="888"/>
      <c r="AB41" s="888"/>
      <c r="AC41" s="615"/>
      <c r="AD41" s="615"/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46997</v>
      </c>
      <c r="O42" s="888"/>
      <c r="P42" s="888"/>
      <c r="Q42" s="888"/>
      <c r="R42" s="888"/>
      <c r="S42" s="888"/>
      <c r="T42" s="887">
        <v>47361</v>
      </c>
      <c r="U42" s="888"/>
      <c r="V42" s="888"/>
      <c r="W42" s="616">
        <v>9750</v>
      </c>
      <c r="X42" s="889">
        <v>15.6</v>
      </c>
      <c r="Y42" s="888"/>
      <c r="Z42" s="888"/>
      <c r="AA42" s="888"/>
      <c r="AB42" s="888"/>
      <c r="AC42" s="615"/>
      <c r="AD42" s="615"/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47362</v>
      </c>
      <c r="O43" s="888"/>
      <c r="P43" s="888"/>
      <c r="Q43" s="888"/>
      <c r="R43" s="888"/>
      <c r="S43" s="888"/>
      <c r="T43" s="887">
        <v>47726</v>
      </c>
      <c r="U43" s="888"/>
      <c r="V43" s="888"/>
      <c r="W43" s="616">
        <v>10125</v>
      </c>
      <c r="X43" s="889">
        <v>16.2</v>
      </c>
      <c r="Y43" s="888"/>
      <c r="Z43" s="888"/>
      <c r="AA43" s="888"/>
      <c r="AB43" s="888"/>
      <c r="AC43" s="615"/>
      <c r="AD43" s="615"/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 s="626" customFormat="1">
      <c r="A45" s="631" t="s">
        <v>952</v>
      </c>
      <c r="B45" s="919" t="s">
        <v>953</v>
      </c>
      <c r="C45" s="917"/>
      <c r="D45" s="917"/>
      <c r="E45" s="920">
        <v>2500</v>
      </c>
      <c r="F45" s="917"/>
      <c r="G45" s="630">
        <v>2500</v>
      </c>
      <c r="H45" s="627"/>
      <c r="I45" s="916"/>
      <c r="J45" s="917"/>
      <c r="K45" s="629">
        <v>0</v>
      </c>
      <c r="L45" s="918"/>
      <c r="M45" s="917"/>
      <c r="N45" s="916"/>
      <c r="O45" s="917"/>
      <c r="P45" s="917"/>
      <c r="Q45" s="917"/>
      <c r="R45" s="917"/>
      <c r="S45" s="917"/>
      <c r="T45" s="916"/>
      <c r="U45" s="917"/>
      <c r="V45" s="917"/>
      <c r="W45" s="627"/>
      <c r="X45" s="921">
        <v>0</v>
      </c>
      <c r="Y45" s="917"/>
      <c r="Z45" s="917"/>
      <c r="AA45" s="917"/>
      <c r="AB45" s="917"/>
      <c r="AC45" s="628">
        <v>45839</v>
      </c>
      <c r="AD45" s="627" t="s">
        <v>792</v>
      </c>
    </row>
    <row r="46" spans="1:30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0">
      <c r="A47" s="612" t="s">
        <v>954</v>
      </c>
      <c r="B47" s="892" t="s">
        <v>955</v>
      </c>
      <c r="C47" s="888"/>
      <c r="D47" s="888"/>
      <c r="E47" s="900">
        <v>2500</v>
      </c>
      <c r="F47" s="888"/>
      <c r="G47" s="619">
        <v>2500</v>
      </c>
      <c r="H47" s="619">
        <v>39000</v>
      </c>
      <c r="I47" s="901">
        <v>3250</v>
      </c>
      <c r="J47" s="888"/>
      <c r="K47" s="618">
        <v>15.6</v>
      </c>
      <c r="L47" s="894"/>
      <c r="M47" s="888"/>
      <c r="N47" s="887">
        <v>45717</v>
      </c>
      <c r="O47" s="888"/>
      <c r="P47" s="888"/>
      <c r="Q47" s="888"/>
      <c r="R47" s="888"/>
      <c r="S47" s="888"/>
      <c r="T47" s="887">
        <v>46081</v>
      </c>
      <c r="U47" s="888"/>
      <c r="V47" s="888"/>
      <c r="W47" s="616">
        <v>3250</v>
      </c>
      <c r="X47" s="889">
        <v>15.6</v>
      </c>
      <c r="Y47" s="888"/>
      <c r="Z47" s="888"/>
      <c r="AA47" s="888"/>
      <c r="AB47" s="888"/>
      <c r="AC47" s="617">
        <v>45352</v>
      </c>
      <c r="AD47" s="615" t="s">
        <v>850</v>
      </c>
    </row>
    <row r="48" spans="1:30">
      <c r="A48" s="612"/>
      <c r="B48" s="892"/>
      <c r="C48" s="888"/>
      <c r="D48" s="888"/>
      <c r="E48" s="893"/>
      <c r="F48" s="888"/>
      <c r="G48" s="615" t="s">
        <v>792</v>
      </c>
      <c r="H48" s="615"/>
      <c r="I48" s="893"/>
      <c r="J48" s="888"/>
      <c r="K48" s="615"/>
      <c r="L48" s="894"/>
      <c r="M48" s="888"/>
      <c r="N48" s="887">
        <v>46082</v>
      </c>
      <c r="O48" s="888"/>
      <c r="P48" s="888"/>
      <c r="Q48" s="888"/>
      <c r="R48" s="888"/>
      <c r="S48" s="888"/>
      <c r="T48" s="887">
        <v>46446</v>
      </c>
      <c r="U48" s="888"/>
      <c r="V48" s="888"/>
      <c r="W48" s="616">
        <v>3380</v>
      </c>
      <c r="X48" s="889">
        <v>16.224</v>
      </c>
      <c r="Y48" s="888"/>
      <c r="Z48" s="888"/>
      <c r="AA48" s="888"/>
      <c r="AB48" s="888"/>
      <c r="AC48" s="615"/>
      <c r="AD48" s="615"/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956</v>
      </c>
      <c r="B50" s="892" t="s">
        <v>59</v>
      </c>
      <c r="C50" s="888"/>
      <c r="D50" s="888"/>
      <c r="E50" s="900">
        <v>2500</v>
      </c>
      <c r="F50" s="888"/>
      <c r="G50" s="619">
        <v>0</v>
      </c>
      <c r="H50" s="615"/>
      <c r="I50" s="893"/>
      <c r="J50" s="888"/>
      <c r="K50" s="618">
        <v>0</v>
      </c>
      <c r="L50" s="894"/>
      <c r="M50" s="888"/>
      <c r="N50" s="893"/>
      <c r="O50" s="888"/>
      <c r="P50" s="888"/>
      <c r="Q50" s="888"/>
      <c r="R50" s="888"/>
      <c r="S50" s="888"/>
      <c r="T50" s="893"/>
      <c r="U50" s="888"/>
      <c r="V50" s="888"/>
      <c r="W50" s="615"/>
      <c r="X50" s="889">
        <v>0</v>
      </c>
      <c r="Y50" s="888"/>
      <c r="Z50" s="888"/>
      <c r="AA50" s="888"/>
      <c r="AB50" s="888"/>
      <c r="AC50" s="615"/>
      <c r="AD50" s="615" t="s">
        <v>792</v>
      </c>
    </row>
    <row r="51" spans="1:30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0">
      <c r="A52" s="892" t="s">
        <v>792</v>
      </c>
      <c r="B52" s="892" t="s">
        <v>792</v>
      </c>
      <c r="C52" s="888"/>
      <c r="D52" s="888"/>
    </row>
    <row r="53" spans="1:30">
      <c r="A53" s="888"/>
      <c r="B53" s="888"/>
      <c r="C53" s="888"/>
      <c r="D53" s="888"/>
    </row>
    <row r="54" spans="1:30" ht="16" thickBot="1">
      <c r="A54" s="888"/>
      <c r="B54" s="888"/>
      <c r="C54" s="888"/>
      <c r="D54" s="888"/>
      <c r="J54" s="895" t="s">
        <v>901</v>
      </c>
      <c r="K54" s="896"/>
      <c r="L54" s="896"/>
      <c r="M54" s="896"/>
      <c r="N54" s="896"/>
      <c r="O54" s="896"/>
      <c r="P54" s="896"/>
      <c r="Q54" s="896"/>
      <c r="R54" s="896"/>
      <c r="S54" s="896"/>
      <c r="T54" s="896"/>
      <c r="U54" s="896"/>
      <c r="V54" s="896"/>
      <c r="W54" s="896"/>
      <c r="X54" s="896"/>
      <c r="Y54" s="896"/>
      <c r="Z54" s="896"/>
    </row>
    <row r="55" spans="1:30">
      <c r="A55" s="888"/>
      <c r="B55" s="888"/>
      <c r="C55" s="888"/>
      <c r="D55" s="888"/>
    </row>
    <row r="56" spans="1:30">
      <c r="A56" s="888"/>
      <c r="B56" s="888"/>
      <c r="C56" s="888"/>
      <c r="D56" s="888"/>
      <c r="J56" s="890" t="s">
        <v>902</v>
      </c>
      <c r="K56" s="888"/>
      <c r="L56" s="888"/>
      <c r="M56" s="891">
        <v>43963</v>
      </c>
      <c r="N56" s="888"/>
      <c r="S56" s="890" t="s">
        <v>903</v>
      </c>
      <c r="T56" s="888"/>
      <c r="U56" s="888"/>
      <c r="V56" s="891">
        <v>35590.36</v>
      </c>
      <c r="W56" s="888"/>
      <c r="X56" s="888"/>
      <c r="Y56" s="888"/>
    </row>
    <row r="57" spans="1:30">
      <c r="A57" s="888"/>
      <c r="B57" s="888"/>
      <c r="C57" s="888"/>
      <c r="D57" s="888"/>
    </row>
    <row r="58" spans="1:30">
      <c r="A58" s="888"/>
      <c r="B58" s="888"/>
      <c r="C58" s="888"/>
      <c r="D58" s="888"/>
      <c r="S58" s="890" t="s">
        <v>904</v>
      </c>
      <c r="T58" s="888"/>
      <c r="U58" s="888"/>
      <c r="V58" s="891">
        <v>427084.32</v>
      </c>
      <c r="W58" s="888"/>
      <c r="X58" s="888"/>
      <c r="Y58" s="888"/>
    </row>
    <row r="59" spans="1:30">
      <c r="A59" s="888"/>
      <c r="B59" s="888"/>
      <c r="C59" s="888"/>
      <c r="D59" s="888"/>
      <c r="J59" s="890" t="s">
        <v>905</v>
      </c>
      <c r="K59" s="888"/>
      <c r="L59" s="888"/>
      <c r="M59" s="891">
        <v>31463</v>
      </c>
      <c r="N59" s="888"/>
      <c r="S59" s="888"/>
      <c r="T59" s="888"/>
      <c r="U59" s="888"/>
      <c r="V59" s="888"/>
      <c r="W59" s="888"/>
      <c r="X59" s="888"/>
      <c r="Y59" s="888"/>
    </row>
    <row r="60" spans="1:30">
      <c r="A60" s="888"/>
      <c r="B60" s="888"/>
      <c r="C60" s="888"/>
      <c r="D60" s="888"/>
      <c r="J60" s="888"/>
      <c r="K60" s="888"/>
      <c r="L60" s="888"/>
      <c r="M60" s="888"/>
      <c r="N60" s="888"/>
    </row>
    <row r="61" spans="1:30">
      <c r="A61" s="888"/>
      <c r="B61" s="888"/>
      <c r="C61" s="888"/>
      <c r="D61" s="888"/>
    </row>
    <row r="62" spans="1:30">
      <c r="A62" s="888"/>
      <c r="B62" s="888"/>
      <c r="C62" s="888"/>
      <c r="D62" s="888"/>
      <c r="J62" s="890" t="s">
        <v>906</v>
      </c>
      <c r="K62" s="888"/>
      <c r="L62" s="888"/>
      <c r="M62" s="891">
        <v>31463</v>
      </c>
      <c r="N62" s="888"/>
      <c r="R62" s="890" t="s">
        <v>729</v>
      </c>
      <c r="S62" s="888"/>
      <c r="T62" s="888"/>
      <c r="U62" s="899">
        <v>71.566999522325588</v>
      </c>
      <c r="V62" s="888"/>
      <c r="W62" s="888"/>
      <c r="X62" s="888"/>
    </row>
    <row r="63" spans="1:30" ht="16" thickBot="1">
      <c r="A63" s="888"/>
      <c r="B63" s="888"/>
      <c r="C63" s="888"/>
      <c r="D63" s="888"/>
      <c r="J63" s="897" t="s">
        <v>907</v>
      </c>
      <c r="K63" s="896"/>
      <c r="L63" s="896"/>
      <c r="M63" s="898">
        <v>12500</v>
      </c>
      <c r="N63" s="896"/>
      <c r="R63" s="890" t="s">
        <v>908</v>
      </c>
      <c r="S63" s="888"/>
      <c r="T63" s="888"/>
      <c r="U63" s="899">
        <v>28.433000477674408</v>
      </c>
      <c r="V63" s="888"/>
      <c r="W63" s="888"/>
      <c r="X63" s="888"/>
    </row>
    <row r="64" spans="1:30">
      <c r="A64" s="888"/>
      <c r="B64" s="888"/>
      <c r="C64" s="888"/>
      <c r="D64" s="888"/>
    </row>
    <row r="65" spans="1:14">
      <c r="A65" s="888"/>
      <c r="B65" s="888"/>
      <c r="C65" s="888"/>
      <c r="D65" s="888"/>
      <c r="J65" s="890" t="s">
        <v>909</v>
      </c>
      <c r="K65" s="888"/>
      <c r="L65" s="888"/>
      <c r="M65" s="891">
        <v>43963</v>
      </c>
      <c r="N65" s="888"/>
    </row>
    <row r="66" spans="1:14">
      <c r="A66" s="888"/>
      <c r="B66" s="888"/>
      <c r="C66" s="888"/>
      <c r="D66" s="888"/>
    </row>
    <row r="67" spans="1:14" ht="2.25" customHeight="1"/>
  </sheetData>
  <mergeCells count="352">
    <mergeCell ref="D2:P2"/>
    <mergeCell ref="C3:O3"/>
    <mergeCell ref="B5:D5"/>
    <mergeCell ref="E5:G5"/>
    <mergeCell ref="I5:J5"/>
    <mergeCell ref="L5:M5"/>
    <mergeCell ref="N5:V5"/>
    <mergeCell ref="X5:AB5"/>
    <mergeCell ref="AC5:AD5"/>
    <mergeCell ref="X6:AB6"/>
    <mergeCell ref="X7:AB7"/>
    <mergeCell ref="B8:D8"/>
    <mergeCell ref="E8:F8"/>
    <mergeCell ref="I8:J8"/>
    <mergeCell ref="L8:M8"/>
    <mergeCell ref="N8:S8"/>
    <mergeCell ref="T8:V8"/>
    <mergeCell ref="B6:D6"/>
    <mergeCell ref="E6:F6"/>
    <mergeCell ref="I6:J6"/>
    <mergeCell ref="L6:M6"/>
    <mergeCell ref="N6:S6"/>
    <mergeCell ref="T6:V6"/>
    <mergeCell ref="X8:AB8"/>
    <mergeCell ref="B7:D7"/>
    <mergeCell ref="E7:F7"/>
    <mergeCell ref="T7:V7"/>
    <mergeCell ref="I7:J7"/>
    <mergeCell ref="L7:M7"/>
    <mergeCell ref="N7:S7"/>
    <mergeCell ref="X9:AB9"/>
    <mergeCell ref="X10:AB10"/>
    <mergeCell ref="T11:V11"/>
    <mergeCell ref="X11:AB11"/>
    <mergeCell ref="B12:D12"/>
    <mergeCell ref="E12:F12"/>
    <mergeCell ref="I12:J12"/>
    <mergeCell ref="L12:M12"/>
    <mergeCell ref="N12:S12"/>
    <mergeCell ref="T12:V12"/>
    <mergeCell ref="T9:V9"/>
    <mergeCell ref="I9:J9"/>
    <mergeCell ref="L9:M9"/>
    <mergeCell ref="N9:S9"/>
    <mergeCell ref="X12:AB12"/>
    <mergeCell ref="B11:D11"/>
    <mergeCell ref="B10:D10"/>
    <mergeCell ref="E10:F10"/>
    <mergeCell ref="I10:J10"/>
    <mergeCell ref="L10:M10"/>
    <mergeCell ref="N10:S10"/>
    <mergeCell ref="T10:V10"/>
    <mergeCell ref="E11:F11"/>
    <mergeCell ref="I11:J11"/>
    <mergeCell ref="L11:M11"/>
    <mergeCell ref="N11:S11"/>
    <mergeCell ref="B9:D9"/>
    <mergeCell ref="E9:F9"/>
    <mergeCell ref="B14:D14"/>
    <mergeCell ref="E14:F14"/>
    <mergeCell ref="I14:J14"/>
    <mergeCell ref="L14:M14"/>
    <mergeCell ref="N14:S14"/>
    <mergeCell ref="N13:S13"/>
    <mergeCell ref="T15:V15"/>
    <mergeCell ref="X13:AB13"/>
    <mergeCell ref="X15:AB15"/>
    <mergeCell ref="X16:AB16"/>
    <mergeCell ref="T17:V17"/>
    <mergeCell ref="X17:AB17"/>
    <mergeCell ref="T14:V14"/>
    <mergeCell ref="X14:AB14"/>
    <mergeCell ref="B13:D13"/>
    <mergeCell ref="E13:F13"/>
    <mergeCell ref="I15:J15"/>
    <mergeCell ref="L15:M15"/>
    <mergeCell ref="N15:S15"/>
    <mergeCell ref="T13:V13"/>
    <mergeCell ref="I13:J13"/>
    <mergeCell ref="L13:M13"/>
    <mergeCell ref="B15:D15"/>
    <mergeCell ref="E15:F15"/>
    <mergeCell ref="X18:AB18"/>
    <mergeCell ref="B17:D17"/>
    <mergeCell ref="B16:D16"/>
    <mergeCell ref="E16:F16"/>
    <mergeCell ref="I16:J16"/>
    <mergeCell ref="L16:M16"/>
    <mergeCell ref="N16:S16"/>
    <mergeCell ref="T16:V16"/>
    <mergeCell ref="E17:F17"/>
    <mergeCell ref="I17:J17"/>
    <mergeCell ref="B18:D18"/>
    <mergeCell ref="E18:F18"/>
    <mergeCell ref="I18:J18"/>
    <mergeCell ref="L18:M18"/>
    <mergeCell ref="N18:S18"/>
    <mergeCell ref="T18:V18"/>
    <mergeCell ref="L17:M17"/>
    <mergeCell ref="N17:S17"/>
    <mergeCell ref="T20:V20"/>
    <mergeCell ref="X20:AB20"/>
    <mergeCell ref="B19:D19"/>
    <mergeCell ref="E19:F19"/>
    <mergeCell ref="I21:J21"/>
    <mergeCell ref="L21:M21"/>
    <mergeCell ref="N21:S21"/>
    <mergeCell ref="T19:V19"/>
    <mergeCell ref="I19:J19"/>
    <mergeCell ref="L19:M19"/>
    <mergeCell ref="B21:D21"/>
    <mergeCell ref="E21:F21"/>
    <mergeCell ref="B20:D20"/>
    <mergeCell ref="E20:F20"/>
    <mergeCell ref="I20:J20"/>
    <mergeCell ref="L20:M20"/>
    <mergeCell ref="N20:S20"/>
    <mergeCell ref="N19:S19"/>
    <mergeCell ref="T21:V21"/>
    <mergeCell ref="X19:AB19"/>
    <mergeCell ref="X21:AB21"/>
    <mergeCell ref="X24:AB24"/>
    <mergeCell ref="B23:D23"/>
    <mergeCell ref="B22:D22"/>
    <mergeCell ref="E22:F22"/>
    <mergeCell ref="I22:J22"/>
    <mergeCell ref="L22:M22"/>
    <mergeCell ref="N22:S22"/>
    <mergeCell ref="T22:V22"/>
    <mergeCell ref="E23:F23"/>
    <mergeCell ref="I23:J23"/>
    <mergeCell ref="B24:D24"/>
    <mergeCell ref="E24:F24"/>
    <mergeCell ref="I24:J24"/>
    <mergeCell ref="L24:M24"/>
    <mergeCell ref="N24:S24"/>
    <mergeCell ref="T24:V24"/>
    <mergeCell ref="L23:M23"/>
    <mergeCell ref="N23:S23"/>
    <mergeCell ref="X22:AB22"/>
    <mergeCell ref="T23:V23"/>
    <mergeCell ref="X23:AB23"/>
    <mergeCell ref="T26:V26"/>
    <mergeCell ref="X26:AB26"/>
    <mergeCell ref="B25:D25"/>
    <mergeCell ref="E25:F25"/>
    <mergeCell ref="I27:J27"/>
    <mergeCell ref="L27:M27"/>
    <mergeCell ref="N27:S27"/>
    <mergeCell ref="T25:V25"/>
    <mergeCell ref="I25:J25"/>
    <mergeCell ref="L25:M25"/>
    <mergeCell ref="B27:D27"/>
    <mergeCell ref="E27:F27"/>
    <mergeCell ref="B26:D26"/>
    <mergeCell ref="E26:F26"/>
    <mergeCell ref="I26:J26"/>
    <mergeCell ref="L26:M26"/>
    <mergeCell ref="N26:S26"/>
    <mergeCell ref="N25:S25"/>
    <mergeCell ref="T27:V27"/>
    <mergeCell ref="X25:AB25"/>
    <mergeCell ref="X27:AB27"/>
    <mergeCell ref="X30:AB30"/>
    <mergeCell ref="B29:D29"/>
    <mergeCell ref="B28:D28"/>
    <mergeCell ref="E28:F28"/>
    <mergeCell ref="I28:J28"/>
    <mergeCell ref="L28:M28"/>
    <mergeCell ref="N28:S28"/>
    <mergeCell ref="T28:V28"/>
    <mergeCell ref="E29:F29"/>
    <mergeCell ref="I29:J29"/>
    <mergeCell ref="B30:D30"/>
    <mergeCell ref="E30:F30"/>
    <mergeCell ref="I30:J30"/>
    <mergeCell ref="L30:M30"/>
    <mergeCell ref="N30:S30"/>
    <mergeCell ref="T30:V30"/>
    <mergeCell ref="L29:M29"/>
    <mergeCell ref="N29:S29"/>
    <mergeCell ref="X28:AB28"/>
    <mergeCell ref="T29:V29"/>
    <mergeCell ref="X29:AB29"/>
    <mergeCell ref="T32:V32"/>
    <mergeCell ref="X32:AB32"/>
    <mergeCell ref="B31:D31"/>
    <mergeCell ref="E31:F31"/>
    <mergeCell ref="I33:J33"/>
    <mergeCell ref="L33:M33"/>
    <mergeCell ref="N33:S33"/>
    <mergeCell ref="T31:V31"/>
    <mergeCell ref="I31:J31"/>
    <mergeCell ref="L31:M31"/>
    <mergeCell ref="B33:D33"/>
    <mergeCell ref="E33:F33"/>
    <mergeCell ref="B32:D32"/>
    <mergeCell ref="E32:F32"/>
    <mergeCell ref="I32:J32"/>
    <mergeCell ref="L32:M32"/>
    <mergeCell ref="N32:S32"/>
    <mergeCell ref="N31:S31"/>
    <mergeCell ref="T33:V33"/>
    <mergeCell ref="X31:AB31"/>
    <mergeCell ref="X33:AB33"/>
    <mergeCell ref="X36:AB36"/>
    <mergeCell ref="B35:D35"/>
    <mergeCell ref="B34:D34"/>
    <mergeCell ref="E34:F34"/>
    <mergeCell ref="I34:J34"/>
    <mergeCell ref="L34:M34"/>
    <mergeCell ref="N34:S34"/>
    <mergeCell ref="T34:V34"/>
    <mergeCell ref="E35:F35"/>
    <mergeCell ref="I35:J35"/>
    <mergeCell ref="B36:D36"/>
    <mergeCell ref="E36:F36"/>
    <mergeCell ref="I36:J36"/>
    <mergeCell ref="L36:M36"/>
    <mergeCell ref="N36:S36"/>
    <mergeCell ref="T36:V36"/>
    <mergeCell ref="L35:M35"/>
    <mergeCell ref="N35:S35"/>
    <mergeCell ref="X34:AB34"/>
    <mergeCell ref="T35:V35"/>
    <mergeCell ref="X35:AB35"/>
    <mergeCell ref="T38:V38"/>
    <mergeCell ref="X38:AB38"/>
    <mergeCell ref="B37:D37"/>
    <mergeCell ref="E37:F37"/>
    <mergeCell ref="I39:J39"/>
    <mergeCell ref="L39:M39"/>
    <mergeCell ref="N39:S39"/>
    <mergeCell ref="T37:V37"/>
    <mergeCell ref="I37:J37"/>
    <mergeCell ref="L37:M37"/>
    <mergeCell ref="B39:D39"/>
    <mergeCell ref="E39:F39"/>
    <mergeCell ref="B38:D38"/>
    <mergeCell ref="E38:F38"/>
    <mergeCell ref="I38:J38"/>
    <mergeCell ref="L38:M38"/>
    <mergeCell ref="N38:S38"/>
    <mergeCell ref="N37:S37"/>
    <mergeCell ref="T39:V39"/>
    <mergeCell ref="X37:AB37"/>
    <mergeCell ref="X39:AB39"/>
    <mergeCell ref="X43:AB43"/>
    <mergeCell ref="X45:AB45"/>
    <mergeCell ref="X42:AB42"/>
    <mergeCell ref="B41:D41"/>
    <mergeCell ref="B40:D40"/>
    <mergeCell ref="E40:F40"/>
    <mergeCell ref="I40:J40"/>
    <mergeCell ref="L40:M40"/>
    <mergeCell ref="N40:S40"/>
    <mergeCell ref="T40:V40"/>
    <mergeCell ref="E41:F41"/>
    <mergeCell ref="I41:J41"/>
    <mergeCell ref="B42:D42"/>
    <mergeCell ref="E42:F42"/>
    <mergeCell ref="I42:J42"/>
    <mergeCell ref="L42:M42"/>
    <mergeCell ref="N42:S42"/>
    <mergeCell ref="T42:V42"/>
    <mergeCell ref="L41:M41"/>
    <mergeCell ref="N41:S41"/>
    <mergeCell ref="X40:AB40"/>
    <mergeCell ref="T41:V41"/>
    <mergeCell ref="X41:AB41"/>
    <mergeCell ref="X46:AB46"/>
    <mergeCell ref="T47:V47"/>
    <mergeCell ref="X47:AB47"/>
    <mergeCell ref="L47:M47"/>
    <mergeCell ref="N47:S47"/>
    <mergeCell ref="T44:V44"/>
    <mergeCell ref="X44:AB44"/>
    <mergeCell ref="B43:D43"/>
    <mergeCell ref="E43:F43"/>
    <mergeCell ref="I45:J45"/>
    <mergeCell ref="L45:M45"/>
    <mergeCell ref="N45:S45"/>
    <mergeCell ref="T43:V43"/>
    <mergeCell ref="I43:J43"/>
    <mergeCell ref="L43:M43"/>
    <mergeCell ref="B45:D45"/>
    <mergeCell ref="E45:F45"/>
    <mergeCell ref="B44:D44"/>
    <mergeCell ref="E44:F44"/>
    <mergeCell ref="I44:J44"/>
    <mergeCell ref="L44:M44"/>
    <mergeCell ref="N44:S44"/>
    <mergeCell ref="N43:S43"/>
    <mergeCell ref="T45:V45"/>
    <mergeCell ref="B47:D47"/>
    <mergeCell ref="B46:D46"/>
    <mergeCell ref="E46:F46"/>
    <mergeCell ref="I46:J46"/>
    <mergeCell ref="L46:M46"/>
    <mergeCell ref="N46:S46"/>
    <mergeCell ref="T46:V46"/>
    <mergeCell ref="E47:F47"/>
    <mergeCell ref="I47:J47"/>
    <mergeCell ref="L49:M49"/>
    <mergeCell ref="B49:D49"/>
    <mergeCell ref="E49:F49"/>
    <mergeCell ref="X48:AB48"/>
    <mergeCell ref="B48:D48"/>
    <mergeCell ref="E48:F48"/>
    <mergeCell ref="I48:J48"/>
    <mergeCell ref="L48:M48"/>
    <mergeCell ref="N48:S48"/>
    <mergeCell ref="T48:V48"/>
    <mergeCell ref="X49:AB49"/>
    <mergeCell ref="T49:V49"/>
    <mergeCell ref="I49:J49"/>
    <mergeCell ref="N49:S49"/>
    <mergeCell ref="T50:V50"/>
    <mergeCell ref="X50:AB50"/>
    <mergeCell ref="U62:X62"/>
    <mergeCell ref="I51:J51"/>
    <mergeCell ref="L51:M51"/>
    <mergeCell ref="N51:S51"/>
    <mergeCell ref="B50:D50"/>
    <mergeCell ref="E50:F50"/>
    <mergeCell ref="I50:J50"/>
    <mergeCell ref="L50:M50"/>
    <mergeCell ref="N50:S50"/>
    <mergeCell ref="J63:L63"/>
    <mergeCell ref="M63:N63"/>
    <mergeCell ref="R63:T63"/>
    <mergeCell ref="U63:X63"/>
    <mergeCell ref="B51:D51"/>
    <mergeCell ref="A52:A66"/>
    <mergeCell ref="B52:D66"/>
    <mergeCell ref="J54:Z54"/>
    <mergeCell ref="J56:L56"/>
    <mergeCell ref="M56:N56"/>
    <mergeCell ref="S56:U56"/>
    <mergeCell ref="V56:Y56"/>
    <mergeCell ref="S58:U59"/>
    <mergeCell ref="J65:L65"/>
    <mergeCell ref="M65:N65"/>
    <mergeCell ref="E51:F51"/>
    <mergeCell ref="V58:Y59"/>
    <mergeCell ref="J59:L60"/>
    <mergeCell ref="M59:N60"/>
    <mergeCell ref="J62:L62"/>
    <mergeCell ref="M62:N62"/>
    <mergeCell ref="R62:T62"/>
    <mergeCell ref="T51:V51"/>
    <mergeCell ref="X51:AB51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S86"/>
  <sheetViews>
    <sheetView workbookViewId="0">
      <selection activeCell="D1" sqref="D1:G1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23</v>
      </c>
      <c r="B1" s="275"/>
      <c r="C1" s="275">
        <v>336</v>
      </c>
      <c r="D1" s="482">
        <v>8</v>
      </c>
      <c r="E1" s="482"/>
      <c r="F1" s="482">
        <f>IFERROR(MATCH($C$1,'Working - CPI'!$A:$A,0),"")</f>
        <v>596</v>
      </c>
      <c r="G1" s="483">
        <f>IFERROR(MATCH($C$1,'Lease Report 2025'!$B:$B,0),"")</f>
        <v>14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IF(G2=0,"",(G2-E38)/G2)</f>
        <v>0.92161339421613397</v>
      </c>
      <c r="D2" s="872" t="s">
        <v>729</v>
      </c>
      <c r="E2" s="871"/>
      <c r="F2" s="252" t="s">
        <v>730</v>
      </c>
      <c r="G2" s="253">
        <f>'Occupancy Summary Schedule'!D22</f>
        <v>52560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MANNINO CUSTOM FURNITURE &amp; AMERICAN CLASSIC FLOORING</v>
      </c>
      <c r="C13" s="151" t="str">
        <f>IF($D$1="","",IF(INDEX('January 2026 Renewals'!$A:$A,$D$1+ROW()-ROW($B$13))&lt;&gt;$C$1,"",INDEX('January 2026 Renewals'!$C:$C,$D$1+ROW()-ROW($B$13))))</f>
        <v>616-01/616-02/616-10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3675</v>
      </c>
      <c r="F13" s="153">
        <f>IF($D$1="","",IF(INDEX('January 2026 Renewals'!$A:$A,$D$1+ROW()-ROW($B$13))&lt;&gt;$C$1,"",INDEX('January 2026 Renewals'!$I:$I,$D$1+ROW()-ROW($B$13))))</f>
        <v>46112</v>
      </c>
      <c r="G13" s="486">
        <f>IF($D$1="","",IF(INDEX('January 2026 Renewals'!$A:$A,$D$1+ROW()-ROW($B$13))&lt;&gt;$C$1,"",INDEX('January 2026 Renewals'!$Q:$Q,$D$1+ROW()-ROW($B$13))))</f>
        <v>1.45</v>
      </c>
      <c r="H13" s="486">
        <f>IF($D$1="","",IF(INDEX('January 2026 Renewals'!$A:$A,$D$1+ROW()-ROW($B$13))&lt;&gt;$C$1,"",INDEX('January 2026 Renewals'!$R:$R,$D$1+ROW()-ROW($B$13))))</f>
        <v>0</v>
      </c>
      <c r="I13" s="486">
        <f>IF($D$1="","",IF(INDEX('January 2026 Renewals'!$A:$A,$D$1+ROW()-ROW($B$13))&lt;&gt;$C$1,"",INDEX('January 2026 Renewals'!$W:$W,$D$1+ROW()-ROW($B$13))))</f>
        <v>1.52</v>
      </c>
      <c r="J13" s="486">
        <f>IF($D$1="","",IF(INDEX('January 2026 Renewals'!$A:$A,$D$1+ROW()-ROW($B$13))&lt;&gt;$C$1,"",INDEX('January 2026 Renewals'!$AC:$AC,$D$1+ROW()-ROW($B$13))))</f>
        <v>1.52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/>
      </c>
      <c r="C14" s="151" t="str">
        <f>IF($D$1="","",IF(INDEX('January 2026 Renewals'!$A:$A,$D$1+ROW()-ROW($B$13))&lt;&gt;$C$1,"",INDEX('January 2026 Renewals'!$C:$C,$D$1+ROW()-ROW($B$13))))</f>
        <v/>
      </c>
      <c r="D14" s="151" t="str">
        <f>IF($D$1="","",IF(INDEX('January 2026 Renewals'!$A:$A,$D$1+ROW()-ROW($B$13))&lt;&gt;$C$1,"",INDEX('January 2026 Renewals'!$E:$E,$D$1+ROW()-ROW($B$13))))</f>
        <v/>
      </c>
      <c r="E14" s="152" t="str">
        <f>IF($D$1="","",IF(INDEX('January 2026 Renewals'!$A:$A,$D$1+ROW()-ROW($B$13))&lt;&gt;$C$1,"",INDEX('January 2026 Renewals'!$G:$G,$D$1+ROW()-ROW($B$13))))</f>
        <v/>
      </c>
      <c r="F14" s="153" t="str">
        <f>IF($D$1="","",IF(INDEX('January 2026 Renewals'!$A:$A,$D$1+ROW()-ROW($B$13))&lt;&gt;$C$1,"",INDEX('January 2026 Renewals'!$I:$I,$D$1+ROW()-ROW($B$13))))</f>
        <v/>
      </c>
      <c r="G14" s="486" t="str">
        <f>IF($D$1="","",IF(INDEX('January 2026 Renewals'!$A:$A,$D$1+ROW()-ROW($B$13))&lt;&gt;$C$1,"",INDEX('January 2026 Renewals'!$Q:$Q,$D$1+ROW()-ROW($B$13))))</f>
        <v/>
      </c>
      <c r="H14" s="486" t="str">
        <f>IF($D$1="","",IF(INDEX('January 2026 Renewals'!$A:$A,$D$1+ROW()-ROW($B$13))&lt;&gt;$C$1,"",INDEX('January 2026 Renewals'!$R:$R,$D$1+ROW()-ROW($B$13))))</f>
        <v/>
      </c>
      <c r="I14" s="486" t="str">
        <f>IF($D$1="","",IF(INDEX('January 2026 Renewals'!$A:$A,$D$1+ROW()-ROW($B$13))&lt;&gt;$C$1,"",INDEX('January 2026 Renewals'!$W:$W,$D$1+ROW()-ROW($B$13))))</f>
        <v/>
      </c>
      <c r="J14" s="486" t="str">
        <f>IF($D$1="","",IF(INDEX('January 2026 Renewals'!$A:$A,$D$1+ROW()-ROW($B$13))&lt;&gt;$C$1,"",INDEX('January 2026 Renewals'!$AC:$AC,$D$1+ROW()-ROW($B$13))))</f>
        <v/>
      </c>
      <c r="K14" t="str">
        <f>IF($D$1="","",IF(INDEX('January 2026 Renewals'!$A:$A,$D$1+ROW()-ROW($B$13))&lt;&gt;$C$1,"",INDEX('January 2026 Renewals'!$AM:$AM,$D$1+ROW()-ROW($B$13))))</f>
        <v/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136" customFormat="1" ht="12.75" customHeight="1">
      <c r="A15" s="60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110"/>
      <c r="W15" s="124"/>
      <c r="X15" s="139"/>
      <c r="Y15" s="140"/>
      <c r="Z15" s="141"/>
      <c r="AA15" s="141"/>
      <c r="AB15" s="142"/>
      <c r="AC15" s="143"/>
      <c r="AD15" s="143"/>
      <c r="AE15" s="144"/>
      <c r="AF15" s="145"/>
      <c r="AG15" s="146"/>
      <c r="AH15" s="146"/>
      <c r="AL15" s="57"/>
      <c r="AM15" s="58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</row>
    <row r="16" spans="1:71" s="136" customFormat="1" ht="12.75" customHeight="1">
      <c r="A16" s="60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110"/>
      <c r="W16" s="124"/>
      <c r="X16" s="139"/>
      <c r="Y16" s="140"/>
      <c r="Z16" s="141"/>
      <c r="AA16" s="141"/>
      <c r="AB16" s="142"/>
      <c r="AC16" s="143"/>
      <c r="AD16" s="143"/>
      <c r="AE16" s="144"/>
      <c r="AF16" s="145"/>
      <c r="AG16" s="146"/>
      <c r="AH16" s="146"/>
      <c r="AL16" s="57"/>
      <c r="AM16" s="58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</row>
    <row r="17" spans="1:71" s="136" customFormat="1" ht="12.75" customHeight="1">
      <c r="A17" s="60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110"/>
      <c r="W17" s="124"/>
      <c r="X17" s="139"/>
      <c r="Y17" s="140"/>
      <c r="Z17" s="141"/>
      <c r="AA17" s="141"/>
      <c r="AB17" s="142"/>
      <c r="AC17" s="143"/>
      <c r="AD17" s="143"/>
      <c r="AE17" s="144"/>
      <c r="AF17" s="145"/>
      <c r="AG17" s="146"/>
      <c r="AH17" s="146"/>
      <c r="AL17" s="57"/>
      <c r="AM17" s="58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243" customFormat="1" ht="15.75" customHeight="1">
      <c r="A20" s="235"/>
      <c r="B20" s="236" t="s">
        <v>766</v>
      </c>
      <c r="C20" s="237"/>
      <c r="D20" s="237"/>
      <c r="E20" s="238">
        <f>SUM(E13:E19)</f>
        <v>3675</v>
      </c>
      <c r="F20" s="239"/>
      <c r="G20" s="237"/>
      <c r="H20" s="240"/>
      <c r="I20" s="237"/>
      <c r="J20" s="237"/>
      <c r="K20" s="241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5"/>
      <c r="AH20" s="246"/>
      <c r="AI20" s="247"/>
      <c r="AJ20" s="247"/>
      <c r="AK20" s="247"/>
      <c r="AL20" s="248"/>
    </row>
    <row r="21" spans="1:71" s="46" customFormat="1" ht="15.75" customHeight="1">
      <c r="A21" s="866" t="s">
        <v>776</v>
      </c>
      <c r="B21" s="867"/>
      <c r="C21" s="867"/>
      <c r="D21" s="867"/>
      <c r="E21" s="867"/>
      <c r="F21" s="867"/>
      <c r="G21" s="867"/>
      <c r="H21" s="867"/>
      <c r="I21" s="867"/>
      <c r="J21" s="867"/>
      <c r="K21" s="867"/>
      <c r="L21" s="867"/>
      <c r="M21" s="867"/>
      <c r="N21" s="867"/>
      <c r="O21" s="867"/>
      <c r="P21" s="867"/>
      <c r="Q21" s="867"/>
      <c r="R21" s="867"/>
      <c r="S21" s="867"/>
      <c r="T21" s="867"/>
      <c r="U21" s="858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9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</row>
    <row r="22" spans="1:71" s="46" customFormat="1" ht="15.75" customHeight="1">
      <c r="A22" s="866" t="s">
        <v>777</v>
      </c>
      <c r="B22" s="867"/>
      <c r="C22" s="867"/>
      <c r="D22" s="867"/>
      <c r="E22" s="867"/>
      <c r="F22" s="867"/>
      <c r="G22" s="867"/>
      <c r="H22" s="867"/>
      <c r="I22" s="867"/>
      <c r="J22" s="867"/>
      <c r="K22" s="867"/>
      <c r="L22" s="867"/>
      <c r="M22" s="867"/>
      <c r="N22" s="867"/>
      <c r="O22" s="867"/>
      <c r="P22" s="867"/>
      <c r="Q22" s="867"/>
      <c r="R22" s="867"/>
      <c r="S22" s="867"/>
      <c r="T22" s="867"/>
      <c r="U22" s="858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9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</row>
    <row r="23" spans="1:71" s="552" customFormat="1" ht="38.25" customHeight="1">
      <c r="A23" s="530"/>
      <c r="B23" s="531" t="s">
        <v>751</v>
      </c>
      <c r="C23" s="532" t="s">
        <v>752</v>
      </c>
      <c r="D23" s="532" t="s">
        <v>753</v>
      </c>
      <c r="E23" s="530" t="s">
        <v>730</v>
      </c>
      <c r="F23" s="547" t="s">
        <v>778</v>
      </c>
      <c r="G23" s="547" t="s">
        <v>779</v>
      </c>
      <c r="H23" s="547" t="s">
        <v>780</v>
      </c>
      <c r="I23" s="547" t="s">
        <v>781</v>
      </c>
      <c r="J23" s="548" t="s">
        <v>128</v>
      </c>
      <c r="K23" s="840" t="s">
        <v>71</v>
      </c>
      <c r="L23" s="841"/>
      <c r="M23" s="841"/>
      <c r="N23" s="841"/>
      <c r="O23" s="841"/>
      <c r="P23" s="841"/>
      <c r="Q23" s="841"/>
      <c r="R23" s="840" t="s">
        <v>782</v>
      </c>
      <c r="S23" s="841"/>
      <c r="T23" s="841"/>
      <c r="U23" s="841"/>
      <c r="V23" s="536"/>
      <c r="W23" s="549"/>
      <c r="X23" s="550"/>
      <c r="Y23" s="550"/>
      <c r="Z23" s="550"/>
      <c r="AA23" s="550"/>
      <c r="AB23" s="550"/>
      <c r="AC23" s="550"/>
      <c r="AD23" s="550"/>
      <c r="AE23" s="550"/>
      <c r="AF23" s="550"/>
      <c r="AG23" s="550"/>
      <c r="AH23" s="550"/>
      <c r="AI23" s="550"/>
      <c r="AJ23" s="550"/>
      <c r="AK23" s="550"/>
      <c r="AL23" s="551"/>
    </row>
    <row r="24" spans="1:71" s="55" customFormat="1" ht="20.25" customHeight="1">
      <c r="A24" s="125"/>
      <c r="B24" s="569" t="s">
        <v>798</v>
      </c>
      <c r="C24" s="570" t="str">
        <f>IF($F$1="","",INDEX('Working - CPI'!$B:$B,$F$1+ROW()-ROW($B$24)))</f>
        <v xml:space="preserve">21602 N Central </v>
      </c>
      <c r="D24" s="570">
        <f>IF($F$1="","",INDEX('Working - CPI'!$C:$C,$F$1+ROW()-ROW($B$24)))</f>
        <v>3</v>
      </c>
      <c r="E24" s="571">
        <f>IF($F$1="","",INDEX('Working - CPI'!$D:$D,$F$1+ROW()-ROW($B$24)))</f>
        <v>2060</v>
      </c>
      <c r="F24" s="572">
        <f>IF($F$1="","",INDEX('Working - CPI'!$E:$E,$F$1+ROW()-ROW($B$24)))</f>
        <v>45748</v>
      </c>
      <c r="G24" s="573">
        <f ca="1">IF($F$1="","",INDEX('Working - CPI'!$F:$F,$F$1+ROW()-ROW($B$24)))</f>
        <v>261.52766793981573</v>
      </c>
      <c r="H24" s="574">
        <f>IF($F$1="","",INDEX('Working - CPI'!$G:$G,$F$1+ROW()-ROW($B$24)))</f>
        <v>1.5</v>
      </c>
      <c r="I24" s="575" t="str">
        <f>IF($F$1="","",INDEX('Working - CPI'!$H:$H,$F$1+ROW()-ROW($B$24)))</f>
        <v>Yes</v>
      </c>
      <c r="J24" s="575" t="str">
        <f>IF($F$1="","",INDEX('Working - CPI'!$I:$I,$F$1+ROW()-ROW($B$24)))</f>
        <v>Yes</v>
      </c>
      <c r="K24" s="924" t="str">
        <f>IF($F$1="","",INDEX('Working - CPI'!$J:$J,$F$1+ROW()-ROW($B$24)))</f>
        <v>epoxy flooring space</v>
      </c>
      <c r="L24" s="925"/>
      <c r="M24" s="925"/>
      <c r="N24" s="925"/>
      <c r="O24" s="925"/>
      <c r="P24" s="925"/>
      <c r="Q24" s="925"/>
      <c r="R24" s="927" t="s">
        <v>958</v>
      </c>
      <c r="S24" s="927"/>
      <c r="T24" s="927"/>
      <c r="U24" s="927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71" s="55" customFormat="1" ht="20.25" customHeight="1">
      <c r="A25" s="125"/>
      <c r="B25" s="150" t="str">
        <f>IF($F$1="","",IF(INDEX('Working - CPI'!$D:$D,$F$1+ROW()-ROW($B$24))&gt;0,"Vacant",""))</f>
        <v>Vacant</v>
      </c>
      <c r="C25" s="151" t="str">
        <f>IF($F$1="","",INDEX('Working - CPI'!$B:$B,$F$1+ROW()-ROW($B$24)))</f>
        <v xml:space="preserve">21602 N Central </v>
      </c>
      <c r="D25" s="151">
        <f>IF($F$1="","",INDEX('Working - CPI'!$C:$C,$F$1+ROW()-ROW($B$24)))</f>
        <v>4</v>
      </c>
      <c r="E25" s="152">
        <f>IF($F$1="","",INDEX('Working - CPI'!$D:$D,$F$1+ROW()-ROW($B$24)))</f>
        <v>2060</v>
      </c>
      <c r="F25" s="153">
        <f>IF($F$1="","",INDEX('Working - CPI'!$E:$E,$F$1+ROW()-ROW($B$24)))</f>
        <v>45748</v>
      </c>
      <c r="G25" s="484">
        <f ca="1">IF($F$1="","",INDEX('Working - CPI'!$F:$F,$F$1+ROW()-ROW($B$24)))</f>
        <v>261.52766793981573</v>
      </c>
      <c r="H25" s="268">
        <f>IF($F$1="","",INDEX('Working - CPI'!$G:$G,$F$1+ROW()-ROW($B$24)))</f>
        <v>1.5</v>
      </c>
      <c r="I25" s="267" t="str">
        <f>IF($F$1="","",INDEX('Working - CPI'!$H:$H,$F$1+ROW()-ROW($B$24)))</f>
        <v>Yes</v>
      </c>
      <c r="J25" s="267" t="str">
        <f>IF($F$1="","",INDEX('Working - CPI'!$I:$I,$F$1+ROW()-ROW($B$24)))</f>
        <v>Yes</v>
      </c>
      <c r="K25" s="926" t="str">
        <f>IF($F$1="","",INDEX('Working - CPI'!$J:$J,$F$1+ROW()-ROW($B$24)))</f>
        <v>epoxy flooring space</v>
      </c>
      <c r="L25" s="862"/>
      <c r="M25" s="862"/>
      <c r="N25" s="862"/>
      <c r="O25" s="862"/>
      <c r="P25" s="862"/>
      <c r="Q25" s="862"/>
      <c r="R25" s="928" t="s">
        <v>959</v>
      </c>
      <c r="S25" s="928"/>
      <c r="T25" s="928"/>
      <c r="U25" s="928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71" s="55" customFormat="1" ht="12.75" customHeight="1">
      <c r="A26" s="133"/>
      <c r="B26" s="156"/>
      <c r="C26" s="157"/>
      <c r="D26" s="157"/>
      <c r="E26" s="158"/>
      <c r="F26" s="159"/>
      <c r="G26" s="269"/>
      <c r="H26" s="270"/>
      <c r="I26" s="269"/>
      <c r="J26" s="269"/>
      <c r="K26" s="57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71" s="55" customFormat="1" ht="12.75" customHeight="1">
      <c r="A27" s="133"/>
      <c r="B27" s="156"/>
      <c r="C27" s="157"/>
      <c r="D27" s="157"/>
      <c r="E27" s="158"/>
      <c r="F27" s="159"/>
      <c r="G27" s="269"/>
      <c r="H27" s="270"/>
      <c r="I27" s="269"/>
      <c r="J27" s="269"/>
      <c r="K27" s="57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71" s="55" customFormat="1" ht="12.75" customHeight="1">
      <c r="A28" s="133"/>
      <c r="B28" s="156"/>
      <c r="C28" s="157"/>
      <c r="D28" s="157"/>
      <c r="E28" s="158"/>
      <c r="F28" s="159"/>
      <c r="G28" s="269"/>
      <c r="H28" s="270"/>
      <c r="I28" s="269"/>
      <c r="J28" s="269"/>
      <c r="K28" s="57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71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71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71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71" s="55" customFormat="1" ht="12.75" customHeight="1">
      <c r="A36" s="186"/>
      <c r="B36" s="187"/>
      <c r="C36" s="188"/>
      <c r="D36" s="188"/>
      <c r="E36" s="189"/>
      <c r="F36" s="190"/>
      <c r="G36" s="271"/>
      <c r="H36" s="272"/>
      <c r="I36" s="271"/>
      <c r="J36" s="271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71" s="57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55"/>
      <c r="W37" s="262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6"/>
    </row>
    <row r="38" spans="1:71" s="243" customFormat="1" ht="15.75" customHeight="1">
      <c r="A38" s="235"/>
      <c r="B38" s="236" t="s">
        <v>785</v>
      </c>
      <c r="C38" s="237">
        <f>SUMIF(B20:B33,B38,E20:E33)</f>
        <v>0</v>
      </c>
      <c r="D38" s="237"/>
      <c r="E38" s="238">
        <f>SUM(E24:E37)</f>
        <v>4120</v>
      </c>
      <c r="F38" s="239"/>
      <c r="G38" s="237" t="s">
        <v>59</v>
      </c>
      <c r="H38" s="237">
        <f>SUMIF(B20:B33,G38,E20:E33)</f>
        <v>2060</v>
      </c>
      <c r="I38" s="237"/>
      <c r="J38" s="237"/>
      <c r="K38" s="241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5"/>
      <c r="AH38" s="246"/>
      <c r="AI38" s="247"/>
      <c r="AJ38" s="247"/>
      <c r="AK38" s="247"/>
      <c r="AL38" s="248"/>
    </row>
    <row r="39" spans="1:71" s="55" customFormat="1" ht="30.75" customHeight="1">
      <c r="A39" s="837" t="s">
        <v>786</v>
      </c>
      <c r="B39" s="838"/>
      <c r="C39" s="838"/>
      <c r="D39" s="838"/>
      <c r="E39" s="838"/>
      <c r="F39" s="838"/>
      <c r="G39" s="838"/>
      <c r="H39" s="838"/>
      <c r="I39" s="838"/>
      <c r="J39" s="838"/>
      <c r="K39" s="838"/>
      <c r="L39" s="838"/>
      <c r="M39" s="838"/>
      <c r="N39" s="838"/>
      <c r="O39" s="838"/>
      <c r="P39" s="838"/>
      <c r="Q39" s="838"/>
      <c r="R39" s="838"/>
      <c r="S39" s="838"/>
      <c r="T39" s="838"/>
      <c r="U39" s="839"/>
      <c r="W39" s="263" t="s">
        <v>734</v>
      </c>
      <c r="X39" s="166"/>
      <c r="Y39" s="166"/>
      <c r="Z39" s="166"/>
      <c r="AA39" s="166"/>
      <c r="AB39" s="166"/>
      <c r="AC39" s="166"/>
      <c r="AD39" s="166"/>
      <c r="AE39" s="166"/>
      <c r="AF39" s="166"/>
      <c r="AG39" s="167"/>
      <c r="AH39" s="168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</row>
    <row r="40" spans="1:71" s="55" customFormat="1" ht="24" customHeight="1">
      <c r="A40" s="161"/>
      <c r="B40" s="162"/>
      <c r="C40" s="163"/>
      <c r="D40" s="163"/>
      <c r="E40" s="164"/>
      <c r="F40" s="162"/>
      <c r="G40" s="854" t="s">
        <v>737</v>
      </c>
      <c r="H40" s="853"/>
      <c r="I40" s="855" t="s">
        <v>738</v>
      </c>
      <c r="J40" s="853"/>
      <c r="K40" s="854" t="s">
        <v>739</v>
      </c>
      <c r="L40" s="853"/>
      <c r="M40" s="854" t="s">
        <v>740</v>
      </c>
      <c r="N40" s="853"/>
      <c r="O40" s="165" t="s">
        <v>760</v>
      </c>
      <c r="P40" s="165" t="s">
        <v>742</v>
      </c>
      <c r="Q40" s="165" t="s">
        <v>743</v>
      </c>
      <c r="R40" s="165" t="s">
        <v>744</v>
      </c>
      <c r="S40" s="164"/>
      <c r="T40" s="164"/>
      <c r="U40" s="164"/>
      <c r="W40" s="171" t="s">
        <v>745</v>
      </c>
      <c r="X40" s="169"/>
      <c r="Y40" s="169"/>
      <c r="Z40" s="169"/>
      <c r="AA40" s="169"/>
      <c r="AB40" s="170" t="s">
        <v>746</v>
      </c>
      <c r="AC40" s="170"/>
      <c r="AD40" s="170"/>
      <c r="AE40" s="170" t="s">
        <v>287</v>
      </c>
      <c r="AF40" s="171"/>
      <c r="AG40" s="172"/>
      <c r="AH40" s="173"/>
    </row>
    <row r="41" spans="1:71" s="536" customFormat="1" ht="15" customHeight="1">
      <c r="A41" s="530"/>
      <c r="B41" s="531" t="s">
        <v>751</v>
      </c>
      <c r="C41" s="532" t="s">
        <v>752</v>
      </c>
      <c r="D41" s="532" t="s">
        <v>753</v>
      </c>
      <c r="E41" s="530" t="s">
        <v>730</v>
      </c>
      <c r="F41" s="533" t="s">
        <v>754</v>
      </c>
      <c r="G41" s="534" t="s">
        <v>296</v>
      </c>
      <c r="H41" s="534" t="s">
        <v>757</v>
      </c>
      <c r="I41" s="532" t="s">
        <v>296</v>
      </c>
      <c r="J41" s="532" t="s">
        <v>757</v>
      </c>
      <c r="K41" s="534" t="s">
        <v>296</v>
      </c>
      <c r="L41" s="534" t="s">
        <v>757</v>
      </c>
      <c r="M41" s="534" t="s">
        <v>296</v>
      </c>
      <c r="N41" s="534" t="s">
        <v>757</v>
      </c>
      <c r="O41" s="534" t="s">
        <v>787</v>
      </c>
      <c r="P41" s="534" t="s">
        <v>787</v>
      </c>
      <c r="Q41" s="534" t="s">
        <v>787</v>
      </c>
      <c r="R41" s="534">
        <f>S6</f>
        <v>0</v>
      </c>
      <c r="S41" s="553" t="s">
        <v>788</v>
      </c>
      <c r="T41" s="859" t="s">
        <v>71</v>
      </c>
      <c r="U41" s="860"/>
      <c r="W41" s="537" t="s">
        <v>759</v>
      </c>
      <c r="X41" s="537" t="s">
        <v>760</v>
      </c>
      <c r="Y41" s="537" t="s">
        <v>761</v>
      </c>
      <c r="Z41" s="537" t="s">
        <v>742</v>
      </c>
      <c r="AA41" s="537" t="s">
        <v>762</v>
      </c>
      <c r="AB41" s="538" t="s">
        <v>763</v>
      </c>
      <c r="AC41" s="539" t="s">
        <v>762</v>
      </c>
      <c r="AD41" s="540" t="s">
        <v>739</v>
      </c>
      <c r="AE41" s="538" t="s">
        <v>764</v>
      </c>
      <c r="AF41" s="539" t="s">
        <v>765</v>
      </c>
      <c r="AG41" s="554" t="s">
        <v>766</v>
      </c>
      <c r="AH41" s="541" t="s">
        <v>767</v>
      </c>
      <c r="AL41" s="555"/>
      <c r="AM41" s="556" t="str">
        <f>AM5</f>
        <v>Raleigh Light Industrial - Rent Bump Calculation</v>
      </c>
      <c r="AN41" s="557"/>
      <c r="AO41" s="557"/>
      <c r="AP41" s="557"/>
      <c r="AQ41" s="557"/>
      <c r="AR41" s="557"/>
      <c r="AS41" s="557"/>
      <c r="AT41" s="557"/>
      <c r="AU41" s="557"/>
      <c r="AV41" s="557"/>
      <c r="AW41" s="558"/>
      <c r="AX41" s="558"/>
      <c r="AY41" s="558"/>
      <c r="AZ41" s="558"/>
      <c r="BA41" s="558"/>
      <c r="BB41" s="558"/>
      <c r="BD41" s="556" t="str">
        <f>BD5</f>
        <v>Raleigh Light Industrial - Rent Bump Calculation (Monthly Rents)</v>
      </c>
      <c r="BE41" s="557"/>
      <c r="BF41" s="557"/>
      <c r="BG41" s="557"/>
      <c r="BH41" s="557"/>
      <c r="BI41" s="557"/>
      <c r="BJ41" s="557"/>
      <c r="BK41" s="557"/>
      <c r="BL41" s="557"/>
      <c r="BM41" s="557"/>
    </row>
    <row r="42" spans="1:71" s="110" customFormat="1" ht="12.75" customHeight="1">
      <c r="A42" s="60"/>
      <c r="B42" s="61" t="str">
        <f>IF($G$1="","",INDEX('Lease Report 2025'!$H:$H,$G$1+ROW()-ROW($B$42)))</f>
        <v>Claude Bryant</v>
      </c>
      <c r="C42" s="62" t="str">
        <f>IF($G$1="","",INDEX('Lease Report 2025'!$D:$D,$G$1+ROW()-ROW($B$42)))</f>
        <v>21616  N Central Ave</v>
      </c>
      <c r="D42" s="62">
        <f>IF($G$1="","",INDEX('Lease Report 2025'!$E:$E,$G$1+ROW()-ROW($B$42)))</f>
        <v>0</v>
      </c>
      <c r="E42" s="60">
        <f>IF($G$1="","",INDEX('Lease Report 2025'!$G:$G,$G$1+ROW()-ROW($B$42)))</f>
        <v>1225</v>
      </c>
      <c r="F42" s="63" t="str">
        <f>IF($G$1="","",INDEX('Lease Report 2025'!$A:$A,$G$1+ROW()-ROW($B$42)))</f>
        <v>R</v>
      </c>
      <c r="G42" s="64">
        <f>IF($G$1="","",INDEX('Lease Report 2025'!$L:$L,$G$1+ROW()-ROW($B$42)))</f>
        <v>1.4</v>
      </c>
      <c r="H42" s="64"/>
      <c r="I42" s="62">
        <f>IF($G$1="","",INDEX('Lease Report 2025'!$P:$P,$G$1+ROW()-ROW($B$42)))</f>
        <v>3</v>
      </c>
      <c r="J42" s="62"/>
      <c r="K42" s="64"/>
      <c r="L42" s="64"/>
      <c r="M42" s="64"/>
      <c r="N42" s="476"/>
      <c r="O42" s="476">
        <f>IF($G$1="","",INDEX('Lease Report 2025'!$N:$N,$G$1+ROW()-ROW($B$42)))</f>
        <v>0.06</v>
      </c>
      <c r="P42" s="476"/>
      <c r="Q42" s="476"/>
      <c r="R42" s="64"/>
      <c r="S42" s="109">
        <f>IF($G$1="","",INDEX('Lease Report 2025'!$R:$R,$G$1+ROW()-ROW($B$42)))</f>
        <v>45689</v>
      </c>
      <c r="T42" s="864" t="str">
        <f>IF($G$1="","",INDEX('Lease Report 2025'!$O:$O,$G$1+ROW()-ROW($B$42)))</f>
        <v>Tenant signed 3 year renewal</v>
      </c>
      <c r="U42" s="853"/>
      <c r="W42" s="120"/>
      <c r="X42" s="111"/>
      <c r="Y42" s="177"/>
      <c r="Z42" s="112"/>
      <c r="AA42" s="112"/>
      <c r="AB42" s="78"/>
      <c r="AC42" s="178"/>
      <c r="AD42" s="179"/>
      <c r="AE42" s="180"/>
      <c r="AF42" s="181"/>
      <c r="AG42" s="182"/>
      <c r="AH42" s="114"/>
      <c r="AL42" s="55"/>
      <c r="AM42" s="176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D42" s="176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</row>
    <row r="43" spans="1:71" s="110" customFormat="1" ht="12.75" customHeight="1">
      <c r="A43" s="60"/>
      <c r="B43" s="61" t="str">
        <f>IF($G$1="","",INDEX('Lease Report 2025'!$H:$H,$G$1+ROW()-ROW($B$42)))</f>
        <v xml:space="preserve">James Cartwright a/b/a Vision Scape </v>
      </c>
      <c r="C43" s="62" t="str">
        <f>IF($G$1="","",INDEX('Lease Report 2025'!$D:$D,$G$1+ROW()-ROW($B$42)))</f>
        <v>21616 N Centerl</v>
      </c>
      <c r="D43" s="62">
        <f>IF($G$1="","",INDEX('Lease Report 2025'!$E:$E,$G$1+ROW()-ROW($B$42)))</f>
        <v>16</v>
      </c>
      <c r="E43" s="60">
        <f>IF($G$1="","",INDEX('Lease Report 2025'!$G:$G,$G$1+ROW()-ROW($B$42)))</f>
        <v>1225</v>
      </c>
      <c r="F43" s="63" t="str">
        <f>IF($G$1="","",INDEX('Lease Report 2025'!$A:$A,$G$1+ROW()-ROW($B$42)))</f>
        <v>New</v>
      </c>
      <c r="G43" s="64">
        <f>IF($G$1="","",INDEX('Lease Report 2025'!$L:$L,$G$1+ROW()-ROW($B$42)))</f>
        <v>1.47</v>
      </c>
      <c r="H43" s="64"/>
      <c r="I43" s="62">
        <f>IF($G$1="","",INDEX('Lease Report 2025'!$P:$P,$G$1+ROW()-ROW($B$42)))</f>
        <v>5</v>
      </c>
      <c r="J43" s="62"/>
      <c r="K43" s="64"/>
      <c r="L43" s="64"/>
      <c r="M43" s="64"/>
      <c r="N43" s="476"/>
      <c r="O43" s="476">
        <f>IF($G$1="","",INDEX('Lease Report 2025'!$N:$N,$G$1+ROW()-ROW($B$42)))</f>
        <v>0.05</v>
      </c>
      <c r="P43" s="476"/>
      <c r="Q43" s="476"/>
      <c r="R43" s="64"/>
      <c r="S43" s="109">
        <f>IF($G$1="","",INDEX('Lease Report 2025'!$R:$R,$G$1+ROW()-ROW($B$42)))</f>
        <v>45748</v>
      </c>
      <c r="T43" s="184">
        <f>IF($G$1="","",INDEX('Lease Report 2025'!$O:$O,$G$1+ROW()-ROW($B$42)))</f>
        <v>2</v>
      </c>
      <c r="U43" s="258"/>
      <c r="W43" s="120"/>
      <c r="X43" s="111"/>
      <c r="Y43" s="177"/>
      <c r="Z43" s="112"/>
      <c r="AA43" s="112"/>
      <c r="AB43" s="78"/>
      <c r="AC43" s="178"/>
      <c r="AD43" s="179"/>
      <c r="AE43" s="180"/>
      <c r="AF43" s="181"/>
      <c r="AG43" s="182"/>
      <c r="AH43" s="114"/>
      <c r="AL43" s="55"/>
      <c r="AM43" s="176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D43" s="176"/>
      <c r="BE43" s="120"/>
      <c r="BF43" s="120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</row>
    <row r="44" spans="1:71" s="110" customFormat="1" ht="12.75" customHeight="1">
      <c r="A44" s="60"/>
      <c r="B44" s="61" t="str">
        <f>IF($G$1="","",INDEX('Lease Report 2025'!$H:$H,$G$1+ROW()-ROW($B$42)))</f>
        <v>Quiiriego Restaurant, LLC</v>
      </c>
      <c r="C44" s="62" t="str">
        <f>IF($G$1="","",INDEX('Lease Report 2025'!$D:$D,$G$1+ROW()-ROW($B$42)))</f>
        <v>21628 N Central</v>
      </c>
      <c r="D44" s="62">
        <f>IF($G$1="","",INDEX('Lease Report 2025'!$E:$E,$G$1+ROW()-ROW($B$42)))</f>
        <v>8</v>
      </c>
      <c r="E44" s="60">
        <f>IF($G$1="","",INDEX('Lease Report 2025'!$G:$G,$G$1+ROW()-ROW($B$42)))</f>
        <v>2060</v>
      </c>
      <c r="F44" s="63" t="str">
        <f>IF($G$1="","",INDEX('Lease Report 2025'!$A:$A,$G$1+ROW()-ROW($B$42)))</f>
        <v>New</v>
      </c>
      <c r="G44" s="64">
        <f>IF($G$1="","",INDEX('Lease Report 2025'!$L:$L,$G$1+ROW()-ROW($B$42)))</f>
        <v>1.42</v>
      </c>
      <c r="H44" s="64"/>
      <c r="I44" s="62">
        <f>IF($G$1="","",INDEX('Lease Report 2025'!$P:$P,$G$1+ROW()-ROW($B$42)))</f>
        <v>3</v>
      </c>
      <c r="J44" s="62"/>
      <c r="K44" s="64"/>
      <c r="L44" s="64"/>
      <c r="M44" s="64"/>
      <c r="N44" s="476"/>
      <c r="O44" s="476">
        <f>IF($G$1="","",INDEX('Lease Report 2025'!$N:$N,$G$1+ROW()-ROW($B$42)))</f>
        <v>8.5000000000000006E-2</v>
      </c>
      <c r="P44" s="476"/>
      <c r="Q44" s="476"/>
      <c r="R44" s="64"/>
      <c r="S44" s="109">
        <f>IF($G$1="","",INDEX('Lease Report 2025'!$R:$R,$G$1+ROW()-ROW($B$42)))</f>
        <v>45748</v>
      </c>
      <c r="T44" s="184">
        <f>IF($G$1="","",INDEX('Lease Report 2025'!$O:$O,$G$1+ROW()-ROW($B$42)))</f>
        <v>1</v>
      </c>
      <c r="U44" s="258"/>
      <c r="W44" s="120"/>
      <c r="X44" s="111"/>
      <c r="Y44" s="177"/>
      <c r="Z44" s="112"/>
      <c r="AA44" s="112"/>
      <c r="AB44" s="78"/>
      <c r="AC44" s="178"/>
      <c r="AD44" s="179"/>
      <c r="AE44" s="180"/>
      <c r="AF44" s="181"/>
      <c r="AG44" s="182"/>
      <c r="AH44" s="114"/>
      <c r="AL44" s="55"/>
      <c r="AM44" s="176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D44" s="176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</row>
    <row r="45" spans="1:71" s="110" customFormat="1" ht="12.75" customHeight="1">
      <c r="A45" s="60"/>
      <c r="B45" s="61" t="str">
        <f>IF($G$1="","",INDEX('Lease Report 2025'!$H:$H,$G$1+ROW()-ROW($B$42)))</f>
        <v xml:space="preserve">Pool Barrier of AZ </v>
      </c>
      <c r="C45" s="62" t="str">
        <f>IF($G$1="","",INDEX('Lease Report 2025'!$D:$D,$G$1+ROW()-ROW($B$42)))</f>
        <v>21616 N Central Ave</v>
      </c>
      <c r="D45" s="62">
        <f>IF($G$1="","",INDEX('Lease Report 2025'!$E:$E,$G$1+ROW()-ROW($B$42)))</f>
        <v>15</v>
      </c>
      <c r="E45" s="60">
        <f>IF($G$1="","",INDEX('Lease Report 2025'!$G:$G,$G$1+ROW()-ROW($B$42)))</f>
        <v>1225</v>
      </c>
      <c r="F45" s="63" t="str">
        <f>IF($G$1="","",INDEX('Lease Report 2025'!$A:$A,$G$1+ROW()-ROW($B$42)))</f>
        <v>R</v>
      </c>
      <c r="G45" s="64">
        <f>IF($G$1="","",INDEX('Lease Report 2025'!$L:$L,$G$1+ROW()-ROW($B$42)))</f>
        <v>1.4</v>
      </c>
      <c r="H45" s="64"/>
      <c r="I45" s="62">
        <f>IF($G$1="","",INDEX('Lease Report 2025'!$P:$P,$G$1+ROW()-ROW($B$42)))</f>
        <v>3</v>
      </c>
      <c r="J45" s="62"/>
      <c r="K45" s="64"/>
      <c r="L45" s="64"/>
      <c r="M45" s="64"/>
      <c r="N45" s="476"/>
      <c r="O45" s="476">
        <f>IF($G$1="","",INDEX('Lease Report 2025'!$N:$N,$G$1+ROW()-ROW($B$42)))</f>
        <v>0.06</v>
      </c>
      <c r="P45" s="476"/>
      <c r="Q45" s="476"/>
      <c r="R45" s="64"/>
      <c r="S45" s="109">
        <f>IF($G$1="","",INDEX('Lease Report 2025'!$R:$R,$G$1+ROW()-ROW($B$42)))</f>
        <v>45748</v>
      </c>
      <c r="T45" s="184" t="str">
        <f>IF($G$1="","",INDEX('Lease Report 2025'!$O:$O,$G$1+ROW()-ROW($B$42)))</f>
        <v xml:space="preserve">Tenant agreed to a 3 year MG renewal </v>
      </c>
      <c r="U45" s="258"/>
      <c r="W45" s="120"/>
      <c r="X45" s="111"/>
      <c r="Y45" s="177"/>
      <c r="Z45" s="112"/>
      <c r="AA45" s="112"/>
      <c r="AB45" s="78"/>
      <c r="AC45" s="178"/>
      <c r="AD45" s="179"/>
      <c r="AE45" s="180"/>
      <c r="AF45" s="181"/>
      <c r="AG45" s="182"/>
      <c r="AH45" s="114"/>
      <c r="AL45" s="55"/>
      <c r="AM45" s="176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D45" s="176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</row>
    <row r="46" spans="1:71" s="110" customFormat="1" ht="12.75" customHeight="1">
      <c r="A46" s="60"/>
      <c r="B46" s="61" t="str">
        <f>IF($G$1="","",INDEX('Lease Report 2025'!$H:$H,$G$1+ROW()-ROW($B$42)))</f>
        <v>Rich Interiors</v>
      </c>
      <c r="C46" s="62" t="str">
        <f>IF($G$1="","",INDEX('Lease Report 2025'!$D:$D,$G$1+ROW()-ROW($B$42)))</f>
        <v>21616  N Central Ave</v>
      </c>
      <c r="D46" s="62" t="str">
        <f>IF($G$1="","",INDEX('Lease Report 2025'!$E:$E,$G$1+ROW()-ROW($B$42)))</f>
        <v>5, 11, 12, 13</v>
      </c>
      <c r="E46" s="60">
        <f>IF($G$1="","",INDEX('Lease Report 2025'!$G:$G,$G$1+ROW()-ROW($B$42)))</f>
        <v>4900</v>
      </c>
      <c r="F46" s="63" t="str">
        <f>IF($G$1="","",INDEX('Lease Report 2025'!$A:$A,$G$1+ROW()-ROW($B$42)))</f>
        <v>R</v>
      </c>
      <c r="G46" s="64">
        <f>IF($G$1="","",INDEX('Lease Report 2025'!$L:$L,$G$1+ROW()-ROW($B$42)))</f>
        <v>1.35</v>
      </c>
      <c r="H46" s="64"/>
      <c r="I46" s="62">
        <f>IF($G$1="","",INDEX('Lease Report 2025'!$P:$P,$G$1+ROW()-ROW($B$42)))</f>
        <v>3</v>
      </c>
      <c r="J46" s="62"/>
      <c r="K46" s="64"/>
      <c r="L46" s="64"/>
      <c r="M46" s="64"/>
      <c r="N46" s="476"/>
      <c r="O46" s="476">
        <f>IF($G$1="","",INDEX('Lease Report 2025'!$N:$N,$G$1+ROW()-ROW($B$42)))</f>
        <v>0.06</v>
      </c>
      <c r="P46" s="476"/>
      <c r="Q46" s="476"/>
      <c r="R46" s="64"/>
      <c r="S46" s="109">
        <f>IF($G$1="","",INDEX('Lease Report 2025'!$R:$R,$G$1+ROW()-ROW($B$42)))</f>
        <v>45748</v>
      </c>
      <c r="T46" s="184" t="str">
        <f>IF($G$1="","",INDEX('Lease Report 2025'!$O:$O,$G$1+ROW()-ROW($B$42)))</f>
        <v xml:space="preserve">Tenant agreed to a 3 year renewal - MG lease </v>
      </c>
      <c r="U46" s="258"/>
      <c r="W46" s="120"/>
      <c r="X46" s="111"/>
      <c r="Y46" s="177"/>
      <c r="Z46" s="112"/>
      <c r="AA46" s="112"/>
      <c r="AB46" s="78"/>
      <c r="AC46" s="178"/>
      <c r="AD46" s="179"/>
      <c r="AE46" s="180"/>
      <c r="AF46" s="181"/>
      <c r="AG46" s="182"/>
      <c r="AH46" s="114"/>
      <c r="AL46" s="55"/>
      <c r="AM46" s="176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D46" s="176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</row>
    <row r="47" spans="1:71" s="110" customFormat="1" ht="12.75" customHeight="1">
      <c r="A47" s="60"/>
      <c r="B47" s="61" t="str">
        <f>IF($G$1="","",INDEX('Lease Report 2025'!$H:$H,$G$1+ROW()-ROW($B$42)))</f>
        <v>Scudo Divers, LLC</v>
      </c>
      <c r="C47" s="62" t="str">
        <f>IF($G$1="","",INDEX('Lease Report 2025'!$D:$D,$G$1+ROW()-ROW($B$42)))</f>
        <v>21602  N Central Ave</v>
      </c>
      <c r="D47" s="62">
        <f>IF($G$1="","",INDEX('Lease Report 2025'!$E:$E,$G$1+ROW()-ROW($B$42)))</f>
        <v>7</v>
      </c>
      <c r="E47" s="60">
        <f>IF($G$1="","",INDEX('Lease Report 2025'!$G:$G,$G$1+ROW()-ROW($B$42)))</f>
        <v>4120</v>
      </c>
      <c r="F47" s="63" t="str">
        <f>IF($G$1="","",INDEX('Lease Report 2025'!$A:$A,$G$1+ROW()-ROW($B$42)))</f>
        <v>R</v>
      </c>
      <c r="G47" s="64">
        <f>IF($G$1="","",INDEX('Lease Report 2025'!$L:$L,$G$1+ROW()-ROW($B$42)))</f>
        <v>1.35</v>
      </c>
      <c r="H47" s="64"/>
      <c r="I47" s="62">
        <f>IF($G$1="","",INDEX('Lease Report 2025'!$P:$P,$G$1+ROW()-ROW($B$42)))</f>
        <v>3</v>
      </c>
      <c r="J47" s="62"/>
      <c r="K47" s="64"/>
      <c r="L47" s="64"/>
      <c r="M47" s="64"/>
      <c r="N47" s="476"/>
      <c r="O47" s="476">
        <f>IF($G$1="","",INDEX('Lease Report 2025'!$N:$N,$G$1+ROW()-ROW($B$42)))</f>
        <v>0.06</v>
      </c>
      <c r="P47" s="476"/>
      <c r="Q47" s="476"/>
      <c r="R47" s="64"/>
      <c r="S47" s="109">
        <f>IF($G$1="","",INDEX('Lease Report 2025'!$R:$R,$G$1+ROW()-ROW($B$42)))</f>
        <v>45778</v>
      </c>
      <c r="T47" s="184" t="str">
        <f>IF($G$1="","",INDEX('Lease Report 2025'!$O:$O,$G$1+ROW()-ROW($B$42)))</f>
        <v>No TI, No Free rent, No outside agent, Base Year Gross</v>
      </c>
      <c r="U47" s="258"/>
      <c r="W47" s="120"/>
      <c r="X47" s="111"/>
      <c r="Y47" s="177"/>
      <c r="Z47" s="112"/>
      <c r="AA47" s="112"/>
      <c r="AB47" s="78"/>
      <c r="AC47" s="178"/>
      <c r="AD47" s="179"/>
      <c r="AE47" s="180"/>
      <c r="AF47" s="181"/>
      <c r="AG47" s="182"/>
      <c r="AH47" s="114"/>
      <c r="AL47" s="55"/>
      <c r="AM47" s="176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D47" s="176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</row>
    <row r="48" spans="1:71" s="110" customFormat="1" ht="12.75" customHeight="1">
      <c r="A48" s="60"/>
      <c r="B48" s="61" t="str">
        <f>IF($G$1="","",INDEX('Lease Report 2025'!$H:$H,$G$1+ROW()-ROW($B$42)))</f>
        <v>AZ Gun Works</v>
      </c>
      <c r="C48" s="62" t="str">
        <f>IF($G$1="","",INDEX('Lease Report 2025'!$D:$D,$G$1+ROW()-ROW($B$42)))</f>
        <v xml:space="preserve">21628 N Central Ave </v>
      </c>
      <c r="D48" s="62">
        <f>IF($G$1="","",INDEX('Lease Report 2025'!$E:$E,$G$1+ROW()-ROW($B$42)))</f>
        <v>3</v>
      </c>
      <c r="E48" s="60">
        <f>IF($G$1="","",INDEX('Lease Report 2025'!$G:$G,$G$1+ROW()-ROW($B$42)))</f>
        <v>2060</v>
      </c>
      <c r="F48" s="63" t="str">
        <f>IF($G$1="","",INDEX('Lease Report 2025'!$A:$A,$G$1+ROW()-ROW($B$42)))</f>
        <v>R</v>
      </c>
      <c r="G48" s="64">
        <f>IF($G$1="","",INDEX('Lease Report 2025'!$L:$L,$G$1+ROW()-ROW($B$42)))</f>
        <v>1.3</v>
      </c>
      <c r="H48" s="64"/>
      <c r="I48" s="62">
        <f>IF($G$1="","",INDEX('Lease Report 2025'!$P:$P,$G$1+ROW()-ROW($B$42)))</f>
        <v>5</v>
      </c>
      <c r="J48" s="62"/>
      <c r="K48" s="64"/>
      <c r="L48" s="64"/>
      <c r="M48" s="64"/>
      <c r="N48" s="476"/>
      <c r="O48" s="476">
        <f>IF($G$1="","",INDEX('Lease Report 2025'!$N:$N,$G$1+ROW()-ROW($B$42)))</f>
        <v>0.05</v>
      </c>
      <c r="P48" s="476"/>
      <c r="Q48" s="476"/>
      <c r="R48" s="64"/>
      <c r="S48" s="109">
        <f>IF($G$1="","",INDEX('Lease Report 2025'!$R:$R,$G$1+ROW()-ROW($B$42)))</f>
        <v>45839</v>
      </c>
      <c r="T48" s="184" t="str">
        <f>IF($G$1="","",INDEX('Lease Report 2025'!$O:$O,$G$1+ROW()-ROW($B$42)))</f>
        <v>Tenant has agreed to a 5 year MG Renewal</v>
      </c>
      <c r="U48" s="258"/>
      <c r="W48" s="120"/>
      <c r="X48" s="111"/>
      <c r="Y48" s="177"/>
      <c r="Z48" s="112"/>
      <c r="AA48" s="112"/>
      <c r="AB48" s="78"/>
      <c r="AC48" s="178"/>
      <c r="AD48" s="179"/>
      <c r="AE48" s="180"/>
      <c r="AF48" s="181"/>
      <c r="AG48" s="182"/>
      <c r="AH48" s="114"/>
      <c r="AL48" s="55"/>
      <c r="AM48" s="176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D48" s="176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</row>
    <row r="49" spans="1:71" s="110" customFormat="1" ht="12.75" customHeight="1">
      <c r="A49" s="60"/>
      <c r="B49" s="61" t="str">
        <f>IF($G$1="","",INDEX('Lease Report 2025'!$H:$H,$G$1+ROW()-ROW($B$42)))</f>
        <v>Bruno's Shooting Supply</v>
      </c>
      <c r="C49" s="62" t="str">
        <f>IF($G$1="","",INDEX('Lease Report 2025'!$D:$D,$G$1+ROW()-ROW($B$42)))</f>
        <v>21628 N Central Ave</v>
      </c>
      <c r="D49" s="62" t="str">
        <f>IF($G$1="","",INDEX('Lease Report 2025'!$E:$E,$G$1+ROW()-ROW($B$42)))</f>
        <v>4 &amp; 5</v>
      </c>
      <c r="E49" s="60">
        <f>IF($G$1="","",INDEX('Lease Report 2025'!$G:$G,$G$1+ROW()-ROW($B$42)))</f>
        <v>4120</v>
      </c>
      <c r="F49" s="63" t="str">
        <f>IF($G$1="","",INDEX('Lease Report 2025'!$A:$A,$G$1+ROW()-ROW($B$42)))</f>
        <v>R</v>
      </c>
      <c r="G49" s="64">
        <f>IF($G$1="","",INDEX('Lease Report 2025'!$L:$L,$G$1+ROW()-ROW($B$42)))</f>
        <v>1.3</v>
      </c>
      <c r="H49" s="64"/>
      <c r="I49" s="62">
        <f>IF($G$1="","",INDEX('Lease Report 2025'!$P:$P,$G$1+ROW()-ROW($B$42)))</f>
        <v>5</v>
      </c>
      <c r="J49" s="62"/>
      <c r="K49" s="64"/>
      <c r="L49" s="64"/>
      <c r="M49" s="64"/>
      <c r="N49" s="476"/>
      <c r="O49" s="476">
        <f>IF($G$1="","",INDEX('Lease Report 2025'!$N:$N,$G$1+ROW()-ROW($B$42)))</f>
        <v>0.05</v>
      </c>
      <c r="P49" s="476"/>
      <c r="Q49" s="476"/>
      <c r="R49" s="64"/>
      <c r="S49" s="109">
        <f>IF($G$1="","",INDEX('Lease Report 2025'!$R:$R,$G$1+ROW()-ROW($B$42)))</f>
        <v>45839</v>
      </c>
      <c r="T49" s="184" t="str">
        <f>IF($G$1="","",INDEX('Lease Report 2025'!$O:$O,$G$1+ROW()-ROW($B$42)))</f>
        <v>Tenant has agreed to a 5 year MG Renewal</v>
      </c>
      <c r="U49" s="258"/>
      <c r="W49" s="120"/>
      <c r="X49" s="111"/>
      <c r="Y49" s="177"/>
      <c r="Z49" s="112"/>
      <c r="AA49" s="112"/>
      <c r="AB49" s="78"/>
      <c r="AC49" s="178"/>
      <c r="AD49" s="179"/>
      <c r="AE49" s="180"/>
      <c r="AF49" s="181"/>
      <c r="AG49" s="182"/>
      <c r="AH49" s="114"/>
      <c r="AL49" s="55"/>
      <c r="AM49" s="176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D49" s="176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</row>
    <row r="50" spans="1:71" s="110" customFormat="1" ht="12.75" customHeight="1">
      <c r="A50" s="60"/>
      <c r="B50" s="61" t="str">
        <f>IF($G$1="","",INDEX('Lease Report 2025'!$H:$H,$G$1+ROW()-ROW($B$42)))</f>
        <v>Moto Garage</v>
      </c>
      <c r="C50" s="62" t="str">
        <f>IF($G$1="","",INDEX('Lease Report 2025'!$D:$D,$G$1+ROW()-ROW($B$42)))</f>
        <v>21628 N Central Ave</v>
      </c>
      <c r="D50" s="62" t="str">
        <f>IF($G$1="","",INDEX('Lease Report 2025'!$E:$E,$G$1+ROW()-ROW($B$42)))</f>
        <v>1 &amp; 2</v>
      </c>
      <c r="E50" s="60">
        <f>IF($G$1="","",INDEX('Lease Report 2025'!$G:$G,$G$1+ROW()-ROW($B$42)))</f>
        <v>4120</v>
      </c>
      <c r="F50" s="63" t="str">
        <f>IF($G$1="","",INDEX('Lease Report 2025'!$A:$A,$G$1+ROW()-ROW($B$42)))</f>
        <v>R</v>
      </c>
      <c r="G50" s="64">
        <f>IF($G$1="","",INDEX('Lease Report 2025'!$L:$L,$G$1+ROW()-ROW($B$42)))</f>
        <v>1.4</v>
      </c>
      <c r="H50" s="64"/>
      <c r="I50" s="62">
        <f>IF($G$1="","",INDEX('Lease Report 2025'!$P:$P,$G$1+ROW()-ROW($B$42)))</f>
        <v>3</v>
      </c>
      <c r="J50" s="62"/>
      <c r="K50" s="64"/>
      <c r="L50" s="64"/>
      <c r="M50" s="64"/>
      <c r="N50" s="476"/>
      <c r="O50" s="476">
        <f>IF($G$1="","",INDEX('Lease Report 2025'!$N:$N,$G$1+ROW()-ROW($B$42)))</f>
        <v>0.06</v>
      </c>
      <c r="P50" s="476"/>
      <c r="Q50" s="476"/>
      <c r="R50" s="64"/>
      <c r="S50" s="109">
        <f>IF($G$1="","",INDEX('Lease Report 2025'!$R:$R,$G$1+ROW()-ROW($B$42)))</f>
        <v>45839</v>
      </c>
      <c r="T50" s="184" t="str">
        <f>IF($G$1="","",INDEX('Lease Report 2025'!$O:$O,$G$1+ROW()-ROW($B$42)))</f>
        <v>Tenant has agreed to a 3 year MG Renewal</v>
      </c>
      <c r="U50" s="258"/>
      <c r="W50" s="120"/>
      <c r="X50" s="111"/>
      <c r="Y50" s="177"/>
      <c r="Z50" s="112"/>
      <c r="AA50" s="112"/>
      <c r="AB50" s="78"/>
      <c r="AC50" s="178"/>
      <c r="AD50" s="179"/>
      <c r="AE50" s="180"/>
      <c r="AF50" s="181"/>
      <c r="AG50" s="182"/>
      <c r="AH50" s="114"/>
      <c r="AL50" s="55"/>
      <c r="AM50" s="176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D50" s="176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</row>
    <row r="51" spans="1:71" s="110" customFormat="1" ht="12.75" customHeight="1">
      <c r="A51" s="60"/>
      <c r="B51" s="61" t="str">
        <f>IF($G$1="","",INDEX('Lease Report 2025'!$H:$H,$G$1+ROW()-ROW($B$42)))</f>
        <v xml:space="preserve">Gecko Garage Doors Inc Doors </v>
      </c>
      <c r="C51" s="62" t="str">
        <f>IF($G$1="","",INDEX('Lease Report 2025'!$D:$D,$G$1+ROW()-ROW($B$42)))</f>
        <v>21606 N Central</v>
      </c>
      <c r="D51" s="62">
        <f>IF($G$1="","",INDEX('Lease Report 2025'!$E:$E,$G$1+ROW()-ROW($B$42)))</f>
        <v>14</v>
      </c>
      <c r="E51" s="60">
        <f>IF($G$1="","",INDEX('Lease Report 2025'!$G:$G,$G$1+ROW()-ROW($B$42)))</f>
        <v>1225</v>
      </c>
      <c r="F51" s="63" t="str">
        <f>IF($G$1="","",INDEX('Lease Report 2025'!$A:$A,$G$1+ROW()-ROW($B$42)))</f>
        <v>New</v>
      </c>
      <c r="G51" s="64">
        <f>IF($G$1="","",INDEX('Lease Report 2025'!$L:$L,$G$1+ROW()-ROW($B$42)))</f>
        <v>1.47</v>
      </c>
      <c r="H51" s="64"/>
      <c r="I51" s="62">
        <f>IF($G$1="","",INDEX('Lease Report 2025'!$P:$P,$G$1+ROW()-ROW($B$42)))</f>
        <v>3</v>
      </c>
      <c r="J51" s="62"/>
      <c r="K51" s="64"/>
      <c r="L51" s="64"/>
      <c r="M51" s="64"/>
      <c r="N51" s="476"/>
      <c r="O51" s="476">
        <f>IF($G$1="","",INDEX('Lease Report 2025'!$N:$N,$G$1+ROW()-ROW($B$42)))</f>
        <v>0.06</v>
      </c>
      <c r="P51" s="476"/>
      <c r="Q51" s="476"/>
      <c r="R51" s="64"/>
      <c r="S51" s="109">
        <f>IF($G$1="","",INDEX('Lease Report 2025'!$R:$R,$G$1+ROW()-ROW($B$42)))</f>
        <v>45870</v>
      </c>
      <c r="T51" s="184">
        <f>IF($G$1="","",INDEX('Lease Report 2025'!$O:$O,$G$1+ROW()-ROW($B$42)))</f>
        <v>1</v>
      </c>
      <c r="U51" s="258"/>
      <c r="W51" s="120"/>
      <c r="X51" s="111"/>
      <c r="Y51" s="177"/>
      <c r="Z51" s="112"/>
      <c r="AA51" s="112"/>
      <c r="AB51" s="78"/>
      <c r="AC51" s="178"/>
      <c r="AD51" s="179"/>
      <c r="AE51" s="180"/>
      <c r="AF51" s="181"/>
      <c r="AG51" s="182"/>
      <c r="AH51" s="114"/>
      <c r="AL51" s="55"/>
      <c r="AM51" s="176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D51" s="176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</row>
    <row r="52" spans="1:71" s="110" customFormat="1" ht="12.75" customHeight="1">
      <c r="A52" s="60"/>
      <c r="B52" s="61" t="str">
        <f>IF($G$1="","",INDEX('Lease Report 2025'!$H:$H,$G$1+ROW()-ROW($B$42)))</f>
        <v>Import Care Center/Benz</v>
      </c>
      <c r="C52" s="62" t="str">
        <f>IF($G$1="","",INDEX('Lease Report 2025'!$D:$D,$G$1+ROW()-ROW($B$42)))</f>
        <v>21602 N Central Ave</v>
      </c>
      <c r="D52" s="62">
        <f>IF($G$1="","",INDEX('Lease Report 2025'!$E:$E,$G$1+ROW()-ROW($B$42)))</f>
        <v>1</v>
      </c>
      <c r="E52" s="60">
        <f>IF($G$1="","",INDEX('Lease Report 2025'!$G:$G,$G$1+ROW()-ROW($B$42)))</f>
        <v>2060</v>
      </c>
      <c r="F52" s="63" t="str">
        <f>IF($G$1="","",INDEX('Lease Report 2025'!$A:$A,$G$1+ROW()-ROW($B$42)))</f>
        <v>R</v>
      </c>
      <c r="G52" s="64">
        <f>IF($G$1="","",INDEX('Lease Report 2025'!$L:$L,$G$1+ROW()-ROW($B$42)))</f>
        <v>1.4</v>
      </c>
      <c r="H52" s="64"/>
      <c r="I52" s="62">
        <f>IF($G$1="","",INDEX('Lease Report 2025'!$P:$P,$G$1+ROW()-ROW($B$42)))</f>
        <v>3</v>
      </c>
      <c r="J52" s="62"/>
      <c r="K52" s="64"/>
      <c r="L52" s="64"/>
      <c r="M52" s="64"/>
      <c r="N52" s="476"/>
      <c r="O52" s="476">
        <f>IF($G$1="","",INDEX('Lease Report 2025'!$N:$N,$G$1+ROW()-ROW($B$42)))</f>
        <v>0.06</v>
      </c>
      <c r="P52" s="476"/>
      <c r="Q52" s="476"/>
      <c r="R52" s="64"/>
      <c r="S52" s="109">
        <f>IF($G$1="","",INDEX('Lease Report 2025'!$R:$R,$G$1+ROW()-ROW($B$42)))</f>
        <v>45870</v>
      </c>
      <c r="T52" s="184" t="str">
        <f>IF($G$1="","",INDEX('Lease Report 2025'!$O:$O,$G$1+ROW()-ROW($B$42)))</f>
        <v>Tenant signed a new 3 year MG renewal</v>
      </c>
      <c r="U52" s="258"/>
      <c r="W52" s="120"/>
      <c r="X52" s="111"/>
      <c r="Y52" s="177"/>
      <c r="Z52" s="112"/>
      <c r="AA52" s="112"/>
      <c r="AB52" s="78"/>
      <c r="AC52" s="178"/>
      <c r="AD52" s="179"/>
      <c r="AE52" s="180"/>
      <c r="AF52" s="181"/>
      <c r="AG52" s="182"/>
      <c r="AH52" s="114"/>
      <c r="AL52" s="55"/>
      <c r="AM52" s="176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D52" s="176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</row>
    <row r="53" spans="1:71" s="110" customFormat="1" ht="12.75" customHeight="1">
      <c r="A53" s="60"/>
      <c r="B53" s="61" t="str">
        <f>IF($G$1="","",INDEX('Lease Report 2025'!$H:$H,$G$1+ROW()-ROW($B$42)))</f>
        <v>D&amp;A Partners LLC</v>
      </c>
      <c r="C53" s="62" t="str">
        <f>IF($G$1="","",INDEX('Lease Report 2025'!$D:$D,$G$1+ROW()-ROW($B$42)))</f>
        <v>21602 N Central</v>
      </c>
      <c r="D53" s="62" t="str">
        <f>IF($G$1="","",INDEX('Lease Report 2025'!$E:$E,$G$1+ROW()-ROW($B$42)))</f>
        <v>5,6</v>
      </c>
      <c r="E53" s="60">
        <f>IF($G$1="","",INDEX('Lease Report 2025'!$G:$G,$G$1+ROW()-ROW($B$42)))</f>
        <v>4120</v>
      </c>
      <c r="F53" s="63" t="str">
        <f>IF($G$1="","",INDEX('Lease Report 2025'!$A:$A,$G$1+ROW()-ROW($B$42)))</f>
        <v>New</v>
      </c>
      <c r="G53" s="64">
        <f>IF($G$1="","",INDEX('Lease Report 2025'!$L:$L,$G$1+ROW()-ROW($B$42)))</f>
        <v>1.4</v>
      </c>
      <c r="H53" s="64"/>
      <c r="I53" s="62">
        <f>IF($G$1="","",INDEX('Lease Report 2025'!$P:$P,$G$1+ROW()-ROW($B$42)))</f>
        <v>3</v>
      </c>
      <c r="J53" s="62"/>
      <c r="K53" s="64"/>
      <c r="L53" s="64"/>
      <c r="M53" s="64"/>
      <c r="N53" s="476"/>
      <c r="O53" s="476">
        <f>IF($G$1="","",INDEX('Lease Report 2025'!$N:$N,$G$1+ROW()-ROW($B$42)))</f>
        <v>0.05</v>
      </c>
      <c r="P53" s="476"/>
      <c r="Q53" s="476"/>
      <c r="R53" s="64"/>
      <c r="S53" s="109">
        <f>IF($G$1="","",INDEX('Lease Report 2025'!$R:$R,$G$1+ROW()-ROW($B$42)))</f>
        <v>45931</v>
      </c>
      <c r="T53" s="184">
        <f>IF($G$1="","",INDEX('Lease Report 2025'!$O:$O,$G$1+ROW()-ROW($B$42)))</f>
        <v>0</v>
      </c>
      <c r="U53" s="258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61" t="str">
        <f>IF($G$1="","",INDEX('Lease Report 2025'!$H:$H,$G$1+ROW()-ROW($B$42)))</f>
        <v>Two Brother's Auto Restoration</v>
      </c>
      <c r="C54" s="62" t="str">
        <f>IF($G$1="","",INDEX('Lease Report 2025'!$D:$D,$G$1+ROW()-ROW($B$42)))</f>
        <v>21616 &amp;21628 N Central Av3</v>
      </c>
      <c r="D54" s="62" t="str">
        <f>IF($G$1="","",INDEX('Lease Report 2025'!$E:$E,$G$1+ROW()-ROW($B$42)))</f>
        <v>3, 4, 8</v>
      </c>
      <c r="E54" s="60">
        <f>IF($G$1="","",INDEX('Lease Report 2025'!$G:$G,$G$1+ROW()-ROW($B$42)))</f>
        <v>4510</v>
      </c>
      <c r="F54" s="63" t="str">
        <f>IF($G$1="","",INDEX('Lease Report 2025'!$A:$A,$G$1+ROW()-ROW($B$42)))</f>
        <v>RX</v>
      </c>
      <c r="G54" s="64">
        <f>IF($G$1="","",INDEX('Lease Report 2025'!$L:$L,$G$1+ROW()-ROW($B$42)))</f>
        <v>1.42</v>
      </c>
      <c r="H54" s="64"/>
      <c r="I54" s="62">
        <f>IF($G$1="","",INDEX('Lease Report 2025'!$P:$P,$G$1+ROW()-ROW($B$42)))</f>
        <v>3</v>
      </c>
      <c r="J54" s="62"/>
      <c r="K54" s="64"/>
      <c r="L54" s="64"/>
      <c r="M54" s="64"/>
      <c r="N54" s="476"/>
      <c r="O54" s="476">
        <f>IF($G$1="","",INDEX('Lease Report 2025'!$N:$N,$G$1+ROW()-ROW($B$42)))</f>
        <v>0.06</v>
      </c>
      <c r="P54" s="476"/>
      <c r="Q54" s="476"/>
      <c r="R54" s="64"/>
      <c r="S54" s="109">
        <f>IF($G$1="","",INDEX('Lease Report 2025'!$R:$R,$G$1+ROW()-ROW($B$42)))</f>
        <v>45992</v>
      </c>
      <c r="T54" s="184" t="str">
        <f>IF($G$1="","",INDEX('Lease Report 2025'!$O:$O,$G$1+ROW()-ROW($B$42)))</f>
        <v>Tenant is increasing 835 sf and signing a 3 year MG renewal</v>
      </c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3" customHeight="1">
      <c r="A55" s="60"/>
      <c r="B55" s="147" t="s">
        <v>960</v>
      </c>
      <c r="C55" s="62" t="s">
        <v>352</v>
      </c>
      <c r="D55" s="62">
        <v>3</v>
      </c>
      <c r="E55" s="60">
        <v>2060</v>
      </c>
      <c r="F55" s="103" t="s">
        <v>296</v>
      </c>
      <c r="G55" s="64">
        <v>1.5</v>
      </c>
      <c r="H55" s="64"/>
      <c r="I55" s="62">
        <v>5</v>
      </c>
      <c r="J55" s="104"/>
      <c r="K55" s="105"/>
      <c r="L55" s="64"/>
      <c r="M55" s="60"/>
      <c r="N55" s="106"/>
      <c r="O55" s="107">
        <v>0.05</v>
      </c>
      <c r="P55" s="107"/>
      <c r="Q55" s="174"/>
      <c r="R55" s="74"/>
      <c r="S55" s="183">
        <v>45992</v>
      </c>
      <c r="T55" s="184" t="s">
        <v>961</v>
      </c>
      <c r="U55" s="258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31" customFormat="1" ht="12.75" customHeight="1">
      <c r="A56" s="856" t="s">
        <v>789</v>
      </c>
      <c r="B56" s="857"/>
      <c r="C56" s="857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O56" s="857"/>
      <c r="P56" s="857"/>
      <c r="Q56" s="857"/>
      <c r="R56" s="857"/>
      <c r="S56" s="857"/>
      <c r="T56" s="857"/>
      <c r="U56" s="858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3"/>
    </row>
    <row r="57" spans="1:71" s="31" customFormat="1" ht="12.75" customHeight="1">
      <c r="A57" s="861" t="s">
        <v>777</v>
      </c>
      <c r="B57" s="862"/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3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3"/>
    </row>
    <row r="58" spans="1:71" s="536" customFormat="1" ht="15" customHeight="1">
      <c r="A58" s="530" t="s">
        <v>750</v>
      </c>
      <c r="B58" s="531" t="s">
        <v>751</v>
      </c>
      <c r="C58" s="532" t="s">
        <v>752</v>
      </c>
      <c r="D58" s="532" t="s">
        <v>753</v>
      </c>
      <c r="E58" s="530" t="s">
        <v>730</v>
      </c>
      <c r="F58" s="533" t="s">
        <v>758</v>
      </c>
      <c r="G58" s="534"/>
      <c r="H58" s="534"/>
      <c r="I58" s="532"/>
      <c r="J58" s="532"/>
      <c r="K58" s="534"/>
      <c r="L58" s="534">
        <v>8</v>
      </c>
      <c r="M58" s="534"/>
      <c r="N58" s="534"/>
      <c r="O58" s="534"/>
      <c r="P58" s="534"/>
      <c r="Q58" s="534"/>
      <c r="R58" s="534"/>
      <c r="S58" s="553"/>
      <c r="T58" s="859"/>
      <c r="U58" s="860"/>
      <c r="W58" s="537"/>
      <c r="X58" s="537"/>
      <c r="Y58" s="537"/>
      <c r="Z58" s="537"/>
      <c r="AA58" s="537"/>
      <c r="AB58" s="538"/>
      <c r="AC58" s="539"/>
      <c r="AD58" s="540"/>
      <c r="AE58" s="538"/>
      <c r="AF58" s="539"/>
      <c r="AG58" s="554"/>
      <c r="AH58" s="541"/>
      <c r="AL58" s="555"/>
      <c r="AM58" s="556"/>
      <c r="AN58" s="557"/>
      <c r="AO58" s="557"/>
      <c r="AP58" s="557"/>
      <c r="AQ58" s="557"/>
      <c r="AR58" s="557"/>
      <c r="AS58" s="557"/>
      <c r="AT58" s="557"/>
      <c r="AU58" s="557"/>
      <c r="AV58" s="557"/>
      <c r="AW58" s="558"/>
      <c r="AX58" s="558"/>
      <c r="AY58" s="558"/>
      <c r="AZ58" s="558"/>
      <c r="BA58" s="558"/>
      <c r="BB58" s="558"/>
      <c r="BD58" s="556"/>
      <c r="BE58" s="557"/>
      <c r="BF58" s="557"/>
      <c r="BG58" s="557"/>
      <c r="BH58" s="557"/>
      <c r="BI58" s="557"/>
      <c r="BJ58" s="557"/>
      <c r="BK58" s="557"/>
      <c r="BL58" s="557"/>
      <c r="BM58" s="557"/>
    </row>
    <row r="59" spans="1:71" s="16" customFormat="1" ht="15" customHeight="1">
      <c r="A59" s="20"/>
      <c r="B59" s="17"/>
      <c r="C59" s="18"/>
      <c r="D59" s="18"/>
      <c r="E59" s="20"/>
      <c r="F59" s="21"/>
      <c r="G59" s="851"/>
      <c r="H59" s="852"/>
      <c r="I59" s="852"/>
      <c r="J59" s="852"/>
      <c r="K59" s="852"/>
      <c r="L59" s="852"/>
      <c r="M59" s="852"/>
      <c r="N59" s="852"/>
      <c r="O59" s="852"/>
      <c r="P59" s="852"/>
      <c r="Q59" s="852"/>
      <c r="R59" s="852"/>
      <c r="S59" s="852"/>
      <c r="T59" s="852"/>
      <c r="U59" s="85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46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L60" s="46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39"/>
      <c r="G62" s="850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39"/>
      <c r="G63" s="850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39"/>
      <c r="G64" s="850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1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46" customFormat="1" ht="15" customHeight="1">
      <c r="A75" s="52"/>
      <c r="C75" s="53"/>
      <c r="D75" s="53"/>
      <c r="E75" s="52"/>
      <c r="F75" s="54"/>
      <c r="G75" s="883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3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s="46" customFormat="1" ht="15" customHeight="1">
      <c r="A78" s="52"/>
      <c r="C78" s="53"/>
      <c r="D78" s="53"/>
      <c r="E78" s="52"/>
      <c r="F78" s="54"/>
      <c r="G78" s="882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7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</row>
    <row r="79" spans="1:65" s="46" customFormat="1" ht="15" customHeight="1">
      <c r="A79" s="52"/>
      <c r="C79" s="53"/>
      <c r="D79" s="53"/>
      <c r="E79" s="52"/>
      <c r="F79" s="54"/>
      <c r="G79" s="882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s="46" customFormat="1" ht="15" customHeight="1">
      <c r="A80" s="52"/>
      <c r="C80" s="53"/>
      <c r="D80" s="53"/>
      <c r="E80" s="52"/>
      <c r="F80" s="54"/>
      <c r="G80" s="882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7:38" ht="15" customHeight="1">
      <c r="G81" s="879"/>
      <c r="H81" s="879"/>
      <c r="I81" s="880"/>
      <c r="J81" s="880"/>
      <c r="K81" s="879"/>
      <c r="L81" s="879"/>
      <c r="M81" s="879"/>
      <c r="N81" s="879"/>
      <c r="O81" s="881"/>
      <c r="P81" s="881"/>
      <c r="Q81" s="881"/>
      <c r="R81" s="881"/>
      <c r="S81" s="881"/>
      <c r="T81" s="881"/>
      <c r="U81" s="881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7:38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7:38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7:38" ht="15" customHeight="1"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7:38" ht="15" customHeight="1"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spans="7:38" ht="15" customHeight="1"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</sheetData>
  <mergeCells count="52">
    <mergeCell ref="T1:U1"/>
    <mergeCell ref="A2:B2"/>
    <mergeCell ref="D2:E2"/>
    <mergeCell ref="A4:U4"/>
    <mergeCell ref="G5:I5"/>
    <mergeCell ref="J5:K5"/>
    <mergeCell ref="L5:M5"/>
    <mergeCell ref="N5:O5"/>
    <mergeCell ref="K24:Q24"/>
    <mergeCell ref="K25:Q25"/>
    <mergeCell ref="R24:U24"/>
    <mergeCell ref="R25:U25"/>
    <mergeCell ref="K40:L40"/>
    <mergeCell ref="M40:N40"/>
    <mergeCell ref="A39:U39"/>
    <mergeCell ref="A10:U10"/>
    <mergeCell ref="A11:U11"/>
    <mergeCell ref="K12:U12"/>
    <mergeCell ref="K23:Q23"/>
    <mergeCell ref="R23:U23"/>
    <mergeCell ref="A21:U21"/>
    <mergeCell ref="A22:U22"/>
    <mergeCell ref="G73:U73"/>
    <mergeCell ref="G62:U62"/>
    <mergeCell ref="G63:U63"/>
    <mergeCell ref="G64:U64"/>
    <mergeCell ref="G65:U65"/>
    <mergeCell ref="G66:U66"/>
    <mergeCell ref="G67:U67"/>
    <mergeCell ref="G68:U68"/>
    <mergeCell ref="G69:U69"/>
    <mergeCell ref="G70:U70"/>
    <mergeCell ref="G71:U71"/>
    <mergeCell ref="G72:U72"/>
    <mergeCell ref="G61:U61"/>
    <mergeCell ref="A57:U57"/>
    <mergeCell ref="T58:U58"/>
    <mergeCell ref="G40:H40"/>
    <mergeCell ref="I40:J40"/>
    <mergeCell ref="T42:U42"/>
    <mergeCell ref="A56:U56"/>
    <mergeCell ref="G59:U59"/>
    <mergeCell ref="G60:U60"/>
    <mergeCell ref="T41:U41"/>
    <mergeCell ref="G80:U80"/>
    <mergeCell ref="G81:U81"/>
    <mergeCell ref="G74:U74"/>
    <mergeCell ref="G75:U75"/>
    <mergeCell ref="G76:U76"/>
    <mergeCell ref="G77:U77"/>
    <mergeCell ref="G78:U78"/>
    <mergeCell ref="G79:U79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12B4-72FE-5C40-81CB-450672312DC4}">
  <dimension ref="A1:AD121"/>
  <sheetViews>
    <sheetView showGridLines="0" workbookViewId="0">
      <pane ySplit="1" topLeftCell="A39" activePane="bottomLeft" state="frozen"/>
      <selection pane="bottomLeft" activeCell="AJ39" sqref="AJ39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962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963</v>
      </c>
      <c r="B7" s="892" t="s">
        <v>964</v>
      </c>
      <c r="C7" s="888"/>
      <c r="D7" s="888"/>
      <c r="E7" s="900">
        <v>2060</v>
      </c>
      <c r="F7" s="888"/>
      <c r="G7" s="619">
        <v>2060</v>
      </c>
      <c r="H7" s="619">
        <v>34608</v>
      </c>
      <c r="I7" s="901">
        <v>2884</v>
      </c>
      <c r="J7" s="888"/>
      <c r="K7" s="618">
        <v>16.8</v>
      </c>
      <c r="L7" s="894"/>
      <c r="M7" s="888"/>
      <c r="N7" s="887">
        <v>45870</v>
      </c>
      <c r="O7" s="888"/>
      <c r="P7" s="888"/>
      <c r="Q7" s="888"/>
      <c r="R7" s="888"/>
      <c r="S7" s="888"/>
      <c r="T7" s="887">
        <v>46234</v>
      </c>
      <c r="U7" s="888"/>
      <c r="V7" s="888"/>
      <c r="W7" s="616">
        <v>2884</v>
      </c>
      <c r="X7" s="889">
        <v>16.8</v>
      </c>
      <c r="Y7" s="888"/>
      <c r="Z7" s="888"/>
      <c r="AA7" s="888"/>
      <c r="AB7" s="888"/>
      <c r="AC7" s="617">
        <v>45870</v>
      </c>
      <c r="AD7" s="615" t="s">
        <v>965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46235</v>
      </c>
      <c r="O8" s="888"/>
      <c r="P8" s="888"/>
      <c r="Q8" s="888"/>
      <c r="R8" s="888"/>
      <c r="S8" s="888"/>
      <c r="T8" s="887">
        <v>46599</v>
      </c>
      <c r="U8" s="888"/>
      <c r="V8" s="888"/>
      <c r="W8" s="616">
        <v>3007.6</v>
      </c>
      <c r="X8" s="889">
        <v>17.52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46600</v>
      </c>
      <c r="O9" s="888"/>
      <c r="P9" s="888"/>
      <c r="Q9" s="888"/>
      <c r="R9" s="888"/>
      <c r="S9" s="888"/>
      <c r="T9" s="887">
        <v>46965</v>
      </c>
      <c r="U9" s="888"/>
      <c r="V9" s="888"/>
      <c r="W9" s="616">
        <v>3131.2</v>
      </c>
      <c r="X9" s="889">
        <v>18.239999999999998</v>
      </c>
      <c r="Y9" s="888"/>
      <c r="Z9" s="888"/>
      <c r="AA9" s="888"/>
      <c r="AB9" s="888"/>
      <c r="AC9" s="615"/>
      <c r="AD9" s="615"/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966</v>
      </c>
      <c r="B11" s="892" t="s">
        <v>967</v>
      </c>
      <c r="C11" s="888"/>
      <c r="D11" s="888"/>
      <c r="E11" s="900">
        <v>2060</v>
      </c>
      <c r="F11" s="888"/>
      <c r="G11" s="619">
        <v>2060</v>
      </c>
      <c r="H11" s="619">
        <v>37327.199999999997</v>
      </c>
      <c r="I11" s="901">
        <v>3110.6</v>
      </c>
      <c r="J11" s="888"/>
      <c r="K11" s="618">
        <v>18.12</v>
      </c>
      <c r="L11" s="894"/>
      <c r="M11" s="888"/>
      <c r="N11" s="887">
        <v>45778</v>
      </c>
      <c r="O11" s="888"/>
      <c r="P11" s="888"/>
      <c r="Q11" s="888"/>
      <c r="R11" s="888"/>
      <c r="S11" s="888"/>
      <c r="T11" s="887">
        <v>46142</v>
      </c>
      <c r="U11" s="888"/>
      <c r="V11" s="888"/>
      <c r="W11" s="616">
        <v>3110.6</v>
      </c>
      <c r="X11" s="889">
        <v>18.12</v>
      </c>
      <c r="Y11" s="888"/>
      <c r="Z11" s="888"/>
      <c r="AA11" s="888"/>
      <c r="AB11" s="888"/>
      <c r="AC11" s="617">
        <v>45413</v>
      </c>
      <c r="AD11" s="615" t="s">
        <v>968</v>
      </c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46143</v>
      </c>
      <c r="O12" s="888"/>
      <c r="P12" s="888"/>
      <c r="Q12" s="888"/>
      <c r="R12" s="888"/>
      <c r="S12" s="888"/>
      <c r="T12" s="887">
        <v>46507</v>
      </c>
      <c r="U12" s="888"/>
      <c r="V12" s="888"/>
      <c r="W12" s="616">
        <v>3234.2</v>
      </c>
      <c r="X12" s="889">
        <v>18.84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969</v>
      </c>
      <c r="B14" s="892" t="s">
        <v>59</v>
      </c>
      <c r="C14" s="888"/>
      <c r="D14" s="888"/>
      <c r="E14" s="900">
        <v>2060</v>
      </c>
      <c r="F14" s="888"/>
      <c r="G14" s="619">
        <v>0</v>
      </c>
      <c r="H14" s="615"/>
      <c r="I14" s="893"/>
      <c r="J14" s="888"/>
      <c r="K14" s="618">
        <v>0</v>
      </c>
      <c r="L14" s="894"/>
      <c r="M14" s="888"/>
      <c r="N14" s="893"/>
      <c r="O14" s="888"/>
      <c r="P14" s="888"/>
      <c r="Q14" s="888"/>
      <c r="R14" s="888"/>
      <c r="S14" s="888"/>
      <c r="T14" s="893"/>
      <c r="U14" s="888"/>
      <c r="V14" s="888"/>
      <c r="W14" s="615"/>
      <c r="X14" s="889">
        <v>0</v>
      </c>
      <c r="Y14" s="888"/>
      <c r="Z14" s="888"/>
      <c r="AA14" s="888"/>
      <c r="AB14" s="888"/>
      <c r="AC14" s="615"/>
      <c r="AD14" s="615" t="s">
        <v>792</v>
      </c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970</v>
      </c>
      <c r="B16" s="892" t="s">
        <v>59</v>
      </c>
      <c r="C16" s="888"/>
      <c r="D16" s="888"/>
      <c r="E16" s="900">
        <v>2060</v>
      </c>
      <c r="F16" s="888"/>
      <c r="G16" s="619">
        <v>0</v>
      </c>
      <c r="H16" s="615"/>
      <c r="I16" s="893"/>
      <c r="J16" s="888"/>
      <c r="K16" s="618">
        <v>0</v>
      </c>
      <c r="L16" s="894"/>
      <c r="M16" s="888"/>
      <c r="N16" s="893"/>
      <c r="O16" s="888"/>
      <c r="P16" s="888"/>
      <c r="Q16" s="888"/>
      <c r="R16" s="888"/>
      <c r="S16" s="888"/>
      <c r="T16" s="893"/>
      <c r="U16" s="888"/>
      <c r="V16" s="888"/>
      <c r="W16" s="615"/>
      <c r="X16" s="889">
        <v>0</v>
      </c>
      <c r="Y16" s="888"/>
      <c r="Z16" s="888"/>
      <c r="AA16" s="888"/>
      <c r="AB16" s="888"/>
      <c r="AC16" s="615"/>
      <c r="AD16" s="615" t="s">
        <v>792</v>
      </c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971</v>
      </c>
      <c r="B18" s="892" t="s">
        <v>972</v>
      </c>
      <c r="C18" s="888"/>
      <c r="D18" s="888"/>
      <c r="E18" s="900">
        <v>2060</v>
      </c>
      <c r="F18" s="888"/>
      <c r="G18" s="619">
        <v>2060</v>
      </c>
      <c r="H18" s="619">
        <v>69216</v>
      </c>
      <c r="I18" s="901">
        <v>5768</v>
      </c>
      <c r="J18" s="888"/>
      <c r="K18" s="618">
        <v>16.8</v>
      </c>
      <c r="L18" s="894" t="s">
        <v>973</v>
      </c>
      <c r="M18" s="888"/>
      <c r="N18" s="887">
        <v>45931</v>
      </c>
      <c r="O18" s="888"/>
      <c r="P18" s="888"/>
      <c r="Q18" s="888"/>
      <c r="R18" s="888"/>
      <c r="S18" s="888"/>
      <c r="T18" s="887">
        <v>46295</v>
      </c>
      <c r="U18" s="888"/>
      <c r="V18" s="888"/>
      <c r="W18" s="616">
        <v>5768</v>
      </c>
      <c r="X18" s="889">
        <v>16.8</v>
      </c>
      <c r="Y18" s="888"/>
      <c r="Z18" s="888"/>
      <c r="AA18" s="888"/>
      <c r="AB18" s="888"/>
      <c r="AC18" s="617">
        <v>45931</v>
      </c>
      <c r="AD18" s="615" t="s">
        <v>885</v>
      </c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46296</v>
      </c>
      <c r="O19" s="888"/>
      <c r="P19" s="888"/>
      <c r="Q19" s="888"/>
      <c r="R19" s="888"/>
      <c r="S19" s="888"/>
      <c r="T19" s="887">
        <v>46660</v>
      </c>
      <c r="U19" s="888"/>
      <c r="V19" s="888"/>
      <c r="W19" s="616">
        <v>5974</v>
      </c>
      <c r="X19" s="889">
        <v>17.399999999999999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46661</v>
      </c>
      <c r="O20" s="888"/>
      <c r="P20" s="888"/>
      <c r="Q20" s="888"/>
      <c r="R20" s="888"/>
      <c r="S20" s="888"/>
      <c r="T20" s="887">
        <v>47026</v>
      </c>
      <c r="U20" s="888"/>
      <c r="V20" s="888"/>
      <c r="W20" s="616">
        <v>6180</v>
      </c>
      <c r="X20" s="889">
        <v>18</v>
      </c>
      <c r="Y20" s="888"/>
      <c r="Z20" s="888"/>
      <c r="AA20" s="888"/>
      <c r="AB20" s="888"/>
      <c r="AC20" s="615"/>
      <c r="AD20" s="615"/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974</v>
      </c>
      <c r="B22" s="892" t="s">
        <v>972</v>
      </c>
      <c r="C22" s="888"/>
      <c r="D22" s="888"/>
      <c r="E22" s="900">
        <v>2060</v>
      </c>
      <c r="F22" s="888"/>
      <c r="G22" s="619">
        <v>2060</v>
      </c>
      <c r="H22" s="615"/>
      <c r="I22" s="893"/>
      <c r="J22" s="888"/>
      <c r="K22" s="618">
        <v>0</v>
      </c>
      <c r="L22" s="894" t="s">
        <v>973</v>
      </c>
      <c r="M22" s="888"/>
      <c r="N22" s="893"/>
      <c r="O22" s="888"/>
      <c r="P22" s="888"/>
      <c r="Q22" s="888"/>
      <c r="R22" s="888"/>
      <c r="S22" s="888"/>
      <c r="T22" s="893"/>
      <c r="U22" s="888"/>
      <c r="V22" s="888"/>
      <c r="W22" s="615"/>
      <c r="X22" s="889">
        <v>0</v>
      </c>
      <c r="Y22" s="888"/>
      <c r="Z22" s="888"/>
      <c r="AA22" s="888"/>
      <c r="AB22" s="888"/>
      <c r="AC22" s="617">
        <v>45931</v>
      </c>
      <c r="AD22" s="615" t="s">
        <v>885</v>
      </c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975</v>
      </c>
      <c r="B24" s="892" t="s">
        <v>976</v>
      </c>
      <c r="C24" s="888"/>
      <c r="D24" s="888"/>
      <c r="E24" s="900">
        <v>2060</v>
      </c>
      <c r="F24" s="888"/>
      <c r="G24" s="619">
        <v>2060</v>
      </c>
      <c r="H24" s="619">
        <v>66744</v>
      </c>
      <c r="I24" s="901">
        <v>5562</v>
      </c>
      <c r="J24" s="888"/>
      <c r="K24" s="618">
        <v>16.2</v>
      </c>
      <c r="L24" s="894" t="s">
        <v>977</v>
      </c>
      <c r="M24" s="888"/>
      <c r="N24" s="887">
        <v>45778</v>
      </c>
      <c r="O24" s="888"/>
      <c r="P24" s="888"/>
      <c r="Q24" s="888"/>
      <c r="R24" s="888"/>
      <c r="S24" s="888"/>
      <c r="T24" s="887">
        <v>46142</v>
      </c>
      <c r="U24" s="888"/>
      <c r="V24" s="888"/>
      <c r="W24" s="616">
        <v>5562</v>
      </c>
      <c r="X24" s="889">
        <v>16.2</v>
      </c>
      <c r="Y24" s="888"/>
      <c r="Z24" s="888"/>
      <c r="AA24" s="888"/>
      <c r="AB24" s="888"/>
      <c r="AC24" s="617">
        <v>45778</v>
      </c>
      <c r="AD24" s="615" t="s">
        <v>978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46143</v>
      </c>
      <c r="O25" s="888"/>
      <c r="P25" s="888"/>
      <c r="Q25" s="888"/>
      <c r="R25" s="888"/>
      <c r="S25" s="888"/>
      <c r="T25" s="887">
        <v>46507</v>
      </c>
      <c r="U25" s="888"/>
      <c r="V25" s="888"/>
      <c r="W25" s="616">
        <v>5809.2</v>
      </c>
      <c r="X25" s="889">
        <v>16.920000000000002</v>
      </c>
      <c r="Y25" s="888"/>
      <c r="Z25" s="888"/>
      <c r="AA25" s="888"/>
      <c r="AB25" s="888"/>
      <c r="AC25" s="615"/>
      <c r="AD25" s="615"/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46508</v>
      </c>
      <c r="O26" s="888"/>
      <c r="P26" s="888"/>
      <c r="Q26" s="888"/>
      <c r="R26" s="888"/>
      <c r="S26" s="888"/>
      <c r="T26" s="887">
        <v>46873</v>
      </c>
      <c r="U26" s="888"/>
      <c r="V26" s="888"/>
      <c r="W26" s="616">
        <v>6056.4</v>
      </c>
      <c r="X26" s="889">
        <v>17.64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979</v>
      </c>
      <c r="B28" s="892" t="s">
        <v>976</v>
      </c>
      <c r="C28" s="888"/>
      <c r="D28" s="888"/>
      <c r="E28" s="900">
        <v>2060</v>
      </c>
      <c r="F28" s="888"/>
      <c r="G28" s="619">
        <v>2060</v>
      </c>
      <c r="H28" s="615"/>
      <c r="I28" s="893"/>
      <c r="J28" s="888"/>
      <c r="K28" s="618">
        <v>0</v>
      </c>
      <c r="L28" s="894" t="s">
        <v>977</v>
      </c>
      <c r="M28" s="888"/>
      <c r="N28" s="893"/>
      <c r="O28" s="888"/>
      <c r="P28" s="888"/>
      <c r="Q28" s="888"/>
      <c r="R28" s="888"/>
      <c r="S28" s="888"/>
      <c r="T28" s="893"/>
      <c r="U28" s="888"/>
      <c r="V28" s="888"/>
      <c r="W28" s="615"/>
      <c r="X28" s="889">
        <v>0</v>
      </c>
      <c r="Y28" s="888"/>
      <c r="Z28" s="888"/>
      <c r="AA28" s="888"/>
      <c r="AB28" s="888"/>
      <c r="AC28" s="617">
        <v>45778</v>
      </c>
      <c r="AD28" s="615" t="s">
        <v>978</v>
      </c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980</v>
      </c>
      <c r="B30" s="892" t="s">
        <v>981</v>
      </c>
      <c r="C30" s="888"/>
      <c r="D30" s="888"/>
      <c r="E30" s="900">
        <v>1225</v>
      </c>
      <c r="F30" s="888"/>
      <c r="G30" s="619">
        <v>1225</v>
      </c>
      <c r="H30" s="619">
        <v>63945</v>
      </c>
      <c r="I30" s="901">
        <v>5328.75</v>
      </c>
      <c r="J30" s="888"/>
      <c r="K30" s="618">
        <v>17.399999999999999</v>
      </c>
      <c r="L30" s="894" t="s">
        <v>982</v>
      </c>
      <c r="M30" s="888"/>
      <c r="N30" s="887">
        <v>45748</v>
      </c>
      <c r="O30" s="888"/>
      <c r="P30" s="888"/>
      <c r="Q30" s="888"/>
      <c r="R30" s="888"/>
      <c r="S30" s="888"/>
      <c r="T30" s="887">
        <v>46112</v>
      </c>
      <c r="U30" s="888"/>
      <c r="V30" s="888"/>
      <c r="W30" s="616">
        <v>5328.75</v>
      </c>
      <c r="X30" s="889">
        <v>17.399999999999999</v>
      </c>
      <c r="Y30" s="888"/>
      <c r="Z30" s="888"/>
      <c r="AA30" s="888"/>
      <c r="AB30" s="888"/>
      <c r="AC30" s="617">
        <v>45017</v>
      </c>
      <c r="AD30" s="615" t="s">
        <v>983</v>
      </c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984</v>
      </c>
      <c r="B32" s="892" t="s">
        <v>981</v>
      </c>
      <c r="C32" s="888"/>
      <c r="D32" s="888"/>
      <c r="E32" s="900">
        <v>1225</v>
      </c>
      <c r="F32" s="888"/>
      <c r="G32" s="619">
        <v>1225</v>
      </c>
      <c r="H32" s="615"/>
      <c r="I32" s="893"/>
      <c r="J32" s="888"/>
      <c r="K32" s="618">
        <v>0</v>
      </c>
      <c r="L32" s="894" t="s">
        <v>982</v>
      </c>
      <c r="M32" s="888"/>
      <c r="N32" s="893"/>
      <c r="O32" s="888"/>
      <c r="P32" s="888"/>
      <c r="Q32" s="888"/>
      <c r="R32" s="888"/>
      <c r="S32" s="888"/>
      <c r="T32" s="893"/>
      <c r="U32" s="888"/>
      <c r="V32" s="888"/>
      <c r="W32" s="615"/>
      <c r="X32" s="889">
        <v>0</v>
      </c>
      <c r="Y32" s="888"/>
      <c r="Z32" s="888"/>
      <c r="AA32" s="888"/>
      <c r="AB32" s="888"/>
      <c r="AC32" s="617">
        <v>45017</v>
      </c>
      <c r="AD32" s="615" t="s">
        <v>983</v>
      </c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985</v>
      </c>
      <c r="B34" s="892" t="s">
        <v>986</v>
      </c>
      <c r="C34" s="888"/>
      <c r="D34" s="888"/>
      <c r="E34" s="900">
        <v>1225</v>
      </c>
      <c r="F34" s="888"/>
      <c r="G34" s="619">
        <v>1225</v>
      </c>
      <c r="H34" s="619">
        <v>55125</v>
      </c>
      <c r="I34" s="901">
        <v>4593.75</v>
      </c>
      <c r="J34" s="888"/>
      <c r="K34" s="618">
        <v>15</v>
      </c>
      <c r="L34" s="894" t="s">
        <v>987</v>
      </c>
      <c r="M34" s="888"/>
      <c r="N34" s="887">
        <v>45627</v>
      </c>
      <c r="O34" s="888"/>
      <c r="P34" s="888"/>
      <c r="Q34" s="888"/>
      <c r="R34" s="888"/>
      <c r="S34" s="888"/>
      <c r="T34" s="887">
        <v>45991</v>
      </c>
      <c r="U34" s="888"/>
      <c r="V34" s="888"/>
      <c r="W34" s="616">
        <v>4593.75</v>
      </c>
      <c r="X34" s="889">
        <v>15</v>
      </c>
      <c r="Y34" s="888"/>
      <c r="Z34" s="888"/>
      <c r="AA34" s="888"/>
      <c r="AB34" s="888"/>
      <c r="AC34" s="617">
        <v>44896</v>
      </c>
      <c r="AD34" s="615" t="s">
        <v>988</v>
      </c>
    </row>
    <row r="35" spans="1:30">
      <c r="A35" s="612"/>
      <c r="B35" s="892" t="s">
        <v>989</v>
      </c>
      <c r="C35" s="888"/>
      <c r="D35" s="888"/>
      <c r="E35" s="893"/>
      <c r="F35" s="888"/>
      <c r="G35" s="615" t="s">
        <v>792</v>
      </c>
      <c r="H35" s="615"/>
      <c r="I35" s="893"/>
      <c r="J35" s="888"/>
      <c r="K35" s="618">
        <v>0</v>
      </c>
      <c r="L35" s="894" t="s">
        <v>990</v>
      </c>
      <c r="M35" s="888"/>
      <c r="N35" s="887">
        <v>45992</v>
      </c>
      <c r="O35" s="888"/>
      <c r="P35" s="888"/>
      <c r="Q35" s="888"/>
      <c r="R35" s="888"/>
      <c r="S35" s="888"/>
      <c r="T35" s="887">
        <v>46356</v>
      </c>
      <c r="U35" s="888"/>
      <c r="V35" s="888"/>
      <c r="W35" s="616">
        <v>6404.2</v>
      </c>
      <c r="X35" s="889">
        <v>17.04</v>
      </c>
      <c r="Y35" s="888"/>
      <c r="Z35" s="888"/>
      <c r="AA35" s="888"/>
      <c r="AB35" s="888"/>
      <c r="AC35" s="617">
        <v>45992</v>
      </c>
      <c r="AD35" s="615" t="s">
        <v>838</v>
      </c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46357</v>
      </c>
      <c r="O36" s="888"/>
      <c r="P36" s="888"/>
      <c r="Q36" s="888"/>
      <c r="R36" s="888"/>
      <c r="S36" s="888"/>
      <c r="T36" s="887">
        <v>46721</v>
      </c>
      <c r="U36" s="888"/>
      <c r="V36" s="888"/>
      <c r="W36" s="616">
        <v>6674.8</v>
      </c>
      <c r="X36" s="889">
        <v>17.760000000000002</v>
      </c>
      <c r="Y36" s="888"/>
      <c r="Z36" s="888"/>
      <c r="AA36" s="888"/>
      <c r="AB36" s="888"/>
      <c r="AC36" s="615"/>
      <c r="AD36" s="615"/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46722</v>
      </c>
      <c r="O37" s="888"/>
      <c r="P37" s="888"/>
      <c r="Q37" s="888"/>
      <c r="R37" s="888"/>
      <c r="S37" s="888"/>
      <c r="T37" s="887">
        <v>47087</v>
      </c>
      <c r="U37" s="888"/>
      <c r="V37" s="888"/>
      <c r="W37" s="616">
        <v>6945.4</v>
      </c>
      <c r="X37" s="889">
        <v>18.48</v>
      </c>
      <c r="Y37" s="888"/>
      <c r="Z37" s="888"/>
      <c r="AA37" s="888"/>
      <c r="AB37" s="888"/>
      <c r="AC37" s="615"/>
      <c r="AD37" s="615"/>
    </row>
    <row r="38" spans="1:30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0">
      <c r="A39" s="612" t="s">
        <v>991</v>
      </c>
      <c r="B39" s="892" t="s">
        <v>986</v>
      </c>
      <c r="C39" s="888"/>
      <c r="D39" s="888"/>
      <c r="E39" s="900">
        <v>1225</v>
      </c>
      <c r="F39" s="888"/>
      <c r="G39" s="619">
        <v>1225</v>
      </c>
      <c r="H39" s="615"/>
      <c r="I39" s="893"/>
      <c r="J39" s="888"/>
      <c r="K39" s="618">
        <v>0</v>
      </c>
      <c r="L39" s="894" t="s">
        <v>987</v>
      </c>
      <c r="M39" s="888"/>
      <c r="N39" s="893"/>
      <c r="O39" s="888"/>
      <c r="P39" s="888"/>
      <c r="Q39" s="888"/>
      <c r="R39" s="888"/>
      <c r="S39" s="888"/>
      <c r="T39" s="893"/>
      <c r="U39" s="888"/>
      <c r="V39" s="888"/>
      <c r="W39" s="615"/>
      <c r="X39" s="889">
        <v>0</v>
      </c>
      <c r="Y39" s="888"/>
      <c r="Z39" s="888"/>
      <c r="AA39" s="888"/>
      <c r="AB39" s="888"/>
      <c r="AC39" s="617">
        <v>44896</v>
      </c>
      <c r="AD39" s="615" t="s">
        <v>988</v>
      </c>
    </row>
    <row r="40" spans="1:30">
      <c r="A40" s="612"/>
      <c r="B40" s="892" t="s">
        <v>989</v>
      </c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 t="s">
        <v>990</v>
      </c>
      <c r="M40" s="888"/>
      <c r="N40" s="893"/>
      <c r="O40" s="888"/>
      <c r="P40" s="888"/>
      <c r="Q40" s="888"/>
      <c r="R40" s="888"/>
      <c r="S40" s="888"/>
      <c r="T40" s="893"/>
      <c r="U40" s="888"/>
      <c r="V40" s="888"/>
      <c r="W40" s="615"/>
      <c r="X40" s="889">
        <v>0</v>
      </c>
      <c r="Y40" s="888"/>
      <c r="Z40" s="888"/>
      <c r="AA40" s="888"/>
      <c r="AB40" s="888"/>
      <c r="AC40" s="617">
        <v>45992</v>
      </c>
      <c r="AD40" s="615" t="s">
        <v>838</v>
      </c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992</v>
      </c>
      <c r="B42" s="892" t="s">
        <v>993</v>
      </c>
      <c r="C42" s="888"/>
      <c r="D42" s="888"/>
      <c r="E42" s="900">
        <v>1225</v>
      </c>
      <c r="F42" s="888"/>
      <c r="G42" s="619">
        <v>1225</v>
      </c>
      <c r="H42" s="619">
        <v>79380</v>
      </c>
      <c r="I42" s="901">
        <v>6615</v>
      </c>
      <c r="J42" s="888"/>
      <c r="K42" s="618">
        <v>16.2</v>
      </c>
      <c r="L42" s="894" t="s">
        <v>994</v>
      </c>
      <c r="M42" s="888"/>
      <c r="N42" s="887">
        <v>45748</v>
      </c>
      <c r="O42" s="888"/>
      <c r="P42" s="888"/>
      <c r="Q42" s="888"/>
      <c r="R42" s="888"/>
      <c r="S42" s="888"/>
      <c r="T42" s="887">
        <v>46112</v>
      </c>
      <c r="U42" s="888"/>
      <c r="V42" s="888"/>
      <c r="W42" s="616">
        <v>6615</v>
      </c>
      <c r="X42" s="889">
        <v>16.2</v>
      </c>
      <c r="Y42" s="888"/>
      <c r="Z42" s="888"/>
      <c r="AA42" s="888"/>
      <c r="AB42" s="888"/>
      <c r="AC42" s="617">
        <v>45748</v>
      </c>
      <c r="AD42" s="615" t="s">
        <v>995</v>
      </c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46113</v>
      </c>
      <c r="O43" s="888"/>
      <c r="P43" s="888"/>
      <c r="Q43" s="888"/>
      <c r="R43" s="888"/>
      <c r="S43" s="888"/>
      <c r="T43" s="887">
        <v>46477</v>
      </c>
      <c r="U43" s="888"/>
      <c r="V43" s="888"/>
      <c r="W43" s="616">
        <v>6909</v>
      </c>
      <c r="X43" s="889">
        <v>16.920000000000002</v>
      </c>
      <c r="Y43" s="888"/>
      <c r="Z43" s="888"/>
      <c r="AA43" s="888"/>
      <c r="AB43" s="888"/>
      <c r="AC43" s="615"/>
      <c r="AD43" s="615"/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46478</v>
      </c>
      <c r="O44" s="888"/>
      <c r="P44" s="888"/>
      <c r="Q44" s="888"/>
      <c r="R44" s="888"/>
      <c r="S44" s="888"/>
      <c r="T44" s="887">
        <v>46843</v>
      </c>
      <c r="U44" s="888"/>
      <c r="V44" s="888"/>
      <c r="W44" s="616">
        <v>7203</v>
      </c>
      <c r="X44" s="889">
        <v>17.64</v>
      </c>
      <c r="Y44" s="888"/>
      <c r="Z44" s="888"/>
      <c r="AA44" s="888"/>
      <c r="AB44" s="888"/>
      <c r="AC44" s="615"/>
      <c r="AD44" s="615"/>
    </row>
    <row r="45" spans="1:30">
      <c r="A45" s="614" t="s">
        <v>792</v>
      </c>
      <c r="B45" s="884" t="s">
        <v>792</v>
      </c>
      <c r="C45" s="885"/>
      <c r="D45" s="885"/>
      <c r="E45" s="886" t="s">
        <v>792</v>
      </c>
      <c r="F45" s="885"/>
      <c r="G45" s="613" t="s">
        <v>792</v>
      </c>
      <c r="H45" s="613" t="s">
        <v>792</v>
      </c>
      <c r="I45" s="886" t="s">
        <v>792</v>
      </c>
      <c r="J45" s="885"/>
      <c r="K45" s="613" t="s">
        <v>792</v>
      </c>
      <c r="L45" s="884" t="s">
        <v>792</v>
      </c>
      <c r="M45" s="885"/>
      <c r="N45" s="886" t="s">
        <v>792</v>
      </c>
      <c r="O45" s="885"/>
      <c r="P45" s="885"/>
      <c r="Q45" s="885"/>
      <c r="R45" s="885"/>
      <c r="S45" s="885"/>
      <c r="T45" s="886" t="s">
        <v>792</v>
      </c>
      <c r="U45" s="885"/>
      <c r="V45" s="885"/>
      <c r="W45" s="613" t="s">
        <v>792</v>
      </c>
      <c r="X45" s="886" t="s">
        <v>792</v>
      </c>
      <c r="Y45" s="885"/>
      <c r="Z45" s="885"/>
      <c r="AA45" s="885"/>
      <c r="AB45" s="885"/>
      <c r="AC45" s="613" t="s">
        <v>792</v>
      </c>
      <c r="AD45" s="613" t="s">
        <v>792</v>
      </c>
    </row>
    <row r="46" spans="1:30">
      <c r="A46" s="612" t="s">
        <v>996</v>
      </c>
      <c r="B46" s="892" t="s">
        <v>997</v>
      </c>
      <c r="C46" s="888"/>
      <c r="D46" s="888"/>
      <c r="E46" s="900">
        <v>1225</v>
      </c>
      <c r="F46" s="888"/>
      <c r="G46" s="619">
        <v>1225</v>
      </c>
      <c r="H46" s="619">
        <v>22050</v>
      </c>
      <c r="I46" s="901">
        <v>1837.5</v>
      </c>
      <c r="J46" s="888"/>
      <c r="K46" s="618">
        <v>18</v>
      </c>
      <c r="L46" s="894"/>
      <c r="M46" s="888"/>
      <c r="N46" s="887">
        <v>45809</v>
      </c>
      <c r="O46" s="888"/>
      <c r="P46" s="888"/>
      <c r="Q46" s="888"/>
      <c r="R46" s="888"/>
      <c r="S46" s="888"/>
      <c r="T46" s="887">
        <v>46173</v>
      </c>
      <c r="U46" s="888"/>
      <c r="V46" s="888"/>
      <c r="W46" s="616">
        <v>1837.5</v>
      </c>
      <c r="X46" s="889">
        <v>18</v>
      </c>
      <c r="Y46" s="888"/>
      <c r="Z46" s="888"/>
      <c r="AA46" s="888"/>
      <c r="AB46" s="888"/>
      <c r="AC46" s="617">
        <v>45413</v>
      </c>
      <c r="AD46" s="615" t="s">
        <v>889</v>
      </c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46174</v>
      </c>
      <c r="O47" s="888"/>
      <c r="P47" s="888"/>
      <c r="Q47" s="888"/>
      <c r="R47" s="888"/>
      <c r="S47" s="888"/>
      <c r="T47" s="887">
        <v>46538</v>
      </c>
      <c r="U47" s="888"/>
      <c r="V47" s="888"/>
      <c r="W47" s="616">
        <v>1898.75</v>
      </c>
      <c r="X47" s="889">
        <v>18.600000000000001</v>
      </c>
      <c r="Y47" s="888"/>
      <c r="Z47" s="888"/>
      <c r="AA47" s="888"/>
      <c r="AB47" s="888"/>
      <c r="AC47" s="615"/>
      <c r="AD47" s="615"/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998</v>
      </c>
      <c r="B49" s="892" t="s">
        <v>999</v>
      </c>
      <c r="C49" s="888"/>
      <c r="D49" s="888"/>
      <c r="E49" s="900">
        <v>1225</v>
      </c>
      <c r="F49" s="888"/>
      <c r="G49" s="619">
        <v>1225</v>
      </c>
      <c r="H49" s="619">
        <v>20580</v>
      </c>
      <c r="I49" s="901">
        <v>1715</v>
      </c>
      <c r="J49" s="888"/>
      <c r="K49" s="618">
        <v>16.8</v>
      </c>
      <c r="L49" s="894"/>
      <c r="M49" s="888"/>
      <c r="N49" s="887">
        <v>45689</v>
      </c>
      <c r="O49" s="888"/>
      <c r="P49" s="888"/>
      <c r="Q49" s="888"/>
      <c r="R49" s="888"/>
      <c r="S49" s="888"/>
      <c r="T49" s="887">
        <v>46053</v>
      </c>
      <c r="U49" s="888"/>
      <c r="V49" s="888"/>
      <c r="W49" s="616">
        <v>1715</v>
      </c>
      <c r="X49" s="889">
        <v>16.8</v>
      </c>
      <c r="Y49" s="888"/>
      <c r="Z49" s="888"/>
      <c r="AA49" s="888"/>
      <c r="AB49" s="888"/>
      <c r="AC49" s="617">
        <v>45689</v>
      </c>
      <c r="AD49" s="615" t="s">
        <v>828</v>
      </c>
    </row>
    <row r="50" spans="1:30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46054</v>
      </c>
      <c r="O50" s="888"/>
      <c r="P50" s="888"/>
      <c r="Q50" s="888"/>
      <c r="R50" s="888"/>
      <c r="S50" s="888"/>
      <c r="T50" s="887">
        <v>46418</v>
      </c>
      <c r="U50" s="888"/>
      <c r="V50" s="888"/>
      <c r="W50" s="616">
        <v>1788.5</v>
      </c>
      <c r="X50" s="889">
        <v>17.52</v>
      </c>
      <c r="Y50" s="888"/>
      <c r="Z50" s="888"/>
      <c r="AA50" s="888"/>
      <c r="AB50" s="888"/>
      <c r="AC50" s="615"/>
      <c r="AD50" s="615"/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46419</v>
      </c>
      <c r="O51" s="888"/>
      <c r="P51" s="888"/>
      <c r="Q51" s="888"/>
      <c r="R51" s="888"/>
      <c r="S51" s="888"/>
      <c r="T51" s="887">
        <v>46783</v>
      </c>
      <c r="U51" s="888"/>
      <c r="V51" s="888"/>
      <c r="W51" s="616">
        <v>1862</v>
      </c>
      <c r="X51" s="889">
        <v>18.239999999999998</v>
      </c>
      <c r="Y51" s="888"/>
      <c r="Z51" s="888"/>
      <c r="AA51" s="888"/>
      <c r="AB51" s="888"/>
      <c r="AC51" s="615"/>
      <c r="AD51" s="615"/>
    </row>
    <row r="52" spans="1:30">
      <c r="A52" s="614" t="s">
        <v>792</v>
      </c>
      <c r="B52" s="884" t="s">
        <v>792</v>
      </c>
      <c r="C52" s="885"/>
      <c r="D52" s="885"/>
      <c r="E52" s="886" t="s">
        <v>792</v>
      </c>
      <c r="F52" s="885"/>
      <c r="G52" s="613" t="s">
        <v>792</v>
      </c>
      <c r="H52" s="613" t="s">
        <v>792</v>
      </c>
      <c r="I52" s="886" t="s">
        <v>792</v>
      </c>
      <c r="J52" s="885"/>
      <c r="K52" s="613" t="s">
        <v>792</v>
      </c>
      <c r="L52" s="884" t="s">
        <v>792</v>
      </c>
      <c r="M52" s="885"/>
      <c r="N52" s="886" t="s">
        <v>792</v>
      </c>
      <c r="O52" s="885"/>
      <c r="P52" s="885"/>
      <c r="Q52" s="885"/>
      <c r="R52" s="885"/>
      <c r="S52" s="885"/>
      <c r="T52" s="886" t="s">
        <v>792</v>
      </c>
      <c r="U52" s="885"/>
      <c r="V52" s="885"/>
      <c r="W52" s="613" t="s">
        <v>792</v>
      </c>
      <c r="X52" s="886" t="s">
        <v>792</v>
      </c>
      <c r="Y52" s="885"/>
      <c r="Z52" s="885"/>
      <c r="AA52" s="885"/>
      <c r="AB52" s="885"/>
      <c r="AC52" s="613" t="s">
        <v>792</v>
      </c>
      <c r="AD52" s="613" t="s">
        <v>792</v>
      </c>
    </row>
    <row r="53" spans="1:30">
      <c r="A53" s="612" t="s">
        <v>1000</v>
      </c>
      <c r="B53" s="892" t="s">
        <v>986</v>
      </c>
      <c r="C53" s="888"/>
      <c r="D53" s="888"/>
      <c r="E53" s="900">
        <v>1225</v>
      </c>
      <c r="F53" s="888"/>
      <c r="G53" s="619">
        <v>1225</v>
      </c>
      <c r="H53" s="615"/>
      <c r="I53" s="893"/>
      <c r="J53" s="888"/>
      <c r="K53" s="618">
        <v>0</v>
      </c>
      <c r="L53" s="894" t="s">
        <v>987</v>
      </c>
      <c r="M53" s="888"/>
      <c r="N53" s="893"/>
      <c r="O53" s="888"/>
      <c r="P53" s="888"/>
      <c r="Q53" s="888"/>
      <c r="R53" s="888"/>
      <c r="S53" s="888"/>
      <c r="T53" s="893"/>
      <c r="U53" s="888"/>
      <c r="V53" s="888"/>
      <c r="W53" s="615"/>
      <c r="X53" s="889">
        <v>0</v>
      </c>
      <c r="Y53" s="888"/>
      <c r="Z53" s="888"/>
      <c r="AA53" s="888"/>
      <c r="AB53" s="888"/>
      <c r="AC53" s="617">
        <v>44896</v>
      </c>
      <c r="AD53" s="615" t="s">
        <v>988</v>
      </c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1001</v>
      </c>
      <c r="B55" s="892" t="s">
        <v>1002</v>
      </c>
      <c r="C55" s="888"/>
      <c r="D55" s="888"/>
      <c r="E55" s="900">
        <v>1225</v>
      </c>
      <c r="F55" s="888"/>
      <c r="G55" s="619">
        <v>1225</v>
      </c>
      <c r="H55" s="619">
        <v>22050</v>
      </c>
      <c r="I55" s="901">
        <v>1837.5</v>
      </c>
      <c r="J55" s="888"/>
      <c r="K55" s="618">
        <v>18</v>
      </c>
      <c r="L55" s="894"/>
      <c r="M55" s="888"/>
      <c r="N55" s="887">
        <v>45689</v>
      </c>
      <c r="O55" s="888"/>
      <c r="P55" s="888"/>
      <c r="Q55" s="888"/>
      <c r="R55" s="888"/>
      <c r="S55" s="888"/>
      <c r="T55" s="887">
        <v>46053</v>
      </c>
      <c r="U55" s="888"/>
      <c r="V55" s="888"/>
      <c r="W55" s="616">
        <v>1837.5</v>
      </c>
      <c r="X55" s="889">
        <v>18</v>
      </c>
      <c r="Y55" s="888"/>
      <c r="Z55" s="888"/>
      <c r="AA55" s="888"/>
      <c r="AB55" s="888"/>
      <c r="AC55" s="617">
        <v>45323</v>
      </c>
      <c r="AD55" s="615" t="s">
        <v>950</v>
      </c>
    </row>
    <row r="56" spans="1:30">
      <c r="A56" s="612"/>
      <c r="B56" s="892"/>
      <c r="C56" s="888"/>
      <c r="D56" s="888"/>
      <c r="E56" s="893"/>
      <c r="F56" s="888"/>
      <c r="G56" s="615" t="s">
        <v>792</v>
      </c>
      <c r="H56" s="615"/>
      <c r="I56" s="893"/>
      <c r="J56" s="888"/>
      <c r="K56" s="615"/>
      <c r="L56" s="894"/>
      <c r="M56" s="888"/>
      <c r="N56" s="887">
        <v>46054</v>
      </c>
      <c r="O56" s="888"/>
      <c r="P56" s="888"/>
      <c r="Q56" s="888"/>
      <c r="R56" s="888"/>
      <c r="S56" s="888"/>
      <c r="T56" s="887">
        <v>46418</v>
      </c>
      <c r="U56" s="888"/>
      <c r="V56" s="888"/>
      <c r="W56" s="616">
        <v>1898.75</v>
      </c>
      <c r="X56" s="889">
        <v>18.600000000000001</v>
      </c>
      <c r="Y56" s="888"/>
      <c r="Z56" s="888"/>
      <c r="AA56" s="888"/>
      <c r="AB56" s="888"/>
      <c r="AC56" s="615"/>
      <c r="AD56" s="615"/>
    </row>
    <row r="57" spans="1:30">
      <c r="A57" s="614" t="s">
        <v>792</v>
      </c>
      <c r="B57" s="884" t="s">
        <v>792</v>
      </c>
      <c r="C57" s="885"/>
      <c r="D57" s="885"/>
      <c r="E57" s="886" t="s">
        <v>792</v>
      </c>
      <c r="F57" s="885"/>
      <c r="G57" s="613" t="s">
        <v>792</v>
      </c>
      <c r="H57" s="613" t="s">
        <v>792</v>
      </c>
      <c r="I57" s="886" t="s">
        <v>792</v>
      </c>
      <c r="J57" s="885"/>
      <c r="K57" s="613" t="s">
        <v>792</v>
      </c>
      <c r="L57" s="884" t="s">
        <v>792</v>
      </c>
      <c r="M57" s="885"/>
      <c r="N57" s="886" t="s">
        <v>792</v>
      </c>
      <c r="O57" s="885"/>
      <c r="P57" s="885"/>
      <c r="Q57" s="885"/>
      <c r="R57" s="885"/>
      <c r="S57" s="885"/>
      <c r="T57" s="886" t="s">
        <v>792</v>
      </c>
      <c r="U57" s="885"/>
      <c r="V57" s="885"/>
      <c r="W57" s="613" t="s">
        <v>792</v>
      </c>
      <c r="X57" s="886" t="s">
        <v>792</v>
      </c>
      <c r="Y57" s="885"/>
      <c r="Z57" s="885"/>
      <c r="AA57" s="885"/>
      <c r="AB57" s="885"/>
      <c r="AC57" s="613" t="s">
        <v>792</v>
      </c>
      <c r="AD57" s="613" t="s">
        <v>792</v>
      </c>
    </row>
    <row r="58" spans="1:30">
      <c r="A58" s="612" t="s">
        <v>1003</v>
      </c>
      <c r="B58" s="892" t="s">
        <v>981</v>
      </c>
      <c r="C58" s="888"/>
      <c r="D58" s="888"/>
      <c r="E58" s="900">
        <v>1225</v>
      </c>
      <c r="F58" s="888"/>
      <c r="G58" s="619">
        <v>1225</v>
      </c>
      <c r="H58" s="615"/>
      <c r="I58" s="893"/>
      <c r="J58" s="888"/>
      <c r="K58" s="618">
        <v>0</v>
      </c>
      <c r="L58" s="894" t="s">
        <v>982</v>
      </c>
      <c r="M58" s="888"/>
      <c r="N58" s="893"/>
      <c r="O58" s="888"/>
      <c r="P58" s="888"/>
      <c r="Q58" s="888"/>
      <c r="R58" s="888"/>
      <c r="S58" s="888"/>
      <c r="T58" s="893"/>
      <c r="U58" s="888"/>
      <c r="V58" s="888"/>
      <c r="W58" s="615"/>
      <c r="X58" s="889">
        <v>0</v>
      </c>
      <c r="Y58" s="888"/>
      <c r="Z58" s="888"/>
      <c r="AA58" s="888"/>
      <c r="AB58" s="888"/>
      <c r="AC58" s="617">
        <v>45017</v>
      </c>
      <c r="AD58" s="615" t="s">
        <v>983</v>
      </c>
    </row>
    <row r="59" spans="1:30">
      <c r="A59" s="614" t="s">
        <v>792</v>
      </c>
      <c r="B59" s="884" t="s">
        <v>792</v>
      </c>
      <c r="C59" s="885"/>
      <c r="D59" s="885"/>
      <c r="E59" s="886" t="s">
        <v>792</v>
      </c>
      <c r="F59" s="885"/>
      <c r="G59" s="613" t="s">
        <v>792</v>
      </c>
      <c r="H59" s="613" t="s">
        <v>792</v>
      </c>
      <c r="I59" s="886" t="s">
        <v>792</v>
      </c>
      <c r="J59" s="885"/>
      <c r="K59" s="613" t="s">
        <v>792</v>
      </c>
      <c r="L59" s="884" t="s">
        <v>792</v>
      </c>
      <c r="M59" s="885"/>
      <c r="N59" s="886" t="s">
        <v>792</v>
      </c>
      <c r="O59" s="885"/>
      <c r="P59" s="885"/>
      <c r="Q59" s="885"/>
      <c r="R59" s="885"/>
      <c r="S59" s="885"/>
      <c r="T59" s="886" t="s">
        <v>792</v>
      </c>
      <c r="U59" s="885"/>
      <c r="V59" s="885"/>
      <c r="W59" s="613" t="s">
        <v>792</v>
      </c>
      <c r="X59" s="886" t="s">
        <v>792</v>
      </c>
      <c r="Y59" s="885"/>
      <c r="Z59" s="885"/>
      <c r="AA59" s="885"/>
      <c r="AB59" s="885"/>
      <c r="AC59" s="613" t="s">
        <v>792</v>
      </c>
      <c r="AD59" s="613" t="s">
        <v>792</v>
      </c>
    </row>
    <row r="60" spans="1:30">
      <c r="A60" s="612" t="s">
        <v>1004</v>
      </c>
      <c r="B60" s="892" t="s">
        <v>993</v>
      </c>
      <c r="C60" s="888"/>
      <c r="D60" s="888"/>
      <c r="E60" s="900">
        <v>1225</v>
      </c>
      <c r="F60" s="888"/>
      <c r="G60" s="619">
        <v>1225</v>
      </c>
      <c r="H60" s="615"/>
      <c r="I60" s="893"/>
      <c r="J60" s="888"/>
      <c r="K60" s="618">
        <v>0</v>
      </c>
      <c r="L60" s="894" t="s">
        <v>994</v>
      </c>
      <c r="M60" s="888"/>
      <c r="N60" s="893"/>
      <c r="O60" s="888"/>
      <c r="P60" s="888"/>
      <c r="Q60" s="888"/>
      <c r="R60" s="888"/>
      <c r="S60" s="888"/>
      <c r="T60" s="893"/>
      <c r="U60" s="888"/>
      <c r="V60" s="888"/>
      <c r="W60" s="615"/>
      <c r="X60" s="889">
        <v>0</v>
      </c>
      <c r="Y60" s="888"/>
      <c r="Z60" s="888"/>
      <c r="AA60" s="888"/>
      <c r="AB60" s="888"/>
      <c r="AC60" s="617">
        <v>45748</v>
      </c>
      <c r="AD60" s="615" t="s">
        <v>995</v>
      </c>
    </row>
    <row r="61" spans="1:30">
      <c r="A61" s="614" t="s">
        <v>792</v>
      </c>
      <c r="B61" s="884" t="s">
        <v>792</v>
      </c>
      <c r="C61" s="885"/>
      <c r="D61" s="885"/>
      <c r="E61" s="886" t="s">
        <v>792</v>
      </c>
      <c r="F61" s="885"/>
      <c r="G61" s="613" t="s">
        <v>792</v>
      </c>
      <c r="H61" s="613" t="s">
        <v>792</v>
      </c>
      <c r="I61" s="886" t="s">
        <v>792</v>
      </c>
      <c r="J61" s="885"/>
      <c r="K61" s="613" t="s">
        <v>792</v>
      </c>
      <c r="L61" s="884" t="s">
        <v>792</v>
      </c>
      <c r="M61" s="885"/>
      <c r="N61" s="886" t="s">
        <v>792</v>
      </c>
      <c r="O61" s="885"/>
      <c r="P61" s="885"/>
      <c r="Q61" s="885"/>
      <c r="R61" s="885"/>
      <c r="S61" s="885"/>
      <c r="T61" s="886" t="s">
        <v>792</v>
      </c>
      <c r="U61" s="885"/>
      <c r="V61" s="885"/>
      <c r="W61" s="613" t="s">
        <v>792</v>
      </c>
      <c r="X61" s="886" t="s">
        <v>792</v>
      </c>
      <c r="Y61" s="885"/>
      <c r="Z61" s="885"/>
      <c r="AA61" s="885"/>
      <c r="AB61" s="885"/>
      <c r="AC61" s="613" t="s">
        <v>792</v>
      </c>
      <c r="AD61" s="613" t="s">
        <v>792</v>
      </c>
    </row>
    <row r="62" spans="1:30">
      <c r="A62" s="612" t="s">
        <v>1005</v>
      </c>
      <c r="B62" s="892" t="s">
        <v>993</v>
      </c>
      <c r="C62" s="888"/>
      <c r="D62" s="888"/>
      <c r="E62" s="900">
        <v>1225</v>
      </c>
      <c r="F62" s="888"/>
      <c r="G62" s="619">
        <v>1225</v>
      </c>
      <c r="H62" s="615"/>
      <c r="I62" s="893"/>
      <c r="J62" s="888"/>
      <c r="K62" s="618">
        <v>0</v>
      </c>
      <c r="L62" s="894" t="s">
        <v>994</v>
      </c>
      <c r="M62" s="888"/>
      <c r="N62" s="893"/>
      <c r="O62" s="888"/>
      <c r="P62" s="888"/>
      <c r="Q62" s="888"/>
      <c r="R62" s="888"/>
      <c r="S62" s="888"/>
      <c r="T62" s="893"/>
      <c r="U62" s="888"/>
      <c r="V62" s="888"/>
      <c r="W62" s="615"/>
      <c r="X62" s="889">
        <v>0</v>
      </c>
      <c r="Y62" s="888"/>
      <c r="Z62" s="888"/>
      <c r="AA62" s="888"/>
      <c r="AB62" s="888"/>
      <c r="AC62" s="617">
        <v>45748</v>
      </c>
      <c r="AD62" s="615" t="s">
        <v>995</v>
      </c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1006</v>
      </c>
      <c r="B64" s="892" t="s">
        <v>993</v>
      </c>
      <c r="C64" s="888"/>
      <c r="D64" s="888"/>
      <c r="E64" s="900">
        <v>1225</v>
      </c>
      <c r="F64" s="888"/>
      <c r="G64" s="619">
        <v>1225</v>
      </c>
      <c r="H64" s="615"/>
      <c r="I64" s="893"/>
      <c r="J64" s="888"/>
      <c r="K64" s="618">
        <v>0</v>
      </c>
      <c r="L64" s="894" t="s">
        <v>994</v>
      </c>
      <c r="M64" s="888"/>
      <c r="N64" s="893"/>
      <c r="O64" s="888"/>
      <c r="P64" s="888"/>
      <c r="Q64" s="888"/>
      <c r="R64" s="888"/>
      <c r="S64" s="888"/>
      <c r="T64" s="893"/>
      <c r="U64" s="888"/>
      <c r="V64" s="888"/>
      <c r="W64" s="615"/>
      <c r="X64" s="889">
        <v>0</v>
      </c>
      <c r="Y64" s="888"/>
      <c r="Z64" s="888"/>
      <c r="AA64" s="888"/>
      <c r="AB64" s="888"/>
      <c r="AC64" s="617">
        <v>45748</v>
      </c>
      <c r="AD64" s="615" t="s">
        <v>995</v>
      </c>
    </row>
    <row r="65" spans="1:30">
      <c r="A65" s="614" t="s">
        <v>792</v>
      </c>
      <c r="B65" s="884" t="s">
        <v>792</v>
      </c>
      <c r="C65" s="885"/>
      <c r="D65" s="885"/>
      <c r="E65" s="886" t="s">
        <v>792</v>
      </c>
      <c r="F65" s="885"/>
      <c r="G65" s="613" t="s">
        <v>792</v>
      </c>
      <c r="H65" s="613" t="s">
        <v>792</v>
      </c>
      <c r="I65" s="886" t="s">
        <v>792</v>
      </c>
      <c r="J65" s="885"/>
      <c r="K65" s="613" t="s">
        <v>792</v>
      </c>
      <c r="L65" s="884" t="s">
        <v>792</v>
      </c>
      <c r="M65" s="885"/>
      <c r="N65" s="886" t="s">
        <v>792</v>
      </c>
      <c r="O65" s="885"/>
      <c r="P65" s="885"/>
      <c r="Q65" s="885"/>
      <c r="R65" s="885"/>
      <c r="S65" s="885"/>
      <c r="T65" s="886" t="s">
        <v>792</v>
      </c>
      <c r="U65" s="885"/>
      <c r="V65" s="885"/>
      <c r="W65" s="613" t="s">
        <v>792</v>
      </c>
      <c r="X65" s="886" t="s">
        <v>792</v>
      </c>
      <c r="Y65" s="885"/>
      <c r="Z65" s="885"/>
      <c r="AA65" s="885"/>
      <c r="AB65" s="885"/>
      <c r="AC65" s="613" t="s">
        <v>792</v>
      </c>
      <c r="AD65" s="613" t="s">
        <v>792</v>
      </c>
    </row>
    <row r="66" spans="1:30">
      <c r="A66" s="612" t="s">
        <v>1007</v>
      </c>
      <c r="B66" s="892" t="s">
        <v>1008</v>
      </c>
      <c r="C66" s="888"/>
      <c r="D66" s="888"/>
      <c r="E66" s="900">
        <v>1225</v>
      </c>
      <c r="F66" s="888"/>
      <c r="G66" s="619">
        <v>1225</v>
      </c>
      <c r="H66" s="619">
        <v>21609</v>
      </c>
      <c r="I66" s="901">
        <v>1800.75</v>
      </c>
      <c r="J66" s="888"/>
      <c r="K66" s="618">
        <v>17.64</v>
      </c>
      <c r="L66" s="894"/>
      <c r="M66" s="888"/>
      <c r="N66" s="887">
        <v>45931</v>
      </c>
      <c r="O66" s="888"/>
      <c r="P66" s="888"/>
      <c r="Q66" s="888"/>
      <c r="R66" s="888"/>
      <c r="S66" s="888"/>
      <c r="T66" s="887">
        <v>46265</v>
      </c>
      <c r="U66" s="888"/>
      <c r="V66" s="888"/>
      <c r="W66" s="616">
        <v>1800.75</v>
      </c>
      <c r="X66" s="889">
        <v>17.64</v>
      </c>
      <c r="Y66" s="888"/>
      <c r="Z66" s="888"/>
      <c r="AA66" s="888"/>
      <c r="AB66" s="888"/>
      <c r="AC66" s="617">
        <v>45884</v>
      </c>
      <c r="AD66" s="615" t="s">
        <v>1009</v>
      </c>
    </row>
    <row r="67" spans="1:30">
      <c r="A67" s="612"/>
      <c r="B67" s="892"/>
      <c r="C67" s="888"/>
      <c r="D67" s="888"/>
      <c r="E67" s="893"/>
      <c r="F67" s="888"/>
      <c r="G67" s="615" t="s">
        <v>792</v>
      </c>
      <c r="H67" s="615"/>
      <c r="I67" s="893"/>
      <c r="J67" s="888"/>
      <c r="K67" s="615"/>
      <c r="L67" s="894"/>
      <c r="M67" s="888"/>
      <c r="N67" s="887">
        <v>46266</v>
      </c>
      <c r="O67" s="888"/>
      <c r="P67" s="888"/>
      <c r="Q67" s="888"/>
      <c r="R67" s="888"/>
      <c r="S67" s="888"/>
      <c r="T67" s="887">
        <v>46630</v>
      </c>
      <c r="U67" s="888"/>
      <c r="V67" s="888"/>
      <c r="W67" s="616">
        <v>1874.25</v>
      </c>
      <c r="X67" s="889">
        <v>18.36</v>
      </c>
      <c r="Y67" s="888"/>
      <c r="Z67" s="888"/>
      <c r="AA67" s="888"/>
      <c r="AB67" s="888"/>
      <c r="AC67" s="615"/>
      <c r="AD67" s="615"/>
    </row>
    <row r="68" spans="1:30">
      <c r="A68" s="612"/>
      <c r="B68" s="892"/>
      <c r="C68" s="888"/>
      <c r="D68" s="888"/>
      <c r="E68" s="893"/>
      <c r="F68" s="888"/>
      <c r="G68" s="615" t="s">
        <v>792</v>
      </c>
      <c r="H68" s="615"/>
      <c r="I68" s="893"/>
      <c r="J68" s="888"/>
      <c r="K68" s="615"/>
      <c r="L68" s="894"/>
      <c r="M68" s="888"/>
      <c r="N68" s="887">
        <v>46631</v>
      </c>
      <c r="O68" s="888"/>
      <c r="P68" s="888"/>
      <c r="Q68" s="888"/>
      <c r="R68" s="888"/>
      <c r="S68" s="888"/>
      <c r="T68" s="887">
        <v>46996</v>
      </c>
      <c r="U68" s="888"/>
      <c r="V68" s="888"/>
      <c r="W68" s="616">
        <v>1947.75</v>
      </c>
      <c r="X68" s="889">
        <v>19.079999999999998</v>
      </c>
      <c r="Y68" s="888"/>
      <c r="Z68" s="888"/>
      <c r="AA68" s="888"/>
      <c r="AB68" s="888"/>
      <c r="AC68" s="615"/>
      <c r="AD68" s="615"/>
    </row>
    <row r="69" spans="1:30">
      <c r="A69" s="614" t="s">
        <v>792</v>
      </c>
      <c r="B69" s="884" t="s">
        <v>792</v>
      </c>
      <c r="C69" s="885"/>
      <c r="D69" s="885"/>
      <c r="E69" s="886" t="s">
        <v>792</v>
      </c>
      <c r="F69" s="885"/>
      <c r="G69" s="613" t="s">
        <v>792</v>
      </c>
      <c r="H69" s="613" t="s">
        <v>792</v>
      </c>
      <c r="I69" s="886" t="s">
        <v>792</v>
      </c>
      <c r="J69" s="885"/>
      <c r="K69" s="613" t="s">
        <v>792</v>
      </c>
      <c r="L69" s="884" t="s">
        <v>792</v>
      </c>
      <c r="M69" s="885"/>
      <c r="N69" s="886" t="s">
        <v>792</v>
      </c>
      <c r="O69" s="885"/>
      <c r="P69" s="885"/>
      <c r="Q69" s="885"/>
      <c r="R69" s="885"/>
      <c r="S69" s="885"/>
      <c r="T69" s="886" t="s">
        <v>792</v>
      </c>
      <c r="U69" s="885"/>
      <c r="V69" s="885"/>
      <c r="W69" s="613" t="s">
        <v>792</v>
      </c>
      <c r="X69" s="886" t="s">
        <v>792</v>
      </c>
      <c r="Y69" s="885"/>
      <c r="Z69" s="885"/>
      <c r="AA69" s="885"/>
      <c r="AB69" s="885"/>
      <c r="AC69" s="613" t="s">
        <v>792</v>
      </c>
      <c r="AD69" s="613" t="s">
        <v>792</v>
      </c>
    </row>
    <row r="70" spans="1:30">
      <c r="A70" s="612" t="s">
        <v>1010</v>
      </c>
      <c r="B70" s="892" t="s">
        <v>1011</v>
      </c>
      <c r="C70" s="888"/>
      <c r="D70" s="888"/>
      <c r="E70" s="900">
        <v>1225</v>
      </c>
      <c r="F70" s="888"/>
      <c r="G70" s="619">
        <v>1225</v>
      </c>
      <c r="H70" s="619">
        <v>20580</v>
      </c>
      <c r="I70" s="901">
        <v>1715</v>
      </c>
      <c r="J70" s="888"/>
      <c r="K70" s="618">
        <v>16.8</v>
      </c>
      <c r="L70" s="894"/>
      <c r="M70" s="888"/>
      <c r="N70" s="887">
        <v>45748</v>
      </c>
      <c r="O70" s="888"/>
      <c r="P70" s="888"/>
      <c r="Q70" s="888"/>
      <c r="R70" s="888"/>
      <c r="S70" s="888"/>
      <c r="T70" s="887">
        <v>46112</v>
      </c>
      <c r="U70" s="888"/>
      <c r="V70" s="888"/>
      <c r="W70" s="616">
        <v>1715</v>
      </c>
      <c r="X70" s="889">
        <v>16.8</v>
      </c>
      <c r="Y70" s="888"/>
      <c r="Z70" s="888"/>
      <c r="AA70" s="888"/>
      <c r="AB70" s="888"/>
      <c r="AC70" s="617">
        <v>45748</v>
      </c>
      <c r="AD70" s="615" t="s">
        <v>995</v>
      </c>
    </row>
    <row r="71" spans="1:30">
      <c r="A71" s="612"/>
      <c r="B71" s="892"/>
      <c r="C71" s="888"/>
      <c r="D71" s="888"/>
      <c r="E71" s="893"/>
      <c r="F71" s="888"/>
      <c r="G71" s="615" t="s">
        <v>792</v>
      </c>
      <c r="H71" s="615"/>
      <c r="I71" s="893"/>
      <c r="J71" s="888"/>
      <c r="K71" s="615"/>
      <c r="L71" s="894"/>
      <c r="M71" s="888"/>
      <c r="N71" s="887">
        <v>46113</v>
      </c>
      <c r="O71" s="888"/>
      <c r="P71" s="888"/>
      <c r="Q71" s="888"/>
      <c r="R71" s="888"/>
      <c r="S71" s="888"/>
      <c r="T71" s="887">
        <v>46477</v>
      </c>
      <c r="U71" s="888"/>
      <c r="V71" s="888"/>
      <c r="W71" s="616">
        <v>1788.5</v>
      </c>
      <c r="X71" s="889">
        <v>17.52</v>
      </c>
      <c r="Y71" s="888"/>
      <c r="Z71" s="888"/>
      <c r="AA71" s="888"/>
      <c r="AB71" s="888"/>
      <c r="AC71" s="615"/>
      <c r="AD71" s="615"/>
    </row>
    <row r="72" spans="1:30">
      <c r="A72" s="612"/>
      <c r="B72" s="892"/>
      <c r="C72" s="888"/>
      <c r="D72" s="888"/>
      <c r="E72" s="893"/>
      <c r="F72" s="888"/>
      <c r="G72" s="615" t="s">
        <v>792</v>
      </c>
      <c r="H72" s="615"/>
      <c r="I72" s="893"/>
      <c r="J72" s="888"/>
      <c r="K72" s="615"/>
      <c r="L72" s="894"/>
      <c r="M72" s="888"/>
      <c r="N72" s="887">
        <v>46478</v>
      </c>
      <c r="O72" s="888"/>
      <c r="P72" s="888"/>
      <c r="Q72" s="888"/>
      <c r="R72" s="888"/>
      <c r="S72" s="888"/>
      <c r="T72" s="887">
        <v>46843</v>
      </c>
      <c r="U72" s="888"/>
      <c r="V72" s="888"/>
      <c r="W72" s="616">
        <v>1862</v>
      </c>
      <c r="X72" s="889">
        <v>18.239999999999998</v>
      </c>
      <c r="Y72" s="888"/>
      <c r="Z72" s="888"/>
      <c r="AA72" s="888"/>
      <c r="AB72" s="888"/>
      <c r="AC72" s="615"/>
      <c r="AD72" s="615"/>
    </row>
    <row r="73" spans="1:30">
      <c r="A73" s="614" t="s">
        <v>792</v>
      </c>
      <c r="B73" s="884" t="s">
        <v>792</v>
      </c>
      <c r="C73" s="885"/>
      <c r="D73" s="885"/>
      <c r="E73" s="886" t="s">
        <v>792</v>
      </c>
      <c r="F73" s="885"/>
      <c r="G73" s="613" t="s">
        <v>792</v>
      </c>
      <c r="H73" s="613" t="s">
        <v>792</v>
      </c>
      <c r="I73" s="886" t="s">
        <v>792</v>
      </c>
      <c r="J73" s="885"/>
      <c r="K73" s="613" t="s">
        <v>792</v>
      </c>
      <c r="L73" s="884" t="s">
        <v>792</v>
      </c>
      <c r="M73" s="885"/>
      <c r="N73" s="886" t="s">
        <v>792</v>
      </c>
      <c r="O73" s="885"/>
      <c r="P73" s="885"/>
      <c r="Q73" s="885"/>
      <c r="R73" s="885"/>
      <c r="S73" s="885"/>
      <c r="T73" s="886" t="s">
        <v>792</v>
      </c>
      <c r="U73" s="885"/>
      <c r="V73" s="885"/>
      <c r="W73" s="613" t="s">
        <v>792</v>
      </c>
      <c r="X73" s="886" t="s">
        <v>792</v>
      </c>
      <c r="Y73" s="885"/>
      <c r="Z73" s="885"/>
      <c r="AA73" s="885"/>
      <c r="AB73" s="885"/>
      <c r="AC73" s="613" t="s">
        <v>792</v>
      </c>
      <c r="AD73" s="613" t="s">
        <v>792</v>
      </c>
    </row>
    <row r="74" spans="1:30">
      <c r="A74" s="612" t="s">
        <v>1012</v>
      </c>
      <c r="B74" s="892" t="s">
        <v>1013</v>
      </c>
      <c r="C74" s="888"/>
      <c r="D74" s="888"/>
      <c r="E74" s="900">
        <v>1225</v>
      </c>
      <c r="F74" s="888"/>
      <c r="G74" s="619">
        <v>1225</v>
      </c>
      <c r="H74" s="619">
        <v>21609</v>
      </c>
      <c r="I74" s="901">
        <v>1800.75</v>
      </c>
      <c r="J74" s="888"/>
      <c r="K74" s="618">
        <v>17.64</v>
      </c>
      <c r="L74" s="894"/>
      <c r="M74" s="888"/>
      <c r="N74" s="887">
        <v>45809</v>
      </c>
      <c r="O74" s="888"/>
      <c r="P74" s="888"/>
      <c r="Q74" s="888"/>
      <c r="R74" s="888"/>
      <c r="S74" s="888"/>
      <c r="T74" s="887">
        <v>46173</v>
      </c>
      <c r="U74" s="888"/>
      <c r="V74" s="888"/>
      <c r="W74" s="616">
        <v>1800.75</v>
      </c>
      <c r="X74" s="889">
        <v>17.64</v>
      </c>
      <c r="Y74" s="888"/>
      <c r="Z74" s="888"/>
      <c r="AA74" s="888"/>
      <c r="AB74" s="888"/>
      <c r="AC74" s="617">
        <v>45748</v>
      </c>
      <c r="AD74" s="615" t="s">
        <v>1014</v>
      </c>
    </row>
    <row r="75" spans="1:30">
      <c r="A75" s="612"/>
      <c r="B75" s="892"/>
      <c r="C75" s="888"/>
      <c r="D75" s="888"/>
      <c r="E75" s="893"/>
      <c r="F75" s="888"/>
      <c r="G75" s="615" t="s">
        <v>792</v>
      </c>
      <c r="H75" s="615"/>
      <c r="I75" s="893"/>
      <c r="J75" s="888"/>
      <c r="K75" s="615"/>
      <c r="L75" s="894"/>
      <c r="M75" s="888"/>
      <c r="N75" s="887">
        <v>46174</v>
      </c>
      <c r="O75" s="888"/>
      <c r="P75" s="888"/>
      <c r="Q75" s="888"/>
      <c r="R75" s="888"/>
      <c r="S75" s="888"/>
      <c r="T75" s="887">
        <v>46538</v>
      </c>
      <c r="U75" s="888"/>
      <c r="V75" s="888"/>
      <c r="W75" s="616">
        <v>1862</v>
      </c>
      <c r="X75" s="889">
        <v>18.239999999999998</v>
      </c>
      <c r="Y75" s="888"/>
      <c r="Z75" s="888"/>
      <c r="AA75" s="888"/>
      <c r="AB75" s="888"/>
      <c r="AC75" s="615"/>
      <c r="AD75" s="615"/>
    </row>
    <row r="76" spans="1:30">
      <c r="A76" s="612"/>
      <c r="B76" s="892"/>
      <c r="C76" s="888"/>
      <c r="D76" s="888"/>
      <c r="E76" s="893"/>
      <c r="F76" s="888"/>
      <c r="G76" s="615" t="s">
        <v>792</v>
      </c>
      <c r="H76" s="615"/>
      <c r="I76" s="893"/>
      <c r="J76" s="888"/>
      <c r="K76" s="615"/>
      <c r="L76" s="894"/>
      <c r="M76" s="888"/>
      <c r="N76" s="887">
        <v>46539</v>
      </c>
      <c r="O76" s="888"/>
      <c r="P76" s="888"/>
      <c r="Q76" s="888"/>
      <c r="R76" s="888"/>
      <c r="S76" s="888"/>
      <c r="T76" s="887">
        <v>46904</v>
      </c>
      <c r="U76" s="888"/>
      <c r="V76" s="888"/>
      <c r="W76" s="616">
        <v>1923.25</v>
      </c>
      <c r="X76" s="889">
        <v>18.84</v>
      </c>
      <c r="Y76" s="888"/>
      <c r="Z76" s="888"/>
      <c r="AA76" s="888"/>
      <c r="AB76" s="888"/>
      <c r="AC76" s="615"/>
      <c r="AD76" s="615"/>
    </row>
    <row r="77" spans="1:30">
      <c r="A77" s="612"/>
      <c r="B77" s="892"/>
      <c r="C77" s="888"/>
      <c r="D77" s="888"/>
      <c r="E77" s="893"/>
      <c r="F77" s="888"/>
      <c r="G77" s="615" t="s">
        <v>792</v>
      </c>
      <c r="H77" s="615"/>
      <c r="I77" s="893"/>
      <c r="J77" s="888"/>
      <c r="K77" s="615"/>
      <c r="L77" s="894"/>
      <c r="M77" s="888"/>
      <c r="N77" s="887">
        <v>46905</v>
      </c>
      <c r="O77" s="888"/>
      <c r="P77" s="888"/>
      <c r="Q77" s="888"/>
      <c r="R77" s="888"/>
      <c r="S77" s="888"/>
      <c r="T77" s="887">
        <v>47269</v>
      </c>
      <c r="U77" s="888"/>
      <c r="V77" s="888"/>
      <c r="W77" s="616">
        <v>1984.5</v>
      </c>
      <c r="X77" s="889">
        <v>19.440000000000001</v>
      </c>
      <c r="Y77" s="888"/>
      <c r="Z77" s="888"/>
      <c r="AA77" s="888"/>
      <c r="AB77" s="888"/>
      <c r="AC77" s="615"/>
      <c r="AD77" s="615"/>
    </row>
    <row r="78" spans="1:30">
      <c r="A78" s="612"/>
      <c r="B78" s="892"/>
      <c r="C78" s="888"/>
      <c r="D78" s="888"/>
      <c r="E78" s="893"/>
      <c r="F78" s="888"/>
      <c r="G78" s="615" t="s">
        <v>792</v>
      </c>
      <c r="H78" s="615"/>
      <c r="I78" s="893"/>
      <c r="J78" s="888"/>
      <c r="K78" s="615"/>
      <c r="L78" s="894"/>
      <c r="M78" s="888"/>
      <c r="N78" s="887">
        <v>47270</v>
      </c>
      <c r="O78" s="888"/>
      <c r="P78" s="888"/>
      <c r="Q78" s="888"/>
      <c r="R78" s="888"/>
      <c r="S78" s="888"/>
      <c r="T78" s="887">
        <v>47634</v>
      </c>
      <c r="U78" s="888"/>
      <c r="V78" s="888"/>
      <c r="W78" s="616">
        <v>2045.75</v>
      </c>
      <c r="X78" s="889">
        <v>20.04</v>
      </c>
      <c r="Y78" s="888"/>
      <c r="Z78" s="888"/>
      <c r="AA78" s="888"/>
      <c r="AB78" s="888"/>
      <c r="AC78" s="615"/>
      <c r="AD78" s="615"/>
    </row>
    <row r="79" spans="1:30">
      <c r="A79" s="614" t="s">
        <v>792</v>
      </c>
      <c r="B79" s="884" t="s">
        <v>792</v>
      </c>
      <c r="C79" s="885"/>
      <c r="D79" s="885"/>
      <c r="E79" s="886" t="s">
        <v>792</v>
      </c>
      <c r="F79" s="885"/>
      <c r="G79" s="613" t="s">
        <v>792</v>
      </c>
      <c r="H79" s="613" t="s">
        <v>792</v>
      </c>
      <c r="I79" s="886" t="s">
        <v>792</v>
      </c>
      <c r="J79" s="885"/>
      <c r="K79" s="613" t="s">
        <v>792</v>
      </c>
      <c r="L79" s="884" t="s">
        <v>792</v>
      </c>
      <c r="M79" s="885"/>
      <c r="N79" s="886" t="s">
        <v>792</v>
      </c>
      <c r="O79" s="885"/>
      <c r="P79" s="885"/>
      <c r="Q79" s="885"/>
      <c r="R79" s="885"/>
      <c r="S79" s="885"/>
      <c r="T79" s="886" t="s">
        <v>792</v>
      </c>
      <c r="U79" s="885"/>
      <c r="V79" s="885"/>
      <c r="W79" s="613" t="s">
        <v>792</v>
      </c>
      <c r="X79" s="886" t="s">
        <v>792</v>
      </c>
      <c r="Y79" s="885"/>
      <c r="Z79" s="885"/>
      <c r="AA79" s="885"/>
      <c r="AB79" s="885"/>
      <c r="AC79" s="613" t="s">
        <v>792</v>
      </c>
      <c r="AD79" s="613" t="s">
        <v>792</v>
      </c>
    </row>
    <row r="80" spans="1:30">
      <c r="A80" s="612" t="s">
        <v>1015</v>
      </c>
      <c r="B80" s="892" t="s">
        <v>1016</v>
      </c>
      <c r="C80" s="888"/>
      <c r="D80" s="888"/>
      <c r="E80" s="900">
        <v>2060</v>
      </c>
      <c r="F80" s="888"/>
      <c r="G80" s="619">
        <v>2060</v>
      </c>
      <c r="H80" s="619">
        <v>69216</v>
      </c>
      <c r="I80" s="901">
        <v>5768</v>
      </c>
      <c r="J80" s="888"/>
      <c r="K80" s="618">
        <v>16.8</v>
      </c>
      <c r="L80" s="894" t="s">
        <v>1017</v>
      </c>
      <c r="M80" s="888"/>
      <c r="N80" s="887">
        <v>45839</v>
      </c>
      <c r="O80" s="888"/>
      <c r="P80" s="888"/>
      <c r="Q80" s="888"/>
      <c r="R80" s="888"/>
      <c r="S80" s="888"/>
      <c r="T80" s="887">
        <v>46203</v>
      </c>
      <c r="U80" s="888"/>
      <c r="V80" s="888"/>
      <c r="W80" s="616">
        <v>5768</v>
      </c>
      <c r="X80" s="889">
        <v>16.8</v>
      </c>
      <c r="Y80" s="888"/>
      <c r="Z80" s="888"/>
      <c r="AA80" s="888"/>
      <c r="AB80" s="888"/>
      <c r="AC80" s="617">
        <v>45839</v>
      </c>
      <c r="AD80" s="615" t="s">
        <v>835</v>
      </c>
    </row>
    <row r="81" spans="1:30">
      <c r="A81" s="612"/>
      <c r="B81" s="892"/>
      <c r="C81" s="888"/>
      <c r="D81" s="888"/>
      <c r="E81" s="893"/>
      <c r="F81" s="888"/>
      <c r="G81" s="615" t="s">
        <v>792</v>
      </c>
      <c r="H81" s="615"/>
      <c r="I81" s="893"/>
      <c r="J81" s="888"/>
      <c r="K81" s="615"/>
      <c r="L81" s="894"/>
      <c r="M81" s="888"/>
      <c r="N81" s="887">
        <v>46204</v>
      </c>
      <c r="O81" s="888"/>
      <c r="P81" s="888"/>
      <c r="Q81" s="888"/>
      <c r="R81" s="888"/>
      <c r="S81" s="888"/>
      <c r="T81" s="887">
        <v>46568</v>
      </c>
      <c r="U81" s="888"/>
      <c r="V81" s="888"/>
      <c r="W81" s="616">
        <v>6015.2</v>
      </c>
      <c r="X81" s="889">
        <v>17.52</v>
      </c>
      <c r="Y81" s="888"/>
      <c r="Z81" s="888"/>
      <c r="AA81" s="888"/>
      <c r="AB81" s="888"/>
      <c r="AC81" s="615"/>
      <c r="AD81" s="615"/>
    </row>
    <row r="82" spans="1:30">
      <c r="A82" s="612"/>
      <c r="B82" s="892"/>
      <c r="C82" s="888"/>
      <c r="D82" s="888"/>
      <c r="E82" s="893"/>
      <c r="F82" s="888"/>
      <c r="G82" s="615" t="s">
        <v>792</v>
      </c>
      <c r="H82" s="615"/>
      <c r="I82" s="893"/>
      <c r="J82" s="888"/>
      <c r="K82" s="615"/>
      <c r="L82" s="894"/>
      <c r="M82" s="888"/>
      <c r="N82" s="887">
        <v>46569</v>
      </c>
      <c r="O82" s="888"/>
      <c r="P82" s="888"/>
      <c r="Q82" s="888"/>
      <c r="R82" s="888"/>
      <c r="S82" s="888"/>
      <c r="T82" s="887">
        <v>46934</v>
      </c>
      <c r="U82" s="888"/>
      <c r="V82" s="888"/>
      <c r="W82" s="616">
        <v>6262.4</v>
      </c>
      <c r="X82" s="889">
        <v>18.239999999999998</v>
      </c>
      <c r="Y82" s="888"/>
      <c r="Z82" s="888"/>
      <c r="AA82" s="888"/>
      <c r="AB82" s="888"/>
      <c r="AC82" s="615"/>
      <c r="AD82" s="615"/>
    </row>
    <row r="83" spans="1:30">
      <c r="A83" s="614" t="s">
        <v>792</v>
      </c>
      <c r="B83" s="884" t="s">
        <v>792</v>
      </c>
      <c r="C83" s="885"/>
      <c r="D83" s="885"/>
      <c r="E83" s="886" t="s">
        <v>792</v>
      </c>
      <c r="F83" s="885"/>
      <c r="G83" s="613" t="s">
        <v>792</v>
      </c>
      <c r="H83" s="613" t="s">
        <v>792</v>
      </c>
      <c r="I83" s="886" t="s">
        <v>792</v>
      </c>
      <c r="J83" s="885"/>
      <c r="K83" s="613" t="s">
        <v>792</v>
      </c>
      <c r="L83" s="884" t="s">
        <v>792</v>
      </c>
      <c r="M83" s="885"/>
      <c r="N83" s="886" t="s">
        <v>792</v>
      </c>
      <c r="O83" s="885"/>
      <c r="P83" s="885"/>
      <c r="Q83" s="885"/>
      <c r="R83" s="885"/>
      <c r="S83" s="885"/>
      <c r="T83" s="886" t="s">
        <v>792</v>
      </c>
      <c r="U83" s="885"/>
      <c r="V83" s="885"/>
      <c r="W83" s="613" t="s">
        <v>792</v>
      </c>
      <c r="X83" s="886" t="s">
        <v>792</v>
      </c>
      <c r="Y83" s="885"/>
      <c r="Z83" s="885"/>
      <c r="AA83" s="885"/>
      <c r="AB83" s="885"/>
      <c r="AC83" s="613" t="s">
        <v>792</v>
      </c>
      <c r="AD83" s="613" t="s">
        <v>792</v>
      </c>
    </row>
    <row r="84" spans="1:30">
      <c r="A84" s="612" t="s">
        <v>1018</v>
      </c>
      <c r="B84" s="892" t="s">
        <v>1016</v>
      </c>
      <c r="C84" s="888"/>
      <c r="D84" s="888"/>
      <c r="E84" s="900">
        <v>2060</v>
      </c>
      <c r="F84" s="888"/>
      <c r="G84" s="619">
        <v>2060</v>
      </c>
      <c r="H84" s="615"/>
      <c r="I84" s="893"/>
      <c r="J84" s="888"/>
      <c r="K84" s="618">
        <v>0</v>
      </c>
      <c r="L84" s="894" t="s">
        <v>1017</v>
      </c>
      <c r="M84" s="888"/>
      <c r="N84" s="893"/>
      <c r="O84" s="888"/>
      <c r="P84" s="888"/>
      <c r="Q84" s="888"/>
      <c r="R84" s="888"/>
      <c r="S84" s="888"/>
      <c r="T84" s="893"/>
      <c r="U84" s="888"/>
      <c r="V84" s="888"/>
      <c r="W84" s="615"/>
      <c r="X84" s="889">
        <v>0</v>
      </c>
      <c r="Y84" s="888"/>
      <c r="Z84" s="888"/>
      <c r="AA84" s="888"/>
      <c r="AB84" s="888"/>
      <c r="AC84" s="617">
        <v>45839</v>
      </c>
      <c r="AD84" s="615" t="s">
        <v>835</v>
      </c>
    </row>
    <row r="85" spans="1:30">
      <c r="A85" s="614" t="s">
        <v>792</v>
      </c>
      <c r="B85" s="884" t="s">
        <v>792</v>
      </c>
      <c r="C85" s="885"/>
      <c r="D85" s="885"/>
      <c r="E85" s="886" t="s">
        <v>792</v>
      </c>
      <c r="F85" s="885"/>
      <c r="G85" s="613" t="s">
        <v>792</v>
      </c>
      <c r="H85" s="613" t="s">
        <v>792</v>
      </c>
      <c r="I85" s="886" t="s">
        <v>792</v>
      </c>
      <c r="J85" s="885"/>
      <c r="K85" s="613" t="s">
        <v>792</v>
      </c>
      <c r="L85" s="884" t="s">
        <v>792</v>
      </c>
      <c r="M85" s="885"/>
      <c r="N85" s="886" t="s">
        <v>792</v>
      </c>
      <c r="O85" s="885"/>
      <c r="P85" s="885"/>
      <c r="Q85" s="885"/>
      <c r="R85" s="885"/>
      <c r="S85" s="885"/>
      <c r="T85" s="886" t="s">
        <v>792</v>
      </c>
      <c r="U85" s="885"/>
      <c r="V85" s="885"/>
      <c r="W85" s="613" t="s">
        <v>792</v>
      </c>
      <c r="X85" s="886" t="s">
        <v>792</v>
      </c>
      <c r="Y85" s="885"/>
      <c r="Z85" s="885"/>
      <c r="AA85" s="885"/>
      <c r="AB85" s="885"/>
      <c r="AC85" s="613" t="s">
        <v>792</v>
      </c>
      <c r="AD85" s="613" t="s">
        <v>792</v>
      </c>
    </row>
    <row r="86" spans="1:30">
      <c r="A86" s="612" t="s">
        <v>1019</v>
      </c>
      <c r="B86" s="892" t="s">
        <v>1020</v>
      </c>
      <c r="C86" s="888"/>
      <c r="D86" s="888"/>
      <c r="E86" s="900">
        <v>0</v>
      </c>
      <c r="F86" s="888"/>
      <c r="G86" s="619">
        <v>0</v>
      </c>
      <c r="H86" s="615"/>
      <c r="I86" s="893"/>
      <c r="J86" s="888"/>
      <c r="K86" s="618">
        <v>0</v>
      </c>
      <c r="L86" s="894"/>
      <c r="M86" s="888"/>
      <c r="N86" s="893"/>
      <c r="O86" s="888"/>
      <c r="P86" s="888"/>
      <c r="Q86" s="888"/>
      <c r="R86" s="888"/>
      <c r="S86" s="888"/>
      <c r="T86" s="893"/>
      <c r="U86" s="888"/>
      <c r="V86" s="888"/>
      <c r="W86" s="615"/>
      <c r="X86" s="889">
        <v>0</v>
      </c>
      <c r="Y86" s="888"/>
      <c r="Z86" s="888"/>
      <c r="AA86" s="888"/>
      <c r="AB86" s="888"/>
      <c r="AC86" s="617">
        <v>40603</v>
      </c>
      <c r="AD86" s="615" t="s">
        <v>1021</v>
      </c>
    </row>
    <row r="87" spans="1:30">
      <c r="A87" s="612"/>
      <c r="B87" s="892" t="s">
        <v>1022</v>
      </c>
      <c r="C87" s="888"/>
      <c r="D87" s="888"/>
      <c r="E87" s="900">
        <v>2060</v>
      </c>
      <c r="F87" s="888"/>
      <c r="G87" s="619">
        <v>2060</v>
      </c>
      <c r="H87" s="619">
        <v>96408</v>
      </c>
      <c r="I87" s="901">
        <v>8034</v>
      </c>
      <c r="J87" s="888"/>
      <c r="K87" s="618">
        <v>15.6</v>
      </c>
      <c r="L87" s="894" t="s">
        <v>1023</v>
      </c>
      <c r="M87" s="888"/>
      <c r="N87" s="887">
        <v>45839</v>
      </c>
      <c r="O87" s="888"/>
      <c r="P87" s="888"/>
      <c r="Q87" s="888"/>
      <c r="R87" s="888"/>
      <c r="S87" s="888"/>
      <c r="T87" s="887">
        <v>46203</v>
      </c>
      <c r="U87" s="888"/>
      <c r="V87" s="888"/>
      <c r="W87" s="616">
        <v>8034</v>
      </c>
      <c r="X87" s="889">
        <v>15.6</v>
      </c>
      <c r="Y87" s="888"/>
      <c r="Z87" s="888"/>
      <c r="AA87" s="888"/>
      <c r="AB87" s="888"/>
      <c r="AC87" s="617">
        <v>45839</v>
      </c>
      <c r="AD87" s="615" t="s">
        <v>1024</v>
      </c>
    </row>
    <row r="88" spans="1:30">
      <c r="A88" s="612"/>
      <c r="B88" s="892"/>
      <c r="C88" s="888"/>
      <c r="D88" s="888"/>
      <c r="E88" s="893"/>
      <c r="F88" s="888"/>
      <c r="G88" s="615" t="s">
        <v>792</v>
      </c>
      <c r="H88" s="615"/>
      <c r="I88" s="893"/>
      <c r="J88" s="888"/>
      <c r="K88" s="615"/>
      <c r="L88" s="894"/>
      <c r="M88" s="888"/>
      <c r="N88" s="887">
        <v>46204</v>
      </c>
      <c r="O88" s="888"/>
      <c r="P88" s="888"/>
      <c r="Q88" s="888"/>
      <c r="R88" s="888"/>
      <c r="S88" s="888"/>
      <c r="T88" s="887">
        <v>46568</v>
      </c>
      <c r="U88" s="888"/>
      <c r="V88" s="888"/>
      <c r="W88" s="616">
        <v>8343</v>
      </c>
      <c r="X88" s="889">
        <v>16.2</v>
      </c>
      <c r="Y88" s="888"/>
      <c r="Z88" s="888"/>
      <c r="AA88" s="888"/>
      <c r="AB88" s="888"/>
      <c r="AC88" s="615"/>
      <c r="AD88" s="615"/>
    </row>
    <row r="89" spans="1:30">
      <c r="A89" s="612"/>
      <c r="B89" s="892"/>
      <c r="C89" s="888"/>
      <c r="D89" s="888"/>
      <c r="E89" s="893"/>
      <c r="F89" s="888"/>
      <c r="G89" s="615" t="s">
        <v>792</v>
      </c>
      <c r="H89" s="615"/>
      <c r="I89" s="893"/>
      <c r="J89" s="888"/>
      <c r="K89" s="615"/>
      <c r="L89" s="894"/>
      <c r="M89" s="888"/>
      <c r="N89" s="887">
        <v>46569</v>
      </c>
      <c r="O89" s="888"/>
      <c r="P89" s="888"/>
      <c r="Q89" s="888"/>
      <c r="R89" s="888"/>
      <c r="S89" s="888"/>
      <c r="T89" s="887">
        <v>46934</v>
      </c>
      <c r="U89" s="888"/>
      <c r="V89" s="888"/>
      <c r="W89" s="616">
        <v>8652</v>
      </c>
      <c r="X89" s="889">
        <v>16.8</v>
      </c>
      <c r="Y89" s="888"/>
      <c r="Z89" s="888"/>
      <c r="AA89" s="888"/>
      <c r="AB89" s="888"/>
      <c r="AC89" s="615"/>
      <c r="AD89" s="615"/>
    </row>
    <row r="90" spans="1:30">
      <c r="A90" s="612"/>
      <c r="B90" s="892"/>
      <c r="C90" s="888"/>
      <c r="D90" s="888"/>
      <c r="E90" s="893"/>
      <c r="F90" s="888"/>
      <c r="G90" s="615" t="s">
        <v>792</v>
      </c>
      <c r="H90" s="615"/>
      <c r="I90" s="893"/>
      <c r="J90" s="888"/>
      <c r="K90" s="615"/>
      <c r="L90" s="894"/>
      <c r="M90" s="888"/>
      <c r="N90" s="887">
        <v>46935</v>
      </c>
      <c r="O90" s="888"/>
      <c r="P90" s="888"/>
      <c r="Q90" s="888"/>
      <c r="R90" s="888"/>
      <c r="S90" s="888"/>
      <c r="T90" s="887">
        <v>47299</v>
      </c>
      <c r="U90" s="888"/>
      <c r="V90" s="888"/>
      <c r="W90" s="616">
        <v>8961</v>
      </c>
      <c r="X90" s="889">
        <v>17.399999999999999</v>
      </c>
      <c r="Y90" s="888"/>
      <c r="Z90" s="888"/>
      <c r="AA90" s="888"/>
      <c r="AB90" s="888"/>
      <c r="AC90" s="615"/>
      <c r="AD90" s="615"/>
    </row>
    <row r="91" spans="1:30">
      <c r="A91" s="612"/>
      <c r="B91" s="892"/>
      <c r="C91" s="888"/>
      <c r="D91" s="888"/>
      <c r="E91" s="893"/>
      <c r="F91" s="888"/>
      <c r="G91" s="615" t="s">
        <v>792</v>
      </c>
      <c r="H91" s="615"/>
      <c r="I91" s="893"/>
      <c r="J91" s="888"/>
      <c r="K91" s="615"/>
      <c r="L91" s="894"/>
      <c r="M91" s="888"/>
      <c r="N91" s="887">
        <v>47300</v>
      </c>
      <c r="O91" s="888"/>
      <c r="P91" s="888"/>
      <c r="Q91" s="888"/>
      <c r="R91" s="888"/>
      <c r="S91" s="888"/>
      <c r="T91" s="887">
        <v>47664</v>
      </c>
      <c r="U91" s="888"/>
      <c r="V91" s="888"/>
      <c r="W91" s="616">
        <v>9270</v>
      </c>
      <c r="X91" s="889">
        <v>18</v>
      </c>
      <c r="Y91" s="888"/>
      <c r="Z91" s="888"/>
      <c r="AA91" s="888"/>
      <c r="AB91" s="888"/>
      <c r="AC91" s="615"/>
      <c r="AD91" s="615"/>
    </row>
    <row r="92" spans="1:30">
      <c r="A92" s="614" t="s">
        <v>792</v>
      </c>
      <c r="B92" s="884" t="s">
        <v>792</v>
      </c>
      <c r="C92" s="885"/>
      <c r="D92" s="885"/>
      <c r="E92" s="886" t="s">
        <v>792</v>
      </c>
      <c r="F92" s="885"/>
      <c r="G92" s="613" t="s">
        <v>792</v>
      </c>
      <c r="H92" s="613" t="s">
        <v>792</v>
      </c>
      <c r="I92" s="886" t="s">
        <v>792</v>
      </c>
      <c r="J92" s="885"/>
      <c r="K92" s="613" t="s">
        <v>792</v>
      </c>
      <c r="L92" s="884" t="s">
        <v>792</v>
      </c>
      <c r="M92" s="885"/>
      <c r="N92" s="886" t="s">
        <v>792</v>
      </c>
      <c r="O92" s="885"/>
      <c r="P92" s="885"/>
      <c r="Q92" s="885"/>
      <c r="R92" s="885"/>
      <c r="S92" s="885"/>
      <c r="T92" s="886" t="s">
        <v>792</v>
      </c>
      <c r="U92" s="885"/>
      <c r="V92" s="885"/>
      <c r="W92" s="613" t="s">
        <v>792</v>
      </c>
      <c r="X92" s="886" t="s">
        <v>792</v>
      </c>
      <c r="Y92" s="885"/>
      <c r="Z92" s="885"/>
      <c r="AA92" s="885"/>
      <c r="AB92" s="885"/>
      <c r="AC92" s="613" t="s">
        <v>792</v>
      </c>
      <c r="AD92" s="613" t="s">
        <v>792</v>
      </c>
    </row>
    <row r="93" spans="1:30">
      <c r="A93" s="612" t="s">
        <v>1025</v>
      </c>
      <c r="B93" s="892" t="s">
        <v>1022</v>
      </c>
      <c r="C93" s="888"/>
      <c r="D93" s="888"/>
      <c r="E93" s="900">
        <v>2060</v>
      </c>
      <c r="F93" s="888"/>
      <c r="G93" s="619">
        <v>2060</v>
      </c>
      <c r="H93" s="615"/>
      <c r="I93" s="893"/>
      <c r="J93" s="888"/>
      <c r="K93" s="618">
        <v>0</v>
      </c>
      <c r="L93" s="894" t="s">
        <v>1023</v>
      </c>
      <c r="M93" s="888"/>
      <c r="N93" s="893"/>
      <c r="O93" s="888"/>
      <c r="P93" s="888"/>
      <c r="Q93" s="888"/>
      <c r="R93" s="888"/>
      <c r="S93" s="888"/>
      <c r="T93" s="893"/>
      <c r="U93" s="888"/>
      <c r="V93" s="888"/>
      <c r="W93" s="615"/>
      <c r="X93" s="889">
        <v>0</v>
      </c>
      <c r="Y93" s="888"/>
      <c r="Z93" s="888"/>
      <c r="AA93" s="888"/>
      <c r="AB93" s="888"/>
      <c r="AC93" s="617">
        <v>45839</v>
      </c>
      <c r="AD93" s="615" t="s">
        <v>1024</v>
      </c>
    </row>
    <row r="94" spans="1:30">
      <c r="A94" s="614" t="s">
        <v>792</v>
      </c>
      <c r="B94" s="884" t="s">
        <v>792</v>
      </c>
      <c r="C94" s="885"/>
      <c r="D94" s="885"/>
      <c r="E94" s="886" t="s">
        <v>792</v>
      </c>
      <c r="F94" s="885"/>
      <c r="G94" s="613" t="s">
        <v>792</v>
      </c>
      <c r="H94" s="613" t="s">
        <v>792</v>
      </c>
      <c r="I94" s="886" t="s">
        <v>792</v>
      </c>
      <c r="J94" s="885"/>
      <c r="K94" s="613" t="s">
        <v>792</v>
      </c>
      <c r="L94" s="884" t="s">
        <v>792</v>
      </c>
      <c r="M94" s="885"/>
      <c r="N94" s="886" t="s">
        <v>792</v>
      </c>
      <c r="O94" s="885"/>
      <c r="P94" s="885"/>
      <c r="Q94" s="885"/>
      <c r="R94" s="885"/>
      <c r="S94" s="885"/>
      <c r="T94" s="886" t="s">
        <v>792</v>
      </c>
      <c r="U94" s="885"/>
      <c r="V94" s="885"/>
      <c r="W94" s="613" t="s">
        <v>792</v>
      </c>
      <c r="X94" s="886" t="s">
        <v>792</v>
      </c>
      <c r="Y94" s="885"/>
      <c r="Z94" s="885"/>
      <c r="AA94" s="885"/>
      <c r="AB94" s="885"/>
      <c r="AC94" s="613" t="s">
        <v>792</v>
      </c>
      <c r="AD94" s="613" t="s">
        <v>792</v>
      </c>
    </row>
    <row r="95" spans="1:30">
      <c r="A95" s="612" t="s">
        <v>1026</v>
      </c>
      <c r="B95" s="892" t="s">
        <v>1022</v>
      </c>
      <c r="C95" s="888"/>
      <c r="D95" s="888"/>
      <c r="E95" s="900">
        <v>2060</v>
      </c>
      <c r="F95" s="888"/>
      <c r="G95" s="619">
        <v>2060</v>
      </c>
      <c r="H95" s="615"/>
      <c r="I95" s="893"/>
      <c r="J95" s="888"/>
      <c r="K95" s="618">
        <v>0</v>
      </c>
      <c r="L95" s="894" t="s">
        <v>1023</v>
      </c>
      <c r="M95" s="888"/>
      <c r="N95" s="893"/>
      <c r="O95" s="888"/>
      <c r="P95" s="888"/>
      <c r="Q95" s="888"/>
      <c r="R95" s="888"/>
      <c r="S95" s="888"/>
      <c r="T95" s="893"/>
      <c r="U95" s="888"/>
      <c r="V95" s="888"/>
      <c r="W95" s="615"/>
      <c r="X95" s="889">
        <v>0</v>
      </c>
      <c r="Y95" s="888"/>
      <c r="Z95" s="888"/>
      <c r="AA95" s="888"/>
      <c r="AB95" s="888"/>
      <c r="AC95" s="617">
        <v>45839</v>
      </c>
      <c r="AD95" s="615" t="s">
        <v>1024</v>
      </c>
    </row>
    <row r="96" spans="1:30">
      <c r="A96" s="614" t="s">
        <v>792</v>
      </c>
      <c r="B96" s="884" t="s">
        <v>792</v>
      </c>
      <c r="C96" s="885"/>
      <c r="D96" s="885"/>
      <c r="E96" s="886" t="s">
        <v>792</v>
      </c>
      <c r="F96" s="885"/>
      <c r="G96" s="613" t="s">
        <v>792</v>
      </c>
      <c r="H96" s="613" t="s">
        <v>792</v>
      </c>
      <c r="I96" s="886" t="s">
        <v>792</v>
      </c>
      <c r="J96" s="885"/>
      <c r="K96" s="613" t="s">
        <v>792</v>
      </c>
      <c r="L96" s="884" t="s">
        <v>792</v>
      </c>
      <c r="M96" s="885"/>
      <c r="N96" s="886" t="s">
        <v>792</v>
      </c>
      <c r="O96" s="885"/>
      <c r="P96" s="885"/>
      <c r="Q96" s="885"/>
      <c r="R96" s="885"/>
      <c r="S96" s="885"/>
      <c r="T96" s="886" t="s">
        <v>792</v>
      </c>
      <c r="U96" s="885"/>
      <c r="V96" s="885"/>
      <c r="W96" s="613" t="s">
        <v>792</v>
      </c>
      <c r="X96" s="886" t="s">
        <v>792</v>
      </c>
      <c r="Y96" s="885"/>
      <c r="Z96" s="885"/>
      <c r="AA96" s="885"/>
      <c r="AB96" s="885"/>
      <c r="AC96" s="613" t="s">
        <v>792</v>
      </c>
      <c r="AD96" s="613" t="s">
        <v>792</v>
      </c>
    </row>
    <row r="97" spans="1:30">
      <c r="A97" s="612" t="s">
        <v>1027</v>
      </c>
      <c r="B97" s="892" t="s">
        <v>59</v>
      </c>
      <c r="C97" s="888"/>
      <c r="D97" s="888"/>
      <c r="E97" s="900">
        <v>2060</v>
      </c>
      <c r="F97" s="888"/>
      <c r="G97" s="615"/>
      <c r="H97" s="615"/>
      <c r="I97" s="893"/>
      <c r="J97" s="888"/>
      <c r="K97" s="618">
        <v>0</v>
      </c>
      <c r="L97" s="894" t="s">
        <v>792</v>
      </c>
      <c r="M97" s="888"/>
      <c r="N97" s="893"/>
      <c r="O97" s="888"/>
      <c r="P97" s="888"/>
      <c r="Q97" s="888"/>
      <c r="R97" s="888"/>
      <c r="S97" s="888"/>
      <c r="T97" s="893"/>
      <c r="U97" s="888"/>
      <c r="V97" s="888"/>
      <c r="W97" s="615"/>
      <c r="X97" s="889">
        <v>0</v>
      </c>
      <c r="Y97" s="888"/>
      <c r="Z97" s="888"/>
      <c r="AA97" s="888"/>
      <c r="AB97" s="888"/>
      <c r="AC97" s="615"/>
      <c r="AD97" s="615" t="s">
        <v>792</v>
      </c>
    </row>
    <row r="98" spans="1:30">
      <c r="A98" s="612"/>
      <c r="B98" s="892" t="s">
        <v>989</v>
      </c>
      <c r="C98" s="888"/>
      <c r="D98" s="888"/>
      <c r="E98" s="893"/>
      <c r="F98" s="888"/>
      <c r="G98" s="619">
        <v>2060</v>
      </c>
      <c r="H98" s="615"/>
      <c r="I98" s="893"/>
      <c r="J98" s="888"/>
      <c r="K98" s="615"/>
      <c r="L98" s="894" t="s">
        <v>990</v>
      </c>
      <c r="M98" s="888"/>
      <c r="N98" s="893"/>
      <c r="O98" s="888"/>
      <c r="P98" s="888"/>
      <c r="Q98" s="888"/>
      <c r="R98" s="888"/>
      <c r="S98" s="888"/>
      <c r="T98" s="893"/>
      <c r="U98" s="888"/>
      <c r="V98" s="888"/>
      <c r="W98" s="615"/>
      <c r="X98" s="889">
        <v>0</v>
      </c>
      <c r="Y98" s="888"/>
      <c r="Z98" s="888"/>
      <c r="AA98" s="888"/>
      <c r="AB98" s="888"/>
      <c r="AC98" s="617">
        <v>45992</v>
      </c>
      <c r="AD98" s="615" t="s">
        <v>838</v>
      </c>
    </row>
    <row r="99" spans="1:30">
      <c r="A99" s="614" t="s">
        <v>792</v>
      </c>
      <c r="B99" s="884" t="s">
        <v>792</v>
      </c>
      <c r="C99" s="885"/>
      <c r="D99" s="885"/>
      <c r="E99" s="886" t="s">
        <v>792</v>
      </c>
      <c r="F99" s="885"/>
      <c r="G99" s="613" t="s">
        <v>792</v>
      </c>
      <c r="H99" s="613" t="s">
        <v>792</v>
      </c>
      <c r="I99" s="886" t="s">
        <v>792</v>
      </c>
      <c r="J99" s="885"/>
      <c r="K99" s="613" t="s">
        <v>792</v>
      </c>
      <c r="L99" s="884" t="s">
        <v>792</v>
      </c>
      <c r="M99" s="885"/>
      <c r="N99" s="886" t="s">
        <v>792</v>
      </c>
      <c r="O99" s="885"/>
      <c r="P99" s="885"/>
      <c r="Q99" s="885"/>
      <c r="R99" s="885"/>
      <c r="S99" s="885"/>
      <c r="T99" s="886" t="s">
        <v>792</v>
      </c>
      <c r="U99" s="885"/>
      <c r="V99" s="885"/>
      <c r="W99" s="613" t="s">
        <v>792</v>
      </c>
      <c r="X99" s="886" t="s">
        <v>792</v>
      </c>
      <c r="Y99" s="885"/>
      <c r="Z99" s="885"/>
      <c r="AA99" s="885"/>
      <c r="AB99" s="885"/>
      <c r="AC99" s="613" t="s">
        <v>792</v>
      </c>
      <c r="AD99" s="613" t="s">
        <v>792</v>
      </c>
    </row>
    <row r="100" spans="1:30">
      <c r="A100" s="612" t="s">
        <v>1028</v>
      </c>
      <c r="B100" s="892" t="s">
        <v>1029</v>
      </c>
      <c r="C100" s="888"/>
      <c r="D100" s="888"/>
      <c r="E100" s="900">
        <v>2060</v>
      </c>
      <c r="F100" s="888"/>
      <c r="G100" s="619">
        <v>2060</v>
      </c>
      <c r="H100" s="619">
        <v>70204.800000000003</v>
      </c>
      <c r="I100" s="901">
        <v>5850.4</v>
      </c>
      <c r="J100" s="888"/>
      <c r="K100" s="618">
        <v>17.04</v>
      </c>
      <c r="L100" s="894" t="s">
        <v>1030</v>
      </c>
      <c r="M100" s="888"/>
      <c r="N100" s="887">
        <v>45870</v>
      </c>
      <c r="O100" s="888"/>
      <c r="P100" s="888"/>
      <c r="Q100" s="888"/>
      <c r="R100" s="888"/>
      <c r="S100" s="888"/>
      <c r="T100" s="887">
        <v>46142</v>
      </c>
      <c r="U100" s="888"/>
      <c r="V100" s="888"/>
      <c r="W100" s="616">
        <v>5850.4</v>
      </c>
      <c r="X100" s="889">
        <v>17.04</v>
      </c>
      <c r="Y100" s="888"/>
      <c r="Z100" s="888"/>
      <c r="AA100" s="888"/>
      <c r="AB100" s="888"/>
      <c r="AC100" s="617">
        <v>45839</v>
      </c>
      <c r="AD100" s="615" t="s">
        <v>978</v>
      </c>
    </row>
    <row r="101" spans="1:30">
      <c r="A101" s="612"/>
      <c r="B101" s="892"/>
      <c r="C101" s="888"/>
      <c r="D101" s="888"/>
      <c r="E101" s="893"/>
      <c r="F101" s="888"/>
      <c r="G101" s="615" t="s">
        <v>792</v>
      </c>
      <c r="H101" s="615"/>
      <c r="I101" s="893"/>
      <c r="J101" s="888"/>
      <c r="K101" s="615"/>
      <c r="L101" s="894"/>
      <c r="M101" s="888"/>
      <c r="N101" s="887">
        <v>46143</v>
      </c>
      <c r="O101" s="888"/>
      <c r="P101" s="888"/>
      <c r="Q101" s="888"/>
      <c r="R101" s="888"/>
      <c r="S101" s="888"/>
      <c r="T101" s="887">
        <v>46507</v>
      </c>
      <c r="U101" s="888"/>
      <c r="V101" s="888"/>
      <c r="W101" s="616">
        <v>6303.6</v>
      </c>
      <c r="X101" s="889">
        <v>18.36</v>
      </c>
      <c r="Y101" s="888"/>
      <c r="Z101" s="888"/>
      <c r="AA101" s="888"/>
      <c r="AB101" s="888"/>
      <c r="AC101" s="615"/>
      <c r="AD101" s="615"/>
    </row>
    <row r="102" spans="1:30">
      <c r="A102" s="612"/>
      <c r="B102" s="892"/>
      <c r="C102" s="888"/>
      <c r="D102" s="888"/>
      <c r="E102" s="893"/>
      <c r="F102" s="888"/>
      <c r="G102" s="615" t="s">
        <v>792</v>
      </c>
      <c r="H102" s="615"/>
      <c r="I102" s="893"/>
      <c r="J102" s="888"/>
      <c r="K102" s="615"/>
      <c r="L102" s="894"/>
      <c r="M102" s="888"/>
      <c r="N102" s="887">
        <v>46508</v>
      </c>
      <c r="O102" s="888"/>
      <c r="P102" s="888"/>
      <c r="Q102" s="888"/>
      <c r="R102" s="888"/>
      <c r="S102" s="888"/>
      <c r="T102" s="887">
        <v>46873</v>
      </c>
      <c r="U102" s="888"/>
      <c r="V102" s="888"/>
      <c r="W102" s="616">
        <v>6550.8</v>
      </c>
      <c r="X102" s="889">
        <v>19.079999999999998</v>
      </c>
      <c r="Y102" s="888"/>
      <c r="Z102" s="888"/>
      <c r="AA102" s="888"/>
      <c r="AB102" s="888"/>
      <c r="AC102" s="615"/>
      <c r="AD102" s="615"/>
    </row>
    <row r="103" spans="1:30">
      <c r="A103" s="614" t="s">
        <v>792</v>
      </c>
      <c r="B103" s="884" t="s">
        <v>792</v>
      </c>
      <c r="C103" s="885"/>
      <c r="D103" s="885"/>
      <c r="E103" s="886" t="s">
        <v>792</v>
      </c>
      <c r="F103" s="885"/>
      <c r="G103" s="613" t="s">
        <v>792</v>
      </c>
      <c r="H103" s="613" t="s">
        <v>792</v>
      </c>
      <c r="I103" s="886" t="s">
        <v>792</v>
      </c>
      <c r="J103" s="885"/>
      <c r="K103" s="613" t="s">
        <v>792</v>
      </c>
      <c r="L103" s="884" t="s">
        <v>792</v>
      </c>
      <c r="M103" s="885"/>
      <c r="N103" s="886" t="s">
        <v>792</v>
      </c>
      <c r="O103" s="885"/>
      <c r="P103" s="885"/>
      <c r="Q103" s="885"/>
      <c r="R103" s="885"/>
      <c r="S103" s="885"/>
      <c r="T103" s="886" t="s">
        <v>792</v>
      </c>
      <c r="U103" s="885"/>
      <c r="V103" s="885"/>
      <c r="W103" s="613" t="s">
        <v>792</v>
      </c>
      <c r="X103" s="886" t="s">
        <v>792</v>
      </c>
      <c r="Y103" s="885"/>
      <c r="Z103" s="885"/>
      <c r="AA103" s="885"/>
      <c r="AB103" s="885"/>
      <c r="AC103" s="613" t="s">
        <v>792</v>
      </c>
      <c r="AD103" s="613" t="s">
        <v>792</v>
      </c>
    </row>
    <row r="104" spans="1:30">
      <c r="A104" s="612" t="s">
        <v>1031</v>
      </c>
      <c r="B104" s="892" t="s">
        <v>1029</v>
      </c>
      <c r="C104" s="888"/>
      <c r="D104" s="888"/>
      <c r="E104" s="900">
        <v>2060</v>
      </c>
      <c r="F104" s="888"/>
      <c r="G104" s="619">
        <v>2060</v>
      </c>
      <c r="H104" s="615"/>
      <c r="I104" s="893"/>
      <c r="J104" s="888"/>
      <c r="K104" s="618">
        <v>0</v>
      </c>
      <c r="L104" s="894" t="s">
        <v>1030</v>
      </c>
      <c r="M104" s="888"/>
      <c r="N104" s="893"/>
      <c r="O104" s="888"/>
      <c r="P104" s="888"/>
      <c r="Q104" s="888"/>
      <c r="R104" s="888"/>
      <c r="S104" s="888"/>
      <c r="T104" s="893"/>
      <c r="U104" s="888"/>
      <c r="V104" s="888"/>
      <c r="W104" s="615"/>
      <c r="X104" s="889">
        <v>0</v>
      </c>
      <c r="Y104" s="888"/>
      <c r="Z104" s="888"/>
      <c r="AA104" s="888"/>
      <c r="AB104" s="888"/>
      <c r="AC104" s="617">
        <v>45839</v>
      </c>
      <c r="AD104" s="615" t="s">
        <v>978</v>
      </c>
    </row>
    <row r="105" spans="1:30">
      <c r="A105" s="614" t="s">
        <v>792</v>
      </c>
      <c r="B105" s="884" t="s">
        <v>792</v>
      </c>
      <c r="C105" s="885"/>
      <c r="D105" s="885"/>
      <c r="E105" s="886" t="s">
        <v>792</v>
      </c>
      <c r="F105" s="885"/>
      <c r="G105" s="613" t="s">
        <v>792</v>
      </c>
      <c r="H105" s="613" t="s">
        <v>792</v>
      </c>
      <c r="I105" s="886" t="s">
        <v>792</v>
      </c>
      <c r="J105" s="885"/>
      <c r="K105" s="613" t="s">
        <v>792</v>
      </c>
      <c r="L105" s="884" t="s">
        <v>792</v>
      </c>
      <c r="M105" s="885"/>
      <c r="N105" s="886" t="s">
        <v>792</v>
      </c>
      <c r="O105" s="885"/>
      <c r="P105" s="885"/>
      <c r="Q105" s="885"/>
      <c r="R105" s="885"/>
      <c r="S105" s="885"/>
      <c r="T105" s="886" t="s">
        <v>792</v>
      </c>
      <c r="U105" s="885"/>
      <c r="V105" s="885"/>
      <c r="W105" s="613" t="s">
        <v>792</v>
      </c>
      <c r="X105" s="886" t="s">
        <v>792</v>
      </c>
      <c r="Y105" s="885"/>
      <c r="Z105" s="885"/>
      <c r="AA105" s="885"/>
      <c r="AB105" s="885"/>
      <c r="AC105" s="613" t="s">
        <v>792</v>
      </c>
      <c r="AD105" s="613" t="s">
        <v>792</v>
      </c>
    </row>
    <row r="106" spans="1:30">
      <c r="A106" s="892" t="s">
        <v>792</v>
      </c>
      <c r="B106" s="892" t="s">
        <v>792</v>
      </c>
      <c r="C106" s="888"/>
      <c r="D106" s="888"/>
    </row>
    <row r="107" spans="1:30">
      <c r="A107" s="888"/>
      <c r="B107" s="888"/>
      <c r="C107" s="888"/>
      <c r="D107" s="888"/>
    </row>
    <row r="108" spans="1:30" ht="16" thickBot="1">
      <c r="A108" s="888"/>
      <c r="B108" s="888"/>
      <c r="C108" s="888"/>
      <c r="D108" s="888"/>
      <c r="J108" s="895" t="s">
        <v>901</v>
      </c>
      <c r="K108" s="896"/>
      <c r="L108" s="896"/>
      <c r="M108" s="896"/>
      <c r="N108" s="896"/>
      <c r="O108" s="896"/>
      <c r="P108" s="896"/>
      <c r="Q108" s="896"/>
      <c r="R108" s="896"/>
      <c r="S108" s="896"/>
      <c r="T108" s="896"/>
      <c r="U108" s="896"/>
      <c r="V108" s="896"/>
      <c r="W108" s="896"/>
      <c r="X108" s="896"/>
      <c r="Y108" s="896"/>
      <c r="Z108" s="896"/>
    </row>
    <row r="109" spans="1:30">
      <c r="A109" s="888"/>
      <c r="B109" s="888"/>
      <c r="C109" s="888"/>
      <c r="D109" s="888"/>
    </row>
    <row r="110" spans="1:30">
      <c r="A110" s="888"/>
      <c r="B110" s="888"/>
      <c r="C110" s="888"/>
      <c r="D110" s="888"/>
      <c r="J110" s="890" t="s">
        <v>902</v>
      </c>
      <c r="K110" s="888"/>
      <c r="L110" s="888"/>
      <c r="M110" s="891">
        <v>52560</v>
      </c>
      <c r="N110" s="888"/>
      <c r="S110" s="890" t="s">
        <v>903</v>
      </c>
      <c r="T110" s="888"/>
      <c r="U110" s="888"/>
      <c r="V110" s="891">
        <v>64221</v>
      </c>
      <c r="W110" s="888"/>
      <c r="X110" s="888"/>
      <c r="Y110" s="888"/>
    </row>
    <row r="111" spans="1:30">
      <c r="A111" s="888"/>
      <c r="B111" s="888"/>
      <c r="C111" s="888"/>
      <c r="D111" s="888"/>
    </row>
    <row r="112" spans="1:30">
      <c r="A112" s="888"/>
      <c r="B112" s="888"/>
      <c r="C112" s="888"/>
      <c r="D112" s="888"/>
      <c r="S112" s="890" t="s">
        <v>904</v>
      </c>
      <c r="T112" s="888"/>
      <c r="U112" s="888"/>
      <c r="V112" s="891">
        <v>770652</v>
      </c>
      <c r="W112" s="888"/>
      <c r="X112" s="888"/>
      <c r="Y112" s="888"/>
    </row>
    <row r="113" spans="1:25">
      <c r="A113" s="888"/>
      <c r="B113" s="888"/>
      <c r="C113" s="888"/>
      <c r="D113" s="888"/>
      <c r="J113" s="890" t="s">
        <v>905</v>
      </c>
      <c r="K113" s="888"/>
      <c r="L113" s="888"/>
      <c r="M113" s="891">
        <v>48440</v>
      </c>
      <c r="N113" s="888"/>
      <c r="S113" s="888"/>
      <c r="T113" s="888"/>
      <c r="U113" s="888"/>
      <c r="V113" s="888"/>
      <c r="W113" s="888"/>
      <c r="X113" s="888"/>
      <c r="Y113" s="888"/>
    </row>
    <row r="114" spans="1:25">
      <c r="A114" s="888"/>
      <c r="B114" s="888"/>
      <c r="C114" s="888"/>
      <c r="D114" s="888"/>
      <c r="J114" s="888"/>
      <c r="K114" s="888"/>
      <c r="L114" s="888"/>
      <c r="M114" s="888"/>
      <c r="N114" s="888"/>
    </row>
    <row r="115" spans="1:25">
      <c r="A115" s="888"/>
      <c r="B115" s="888"/>
      <c r="C115" s="888"/>
      <c r="D115" s="888"/>
    </row>
    <row r="116" spans="1:25">
      <c r="A116" s="888"/>
      <c r="B116" s="888"/>
      <c r="C116" s="888"/>
      <c r="D116" s="888"/>
      <c r="J116" s="890" t="s">
        <v>906</v>
      </c>
      <c r="K116" s="888"/>
      <c r="L116" s="888"/>
      <c r="M116" s="891">
        <v>48440</v>
      </c>
      <c r="N116" s="888"/>
      <c r="R116" s="890" t="s">
        <v>729</v>
      </c>
      <c r="S116" s="888"/>
      <c r="T116" s="888"/>
      <c r="U116" s="899">
        <v>92.161339421613391</v>
      </c>
      <c r="V116" s="888"/>
      <c r="W116" s="888"/>
      <c r="X116" s="888"/>
    </row>
    <row r="117" spans="1:25" ht="16" thickBot="1">
      <c r="A117" s="888"/>
      <c r="B117" s="888"/>
      <c r="C117" s="888"/>
      <c r="D117" s="888"/>
      <c r="J117" s="897" t="s">
        <v>907</v>
      </c>
      <c r="K117" s="896"/>
      <c r="L117" s="896"/>
      <c r="M117" s="898">
        <v>4120</v>
      </c>
      <c r="N117" s="896"/>
      <c r="R117" s="890" t="s">
        <v>908</v>
      </c>
      <c r="S117" s="888"/>
      <c r="T117" s="888"/>
      <c r="U117" s="899">
        <v>7.8386605783866061</v>
      </c>
      <c r="V117" s="888"/>
      <c r="W117" s="888"/>
      <c r="X117" s="888"/>
    </row>
    <row r="118" spans="1:25">
      <c r="A118" s="888"/>
      <c r="B118" s="888"/>
      <c r="C118" s="888"/>
      <c r="D118" s="888"/>
    </row>
    <row r="119" spans="1:25">
      <c r="A119" s="888"/>
      <c r="B119" s="888"/>
      <c r="C119" s="888"/>
      <c r="D119" s="888"/>
      <c r="J119" s="890" t="s">
        <v>909</v>
      </c>
      <c r="K119" s="888"/>
      <c r="L119" s="888"/>
      <c r="M119" s="891">
        <v>52560</v>
      </c>
      <c r="N119" s="888"/>
    </row>
    <row r="120" spans="1:25">
      <c r="A120" s="888"/>
      <c r="B120" s="888"/>
      <c r="C120" s="888"/>
      <c r="D120" s="888"/>
    </row>
    <row r="121" spans="1:25" ht="2.25" customHeight="1"/>
  </sheetData>
  <mergeCells count="730">
    <mergeCell ref="V112:Y113"/>
    <mergeCell ref="J113:L114"/>
    <mergeCell ref="M113:N114"/>
    <mergeCell ref="J116:L116"/>
    <mergeCell ref="M116:N116"/>
    <mergeCell ref="R116:T116"/>
    <mergeCell ref="T105:V105"/>
    <mergeCell ref="X105:AB105"/>
    <mergeCell ref="A106:A120"/>
    <mergeCell ref="B106:D120"/>
    <mergeCell ref="J108:Z108"/>
    <mergeCell ref="J110:L110"/>
    <mergeCell ref="M110:N110"/>
    <mergeCell ref="S110:U110"/>
    <mergeCell ref="V110:Y110"/>
    <mergeCell ref="S112:U113"/>
    <mergeCell ref="J119:L119"/>
    <mergeCell ref="M119:N119"/>
    <mergeCell ref="U116:X116"/>
    <mergeCell ref="J117:L117"/>
    <mergeCell ref="M117:N117"/>
    <mergeCell ref="R117:T117"/>
    <mergeCell ref="U117:X117"/>
    <mergeCell ref="B105:D105"/>
    <mergeCell ref="E105:F105"/>
    <mergeCell ref="I105:J105"/>
    <mergeCell ref="L105:M105"/>
    <mergeCell ref="N105:S105"/>
    <mergeCell ref="T103:V103"/>
    <mergeCell ref="I103:J103"/>
    <mergeCell ref="L103:M103"/>
    <mergeCell ref="N103:S103"/>
    <mergeCell ref="X103:AB103"/>
    <mergeCell ref="B99:D99"/>
    <mergeCell ref="E99:F99"/>
    <mergeCell ref="B104:D104"/>
    <mergeCell ref="E104:F104"/>
    <mergeCell ref="I104:J104"/>
    <mergeCell ref="L104:M104"/>
    <mergeCell ref="N104:S104"/>
    <mergeCell ref="T104:V104"/>
    <mergeCell ref="X104:AB104"/>
    <mergeCell ref="B103:D103"/>
    <mergeCell ref="E103:F103"/>
    <mergeCell ref="X100:AB100"/>
    <mergeCell ref="T101:V101"/>
    <mergeCell ref="X101:AB101"/>
    <mergeCell ref="B102:D102"/>
    <mergeCell ref="E102:F102"/>
    <mergeCell ref="I102:J102"/>
    <mergeCell ref="L102:M102"/>
    <mergeCell ref="N102:S102"/>
    <mergeCell ref="T102:V102"/>
    <mergeCell ref="X102:AB102"/>
    <mergeCell ref="B101:D101"/>
    <mergeCell ref="B100:D100"/>
    <mergeCell ref="E100:F100"/>
    <mergeCell ref="I100:J100"/>
    <mergeCell ref="L100:M100"/>
    <mergeCell ref="N100:S100"/>
    <mergeCell ref="T100:V100"/>
    <mergeCell ref="E101:F101"/>
    <mergeCell ref="I101:J101"/>
    <mergeCell ref="L101:M101"/>
    <mergeCell ref="N101:S101"/>
    <mergeCell ref="I99:J99"/>
    <mergeCell ref="L99:M99"/>
    <mergeCell ref="N99:S99"/>
    <mergeCell ref="T97:V97"/>
    <mergeCell ref="I97:J97"/>
    <mergeCell ref="L97:M97"/>
    <mergeCell ref="N97:S97"/>
    <mergeCell ref="T99:V99"/>
    <mergeCell ref="X97:AB97"/>
    <mergeCell ref="X99:AB99"/>
    <mergeCell ref="B93:D93"/>
    <mergeCell ref="E93:F93"/>
    <mergeCell ref="B98:D98"/>
    <mergeCell ref="E98:F98"/>
    <mergeCell ref="I98:J98"/>
    <mergeCell ref="L98:M98"/>
    <mergeCell ref="N98:S98"/>
    <mergeCell ref="T98:V98"/>
    <mergeCell ref="X98:AB98"/>
    <mergeCell ref="B97:D97"/>
    <mergeCell ref="E97:F97"/>
    <mergeCell ref="X94:AB94"/>
    <mergeCell ref="T95:V95"/>
    <mergeCell ref="X95:AB95"/>
    <mergeCell ref="B96:D96"/>
    <mergeCell ref="E96:F96"/>
    <mergeCell ref="I96:J96"/>
    <mergeCell ref="L96:M96"/>
    <mergeCell ref="N96:S96"/>
    <mergeCell ref="T96:V96"/>
    <mergeCell ref="X96:AB96"/>
    <mergeCell ref="B95:D95"/>
    <mergeCell ref="B94:D94"/>
    <mergeCell ref="E94:F94"/>
    <mergeCell ref="I94:J94"/>
    <mergeCell ref="L94:M94"/>
    <mergeCell ref="N94:S94"/>
    <mergeCell ref="T94:V94"/>
    <mergeCell ref="E95:F95"/>
    <mergeCell ref="I95:J95"/>
    <mergeCell ref="L95:M95"/>
    <mergeCell ref="N95:S95"/>
    <mergeCell ref="I93:J93"/>
    <mergeCell ref="L93:M93"/>
    <mergeCell ref="N93:S93"/>
    <mergeCell ref="T91:V91"/>
    <mergeCell ref="I91:J91"/>
    <mergeCell ref="L91:M91"/>
    <mergeCell ref="N91:S91"/>
    <mergeCell ref="T93:V93"/>
    <mergeCell ref="X91:AB91"/>
    <mergeCell ref="X93:AB93"/>
    <mergeCell ref="B87:D87"/>
    <mergeCell ref="E87:F87"/>
    <mergeCell ref="B92:D92"/>
    <mergeCell ref="E92:F92"/>
    <mergeCell ref="I92:J92"/>
    <mergeCell ref="L92:M92"/>
    <mergeCell ref="N92:S92"/>
    <mergeCell ref="T92:V92"/>
    <mergeCell ref="X92:AB92"/>
    <mergeCell ref="B91:D91"/>
    <mergeCell ref="E91:F91"/>
    <mergeCell ref="X88:AB88"/>
    <mergeCell ref="T89:V89"/>
    <mergeCell ref="X89:AB89"/>
    <mergeCell ref="B90:D90"/>
    <mergeCell ref="E90:F90"/>
    <mergeCell ref="I90:J90"/>
    <mergeCell ref="L90:M90"/>
    <mergeCell ref="N90:S90"/>
    <mergeCell ref="T90:V90"/>
    <mergeCell ref="X90:AB90"/>
    <mergeCell ref="B89:D89"/>
    <mergeCell ref="B88:D88"/>
    <mergeCell ref="E88:F88"/>
    <mergeCell ref="I88:J88"/>
    <mergeCell ref="L88:M88"/>
    <mergeCell ref="N88:S88"/>
    <mergeCell ref="T88:V88"/>
    <mergeCell ref="E89:F89"/>
    <mergeCell ref="I89:J89"/>
    <mergeCell ref="L89:M89"/>
    <mergeCell ref="N89:S89"/>
    <mergeCell ref="I87:J87"/>
    <mergeCell ref="L87:M87"/>
    <mergeCell ref="N87:S87"/>
    <mergeCell ref="T85:V85"/>
    <mergeCell ref="I85:J85"/>
    <mergeCell ref="L85:M85"/>
    <mergeCell ref="N85:S85"/>
    <mergeCell ref="T87:V87"/>
    <mergeCell ref="X85:AB85"/>
    <mergeCell ref="X87:AB87"/>
    <mergeCell ref="B81:D81"/>
    <mergeCell ref="E81:F81"/>
    <mergeCell ref="B86:D86"/>
    <mergeCell ref="E86:F86"/>
    <mergeCell ref="I86:J86"/>
    <mergeCell ref="L86:M86"/>
    <mergeCell ref="N86:S86"/>
    <mergeCell ref="T86:V86"/>
    <mergeCell ref="X86:AB86"/>
    <mergeCell ref="B85:D85"/>
    <mergeCell ref="E85:F85"/>
    <mergeCell ref="X82:AB82"/>
    <mergeCell ref="T83:V83"/>
    <mergeCell ref="X83:AB83"/>
    <mergeCell ref="B84:D84"/>
    <mergeCell ref="E84:F84"/>
    <mergeCell ref="I84:J84"/>
    <mergeCell ref="L84:M84"/>
    <mergeCell ref="N84:S84"/>
    <mergeCell ref="T84:V84"/>
    <mergeCell ref="X84:AB84"/>
    <mergeCell ref="B83:D83"/>
    <mergeCell ref="B82:D82"/>
    <mergeCell ref="E82:F82"/>
    <mergeCell ref="I82:J82"/>
    <mergeCell ref="L82:M82"/>
    <mergeCell ref="N82:S82"/>
    <mergeCell ref="T82:V82"/>
    <mergeCell ref="E83:F83"/>
    <mergeCell ref="I83:J83"/>
    <mergeCell ref="L83:M83"/>
    <mergeCell ref="N83:S83"/>
    <mergeCell ref="I81:J81"/>
    <mergeCell ref="L81:M81"/>
    <mergeCell ref="N81:S81"/>
    <mergeCell ref="T79:V79"/>
    <mergeCell ref="I79:J79"/>
    <mergeCell ref="L79:M79"/>
    <mergeCell ref="N79:S79"/>
    <mergeCell ref="T81:V81"/>
    <mergeCell ref="X79:AB79"/>
    <mergeCell ref="X81:AB81"/>
    <mergeCell ref="B75:D75"/>
    <mergeCell ref="E75:F75"/>
    <mergeCell ref="B80:D80"/>
    <mergeCell ref="E80:F80"/>
    <mergeCell ref="I80:J80"/>
    <mergeCell ref="L80:M80"/>
    <mergeCell ref="N80:S80"/>
    <mergeCell ref="T80:V80"/>
    <mergeCell ref="X80:AB80"/>
    <mergeCell ref="B79:D79"/>
    <mergeCell ref="E79:F79"/>
    <mergeCell ref="X76:AB76"/>
    <mergeCell ref="T77:V77"/>
    <mergeCell ref="X77:AB77"/>
    <mergeCell ref="B78:D78"/>
    <mergeCell ref="E78:F78"/>
    <mergeCell ref="I78:J78"/>
    <mergeCell ref="L78:M78"/>
    <mergeCell ref="N78:S78"/>
    <mergeCell ref="T78:V78"/>
    <mergeCell ref="X78:AB78"/>
    <mergeCell ref="B77:D77"/>
    <mergeCell ref="B76:D76"/>
    <mergeCell ref="E76:F76"/>
    <mergeCell ref="I76:J76"/>
    <mergeCell ref="L76:M76"/>
    <mergeCell ref="N76:S76"/>
    <mergeCell ref="T76:V76"/>
    <mergeCell ref="E77:F77"/>
    <mergeCell ref="I77:J77"/>
    <mergeCell ref="L77:M77"/>
    <mergeCell ref="N77:S77"/>
    <mergeCell ref="I75:J75"/>
    <mergeCell ref="L75:M75"/>
    <mergeCell ref="N75:S75"/>
    <mergeCell ref="T73:V73"/>
    <mergeCell ref="I73:J73"/>
    <mergeCell ref="L73:M73"/>
    <mergeCell ref="N73:S73"/>
    <mergeCell ref="T75:V75"/>
    <mergeCell ref="X73:AB73"/>
    <mergeCell ref="X75:AB75"/>
    <mergeCell ref="B69:D69"/>
    <mergeCell ref="E69:F69"/>
    <mergeCell ref="B74:D74"/>
    <mergeCell ref="E74:F74"/>
    <mergeCell ref="I74:J74"/>
    <mergeCell ref="L74:M74"/>
    <mergeCell ref="N74:S74"/>
    <mergeCell ref="T74:V74"/>
    <mergeCell ref="X74:AB74"/>
    <mergeCell ref="B73:D73"/>
    <mergeCell ref="E73:F73"/>
    <mergeCell ref="X70:AB70"/>
    <mergeCell ref="T71:V71"/>
    <mergeCell ref="X71:AB71"/>
    <mergeCell ref="B72:D72"/>
    <mergeCell ref="E72:F72"/>
    <mergeCell ref="I72:J72"/>
    <mergeCell ref="L72:M72"/>
    <mergeCell ref="N72:S72"/>
    <mergeCell ref="T72:V72"/>
    <mergeCell ref="X72:AB72"/>
    <mergeCell ref="B71:D71"/>
    <mergeCell ref="B70:D70"/>
    <mergeCell ref="E70:F70"/>
    <mergeCell ref="I70:J70"/>
    <mergeCell ref="L70:M70"/>
    <mergeCell ref="N70:S70"/>
    <mergeCell ref="T70:V70"/>
    <mergeCell ref="E71:F71"/>
    <mergeCell ref="I71:J71"/>
    <mergeCell ref="L71:M71"/>
    <mergeCell ref="N71:S71"/>
    <mergeCell ref="I69:J69"/>
    <mergeCell ref="L69:M69"/>
    <mergeCell ref="N69:S69"/>
    <mergeCell ref="T67:V67"/>
    <mergeCell ref="I67:J67"/>
    <mergeCell ref="L67:M67"/>
    <mergeCell ref="N67:S67"/>
    <mergeCell ref="T69:V69"/>
    <mergeCell ref="X67:AB67"/>
    <mergeCell ref="X69:AB69"/>
    <mergeCell ref="B63:D63"/>
    <mergeCell ref="E63:F63"/>
    <mergeCell ref="B68:D68"/>
    <mergeCell ref="E68:F68"/>
    <mergeCell ref="I68:J68"/>
    <mergeCell ref="L68:M68"/>
    <mergeCell ref="N68:S68"/>
    <mergeCell ref="T68:V68"/>
    <mergeCell ref="X68:AB68"/>
    <mergeCell ref="B67:D67"/>
    <mergeCell ref="E67:F67"/>
    <mergeCell ref="X64:AB64"/>
    <mergeCell ref="T65:V65"/>
    <mergeCell ref="X65:AB65"/>
    <mergeCell ref="B66:D66"/>
    <mergeCell ref="E66:F66"/>
    <mergeCell ref="I66:J66"/>
    <mergeCell ref="L66:M66"/>
    <mergeCell ref="N66:S66"/>
    <mergeCell ref="T66:V66"/>
    <mergeCell ref="X66:AB66"/>
    <mergeCell ref="B65:D65"/>
    <mergeCell ref="B64:D64"/>
    <mergeCell ref="E64:F64"/>
    <mergeCell ref="I64:J64"/>
    <mergeCell ref="L64:M64"/>
    <mergeCell ref="N64:S64"/>
    <mergeCell ref="T64:V64"/>
    <mergeCell ref="E65:F65"/>
    <mergeCell ref="I65:J65"/>
    <mergeCell ref="L65:M65"/>
    <mergeCell ref="N65:S65"/>
    <mergeCell ref="I63:J63"/>
    <mergeCell ref="L63:M63"/>
    <mergeCell ref="N63:S63"/>
    <mergeCell ref="T61:V61"/>
    <mergeCell ref="I61:J61"/>
    <mergeCell ref="L61:M61"/>
    <mergeCell ref="N61:S61"/>
    <mergeCell ref="T63:V63"/>
    <mergeCell ref="X61:AB61"/>
    <mergeCell ref="X63:AB63"/>
    <mergeCell ref="B57:D57"/>
    <mergeCell ref="E57:F57"/>
    <mergeCell ref="B62:D62"/>
    <mergeCell ref="E62:F62"/>
    <mergeCell ref="I62:J62"/>
    <mergeCell ref="L62:M62"/>
    <mergeCell ref="N62:S62"/>
    <mergeCell ref="T62:V62"/>
    <mergeCell ref="X62:AB62"/>
    <mergeCell ref="B61:D61"/>
    <mergeCell ref="E61:F61"/>
    <mergeCell ref="X58:AB58"/>
    <mergeCell ref="T59:V59"/>
    <mergeCell ref="X59:AB59"/>
    <mergeCell ref="B60:D60"/>
    <mergeCell ref="E60:F60"/>
    <mergeCell ref="I60:J60"/>
    <mergeCell ref="L60:M60"/>
    <mergeCell ref="N60:S60"/>
    <mergeCell ref="T60:V60"/>
    <mergeCell ref="X60:AB60"/>
    <mergeCell ref="B59:D59"/>
    <mergeCell ref="B58:D58"/>
    <mergeCell ref="E58:F58"/>
    <mergeCell ref="I58:J58"/>
    <mergeCell ref="L58:M58"/>
    <mergeCell ref="N58:S58"/>
    <mergeCell ref="T58:V58"/>
    <mergeCell ref="E59:F59"/>
    <mergeCell ref="I59:J59"/>
    <mergeCell ref="L59:M59"/>
    <mergeCell ref="N59:S59"/>
    <mergeCell ref="I57:J57"/>
    <mergeCell ref="L57:M57"/>
    <mergeCell ref="N57:S57"/>
    <mergeCell ref="T55:V55"/>
    <mergeCell ref="I55:J55"/>
    <mergeCell ref="L55:M55"/>
    <mergeCell ref="N55:S55"/>
    <mergeCell ref="T57:V57"/>
    <mergeCell ref="X55:AB55"/>
    <mergeCell ref="X57:AB57"/>
    <mergeCell ref="B51:D51"/>
    <mergeCell ref="E51:F51"/>
    <mergeCell ref="B56:D56"/>
    <mergeCell ref="E56:F56"/>
    <mergeCell ref="I56:J56"/>
    <mergeCell ref="L56:M56"/>
    <mergeCell ref="N56:S56"/>
    <mergeCell ref="T56:V56"/>
    <mergeCell ref="X56:AB56"/>
    <mergeCell ref="B55:D55"/>
    <mergeCell ref="E55:F55"/>
    <mergeCell ref="X52:AB52"/>
    <mergeCell ref="T53:V53"/>
    <mergeCell ref="X53:AB53"/>
    <mergeCell ref="B54:D54"/>
    <mergeCell ref="E54:F54"/>
    <mergeCell ref="I54:J54"/>
    <mergeCell ref="L54:M54"/>
    <mergeCell ref="N54:S54"/>
    <mergeCell ref="T54:V54"/>
    <mergeCell ref="X54:AB54"/>
    <mergeCell ref="B53:D53"/>
    <mergeCell ref="B52:D52"/>
    <mergeCell ref="E52:F52"/>
    <mergeCell ref="I52:J52"/>
    <mergeCell ref="L52:M52"/>
    <mergeCell ref="N52:S52"/>
    <mergeCell ref="T52:V52"/>
    <mergeCell ref="E53:F53"/>
    <mergeCell ref="I53:J53"/>
    <mergeCell ref="L53:M53"/>
    <mergeCell ref="N53:S53"/>
    <mergeCell ref="I51:J51"/>
    <mergeCell ref="L51:M51"/>
    <mergeCell ref="N51:S51"/>
    <mergeCell ref="T49:V49"/>
    <mergeCell ref="I49:J49"/>
    <mergeCell ref="L49:M49"/>
    <mergeCell ref="N49:S49"/>
    <mergeCell ref="T51:V51"/>
    <mergeCell ref="X49:AB49"/>
    <mergeCell ref="X51:AB51"/>
    <mergeCell ref="B45:D45"/>
    <mergeCell ref="E45:F45"/>
    <mergeCell ref="B50:D50"/>
    <mergeCell ref="E50:F50"/>
    <mergeCell ref="I50:J50"/>
    <mergeCell ref="L50:M50"/>
    <mergeCell ref="N50:S50"/>
    <mergeCell ref="T50:V50"/>
    <mergeCell ref="X50:AB50"/>
    <mergeCell ref="B49:D49"/>
    <mergeCell ref="E49:F49"/>
    <mergeCell ref="X46:AB46"/>
    <mergeCell ref="T47:V47"/>
    <mergeCell ref="X47:AB47"/>
    <mergeCell ref="B48:D48"/>
    <mergeCell ref="E48:F48"/>
    <mergeCell ref="I48:J48"/>
    <mergeCell ref="L48:M48"/>
    <mergeCell ref="N48:S48"/>
    <mergeCell ref="T48:V48"/>
    <mergeCell ref="X48:AB48"/>
    <mergeCell ref="B47:D47"/>
    <mergeCell ref="B46:D46"/>
    <mergeCell ref="E46:F46"/>
    <mergeCell ref="I46:J46"/>
    <mergeCell ref="L46:M46"/>
    <mergeCell ref="N46:S46"/>
    <mergeCell ref="T46:V46"/>
    <mergeCell ref="E47:F47"/>
    <mergeCell ref="I47:J47"/>
    <mergeCell ref="L47:M47"/>
    <mergeCell ref="N47:S47"/>
    <mergeCell ref="I45:J45"/>
    <mergeCell ref="L45:M45"/>
    <mergeCell ref="N45:S45"/>
    <mergeCell ref="T43:V43"/>
    <mergeCell ref="I43:J43"/>
    <mergeCell ref="L43:M43"/>
    <mergeCell ref="N43:S43"/>
    <mergeCell ref="T45:V45"/>
    <mergeCell ref="X43:AB43"/>
    <mergeCell ref="X45:AB45"/>
    <mergeCell ref="B39:D39"/>
    <mergeCell ref="E39:F39"/>
    <mergeCell ref="B44:D44"/>
    <mergeCell ref="E44:F44"/>
    <mergeCell ref="I44:J44"/>
    <mergeCell ref="L44:M44"/>
    <mergeCell ref="N44:S44"/>
    <mergeCell ref="T44:V44"/>
    <mergeCell ref="X44:AB44"/>
    <mergeCell ref="B43:D43"/>
    <mergeCell ref="E43:F43"/>
    <mergeCell ref="X40:AB40"/>
    <mergeCell ref="T41:V41"/>
    <mergeCell ref="X41:AB41"/>
    <mergeCell ref="B42:D42"/>
    <mergeCell ref="E42:F42"/>
    <mergeCell ref="I42:J42"/>
    <mergeCell ref="L42:M42"/>
    <mergeCell ref="N42:S42"/>
    <mergeCell ref="T42:V42"/>
    <mergeCell ref="X42:AB42"/>
    <mergeCell ref="B41:D41"/>
    <mergeCell ref="B40:D40"/>
    <mergeCell ref="E40:F40"/>
    <mergeCell ref="I40:J40"/>
    <mergeCell ref="L40:M40"/>
    <mergeCell ref="N40:S40"/>
    <mergeCell ref="T40:V40"/>
    <mergeCell ref="E41:F41"/>
    <mergeCell ref="I41:J41"/>
    <mergeCell ref="L41:M41"/>
    <mergeCell ref="N41:S41"/>
    <mergeCell ref="I39:J39"/>
    <mergeCell ref="L39:M39"/>
    <mergeCell ref="N39:S39"/>
    <mergeCell ref="T37:V37"/>
    <mergeCell ref="I37:J37"/>
    <mergeCell ref="L37:M37"/>
    <mergeCell ref="N37:S37"/>
    <mergeCell ref="T39:V39"/>
    <mergeCell ref="X37:AB37"/>
    <mergeCell ref="X39:AB39"/>
    <mergeCell ref="B33:D33"/>
    <mergeCell ref="E33:F33"/>
    <mergeCell ref="B38:D38"/>
    <mergeCell ref="E38:F38"/>
    <mergeCell ref="I38:J38"/>
    <mergeCell ref="L38:M38"/>
    <mergeCell ref="N38:S38"/>
    <mergeCell ref="T38:V38"/>
    <mergeCell ref="X38:AB38"/>
    <mergeCell ref="B37:D37"/>
    <mergeCell ref="E37:F37"/>
    <mergeCell ref="X34:AB34"/>
    <mergeCell ref="T35:V35"/>
    <mergeCell ref="X35:AB35"/>
    <mergeCell ref="B36:D36"/>
    <mergeCell ref="E36:F36"/>
    <mergeCell ref="I36:J36"/>
    <mergeCell ref="L36:M36"/>
    <mergeCell ref="N36:S36"/>
    <mergeCell ref="T36:V36"/>
    <mergeCell ref="X36:AB36"/>
    <mergeCell ref="B35:D35"/>
    <mergeCell ref="B34:D34"/>
    <mergeCell ref="E34:F34"/>
    <mergeCell ref="I34:J34"/>
    <mergeCell ref="L34:M34"/>
    <mergeCell ref="N34:S34"/>
    <mergeCell ref="T34:V34"/>
    <mergeCell ref="E35:F35"/>
    <mergeCell ref="I35:J35"/>
    <mergeCell ref="L35:M35"/>
    <mergeCell ref="N35:S35"/>
    <mergeCell ref="I33:J33"/>
    <mergeCell ref="L33:M33"/>
    <mergeCell ref="N33:S33"/>
    <mergeCell ref="T31:V31"/>
    <mergeCell ref="I31:J31"/>
    <mergeCell ref="L31:M31"/>
    <mergeCell ref="N31:S31"/>
    <mergeCell ref="T33:V33"/>
    <mergeCell ref="X31:AB31"/>
    <mergeCell ref="X33:AB33"/>
    <mergeCell ref="B27:D27"/>
    <mergeCell ref="E27:F27"/>
    <mergeCell ref="B32:D32"/>
    <mergeCell ref="E32:F32"/>
    <mergeCell ref="I32:J32"/>
    <mergeCell ref="L32:M32"/>
    <mergeCell ref="N32:S32"/>
    <mergeCell ref="T32:V32"/>
    <mergeCell ref="X32:AB32"/>
    <mergeCell ref="B31:D31"/>
    <mergeCell ref="E31:F31"/>
    <mergeCell ref="X28:AB28"/>
    <mergeCell ref="T29:V29"/>
    <mergeCell ref="X29:AB29"/>
    <mergeCell ref="B30:D30"/>
    <mergeCell ref="E30:F30"/>
    <mergeCell ref="I30:J30"/>
    <mergeCell ref="L30:M30"/>
    <mergeCell ref="N30:S30"/>
    <mergeCell ref="T30:V30"/>
    <mergeCell ref="X30:AB30"/>
    <mergeCell ref="B29:D29"/>
    <mergeCell ref="B28:D28"/>
    <mergeCell ref="E28:F28"/>
    <mergeCell ref="I28:J28"/>
    <mergeCell ref="L28:M28"/>
    <mergeCell ref="N28:S28"/>
    <mergeCell ref="T28:V28"/>
    <mergeCell ref="E29:F29"/>
    <mergeCell ref="I29:J29"/>
    <mergeCell ref="L29:M29"/>
    <mergeCell ref="N29:S29"/>
    <mergeCell ref="I27:J27"/>
    <mergeCell ref="L27:M27"/>
    <mergeCell ref="N27:S27"/>
    <mergeCell ref="T25:V25"/>
    <mergeCell ref="I25:J25"/>
    <mergeCell ref="L25:M25"/>
    <mergeCell ref="N25:S25"/>
    <mergeCell ref="T27:V27"/>
    <mergeCell ref="X25:AB25"/>
    <mergeCell ref="X27:AB27"/>
    <mergeCell ref="B21:D21"/>
    <mergeCell ref="E21:F21"/>
    <mergeCell ref="B26:D26"/>
    <mergeCell ref="E26:F26"/>
    <mergeCell ref="I26:J26"/>
    <mergeCell ref="L26:M26"/>
    <mergeCell ref="N26:S26"/>
    <mergeCell ref="T26:V26"/>
    <mergeCell ref="X26:AB26"/>
    <mergeCell ref="B25:D25"/>
    <mergeCell ref="E25:F25"/>
    <mergeCell ref="X22:AB22"/>
    <mergeCell ref="T23:V23"/>
    <mergeCell ref="X23:AB23"/>
    <mergeCell ref="B24:D24"/>
    <mergeCell ref="E24:F24"/>
    <mergeCell ref="I24:J24"/>
    <mergeCell ref="L24:M24"/>
    <mergeCell ref="N24:S24"/>
    <mergeCell ref="T24:V24"/>
    <mergeCell ref="X24:AB24"/>
    <mergeCell ref="B23:D23"/>
    <mergeCell ref="B22:D22"/>
    <mergeCell ref="E22:F22"/>
    <mergeCell ref="I22:J22"/>
    <mergeCell ref="L22:M22"/>
    <mergeCell ref="N22:S22"/>
    <mergeCell ref="T22:V22"/>
    <mergeCell ref="E23:F23"/>
    <mergeCell ref="I23:J23"/>
    <mergeCell ref="L23:M23"/>
    <mergeCell ref="N23:S23"/>
    <mergeCell ref="I21:J21"/>
    <mergeCell ref="L21:M21"/>
    <mergeCell ref="N21:S21"/>
    <mergeCell ref="T19:V19"/>
    <mergeCell ref="I19:J19"/>
    <mergeCell ref="L19:M19"/>
    <mergeCell ref="N19:S19"/>
    <mergeCell ref="T21:V21"/>
    <mergeCell ref="X19:AB19"/>
    <mergeCell ref="X21:AB21"/>
    <mergeCell ref="X16:AB16"/>
    <mergeCell ref="T17:V17"/>
    <mergeCell ref="X17:AB17"/>
    <mergeCell ref="B18:D18"/>
    <mergeCell ref="E18:F18"/>
    <mergeCell ref="I18:J18"/>
    <mergeCell ref="L18:M18"/>
    <mergeCell ref="N18:S18"/>
    <mergeCell ref="T18:V18"/>
    <mergeCell ref="X18:AB18"/>
    <mergeCell ref="B17:D17"/>
    <mergeCell ref="B16:D16"/>
    <mergeCell ref="E16:F16"/>
    <mergeCell ref="I16:J16"/>
    <mergeCell ref="L16:M16"/>
    <mergeCell ref="N16:S16"/>
    <mergeCell ref="T16:V16"/>
    <mergeCell ref="E17:F17"/>
    <mergeCell ref="I17:J17"/>
    <mergeCell ref="L17:M17"/>
    <mergeCell ref="N17:S17"/>
    <mergeCell ref="B20:D20"/>
    <mergeCell ref="E20:F20"/>
    <mergeCell ref="I20:J20"/>
    <mergeCell ref="L20:M20"/>
    <mergeCell ref="N20:S20"/>
    <mergeCell ref="T20:V20"/>
    <mergeCell ref="X20:AB20"/>
    <mergeCell ref="B19:D19"/>
    <mergeCell ref="E19:F19"/>
    <mergeCell ref="X13:AB13"/>
    <mergeCell ref="X15:AB15"/>
    <mergeCell ref="B14:D14"/>
    <mergeCell ref="E14:F14"/>
    <mergeCell ref="I14:J14"/>
    <mergeCell ref="L14:M14"/>
    <mergeCell ref="N14:S14"/>
    <mergeCell ref="T14:V14"/>
    <mergeCell ref="X14:AB14"/>
    <mergeCell ref="B13:D13"/>
    <mergeCell ref="E13:F13"/>
    <mergeCell ref="B15:D15"/>
    <mergeCell ref="I15:J15"/>
    <mergeCell ref="L15:M15"/>
    <mergeCell ref="N15:S15"/>
    <mergeCell ref="E15:F15"/>
    <mergeCell ref="T13:V13"/>
    <mergeCell ref="I13:J13"/>
    <mergeCell ref="L13:M13"/>
    <mergeCell ref="N13:S13"/>
    <mergeCell ref="T15:V15"/>
    <mergeCell ref="X9:AB9"/>
    <mergeCell ref="X10:AB10"/>
    <mergeCell ref="T11:V11"/>
    <mergeCell ref="X11:AB11"/>
    <mergeCell ref="B12:D12"/>
    <mergeCell ref="E12:F12"/>
    <mergeCell ref="I12:J12"/>
    <mergeCell ref="L12:M12"/>
    <mergeCell ref="N12:S12"/>
    <mergeCell ref="T12:V12"/>
    <mergeCell ref="X12:AB12"/>
    <mergeCell ref="B11:D11"/>
    <mergeCell ref="B10:D10"/>
    <mergeCell ref="E10:F10"/>
    <mergeCell ref="I10:J10"/>
    <mergeCell ref="L10:M10"/>
    <mergeCell ref="N10:S10"/>
    <mergeCell ref="T10:V10"/>
    <mergeCell ref="E11:F11"/>
    <mergeCell ref="I11:J11"/>
    <mergeCell ref="L11:M11"/>
    <mergeCell ref="N11:S11"/>
    <mergeCell ref="B9:D9"/>
    <mergeCell ref="E9:F9"/>
    <mergeCell ref="I9:J9"/>
    <mergeCell ref="L9:M9"/>
    <mergeCell ref="N9:S9"/>
    <mergeCell ref="T7:V7"/>
    <mergeCell ref="I7:J7"/>
    <mergeCell ref="L7:M7"/>
    <mergeCell ref="N7:S7"/>
    <mergeCell ref="T9:V9"/>
    <mergeCell ref="B6:D6"/>
    <mergeCell ref="E6:F6"/>
    <mergeCell ref="I6:J6"/>
    <mergeCell ref="L6:M6"/>
    <mergeCell ref="N6:S6"/>
    <mergeCell ref="T6:V6"/>
    <mergeCell ref="X6:AB6"/>
    <mergeCell ref="X7:AB7"/>
    <mergeCell ref="B8:D8"/>
    <mergeCell ref="E8:F8"/>
    <mergeCell ref="I8:J8"/>
    <mergeCell ref="L8:M8"/>
    <mergeCell ref="N8:S8"/>
    <mergeCell ref="T8:V8"/>
    <mergeCell ref="X8:AB8"/>
    <mergeCell ref="B7:D7"/>
    <mergeCell ref="E7:F7"/>
    <mergeCell ref="D2:P2"/>
    <mergeCell ref="C3:O3"/>
    <mergeCell ref="B5:D5"/>
    <mergeCell ref="E5:G5"/>
    <mergeCell ref="I5:J5"/>
    <mergeCell ref="L5:M5"/>
    <mergeCell ref="N5:V5"/>
    <mergeCell ref="X5:AB5"/>
    <mergeCell ref="AC5:AD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S84"/>
  <sheetViews>
    <sheetView workbookViewId="0">
      <selection activeCell="G1" sqref="G1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16</v>
      </c>
      <c r="B1" s="275"/>
      <c r="C1" s="275">
        <v>341</v>
      </c>
      <c r="D1" s="482">
        <v>9</v>
      </c>
      <c r="E1" s="482"/>
      <c r="F1" s="482">
        <f>IFERROR(MATCH($C$1,'Working - CPI'!$A:$A,0),"")</f>
        <v>695</v>
      </c>
      <c r="G1" s="483">
        <f>IFERROR(MATCH($C$1,'Lease Report 2025'!$B:$B,0),"")</f>
        <v>27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IF(G2=0,"",(G2-E38)/G2)</f>
        <v>0.88383185840707967</v>
      </c>
      <c r="D2" s="872" t="s">
        <v>729</v>
      </c>
      <c r="E2" s="871"/>
      <c r="F2" s="252" t="s">
        <v>730</v>
      </c>
      <c r="G2" s="253">
        <f>'Occupancy Summary Schedule'!$D$14</f>
        <v>113000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 t="s">
        <v>1032</v>
      </c>
      <c r="C7" s="66" t="s">
        <v>253</v>
      </c>
      <c r="D7" s="66">
        <v>140</v>
      </c>
      <c r="E7" s="65">
        <v>2347</v>
      </c>
      <c r="F7" s="67" t="s">
        <v>1033</v>
      </c>
      <c r="G7" s="68">
        <v>1.4</v>
      </c>
      <c r="H7" s="68">
        <v>1.4</v>
      </c>
      <c r="I7" s="68">
        <v>1.3</v>
      </c>
      <c r="J7" s="66"/>
      <c r="K7" s="69" t="s">
        <v>1034</v>
      </c>
      <c r="L7" s="70">
        <v>0</v>
      </c>
      <c r="M7" s="68">
        <v>0</v>
      </c>
      <c r="N7" s="65">
        <v>0</v>
      </c>
      <c r="O7" s="71">
        <v>0</v>
      </c>
      <c r="P7" s="68">
        <v>0.06</v>
      </c>
      <c r="Q7" s="72">
        <v>0.06</v>
      </c>
      <c r="R7" s="73"/>
      <c r="S7" s="74"/>
      <c r="T7" s="75"/>
      <c r="U7" s="256" t="s">
        <v>1035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1.3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3051.1</v>
      </c>
      <c r="AN7" s="87">
        <f t="shared" ref="AN7:BB7" si="2">AM7*(1+$P7)</f>
        <v>3234.1660000000002</v>
      </c>
      <c r="AO7" s="87">
        <f t="shared" si="2"/>
        <v>3428.2159600000005</v>
      </c>
      <c r="AP7" s="87">
        <f t="shared" si="2"/>
        <v>3633.9089176000007</v>
      </c>
      <c r="AQ7" s="87">
        <f t="shared" si="2"/>
        <v>3851.9434526560008</v>
      </c>
      <c r="AR7" s="87">
        <f t="shared" si="2"/>
        <v>4083.060059815361</v>
      </c>
      <c r="AS7" s="87">
        <f t="shared" si="2"/>
        <v>4328.0436634042826</v>
      </c>
      <c r="AT7" s="87">
        <f t="shared" si="2"/>
        <v>4587.7262832085398</v>
      </c>
      <c r="AU7" s="87">
        <f t="shared" si="2"/>
        <v>4862.9898602010526</v>
      </c>
      <c r="AV7" s="87">
        <f t="shared" si="2"/>
        <v>5154.7692518131162</v>
      </c>
      <c r="AW7" s="88">
        <f t="shared" si="2"/>
        <v>5464.0554069219033</v>
      </c>
      <c r="AX7" s="88">
        <f t="shared" si="2"/>
        <v>5791.8987313372181</v>
      </c>
      <c r="AY7" s="88">
        <f t="shared" si="2"/>
        <v>6139.4126552174512</v>
      </c>
      <c r="AZ7" s="88">
        <f t="shared" si="2"/>
        <v>6507.7774145304984</v>
      </c>
      <c r="BA7" s="88">
        <f t="shared" si="2"/>
        <v>6898.2440594023283</v>
      </c>
      <c r="BB7" s="89">
        <f t="shared" si="2"/>
        <v>7312.1387029664684</v>
      </c>
      <c r="BC7" s="90"/>
      <c r="BD7" s="91">
        <f t="shared" ref="BD7:BS9" si="3">AM7/12</f>
        <v>254.25833333333333</v>
      </c>
      <c r="BE7" s="92">
        <f t="shared" si="3"/>
        <v>269.51383333333337</v>
      </c>
      <c r="BF7" s="92">
        <f t="shared" si="3"/>
        <v>285.68466333333339</v>
      </c>
      <c r="BG7" s="92">
        <f t="shared" si="3"/>
        <v>302.82574313333339</v>
      </c>
      <c r="BH7" s="92">
        <f t="shared" si="3"/>
        <v>320.9952877213334</v>
      </c>
      <c r="BI7" s="92">
        <f t="shared" si="3"/>
        <v>340.25500498461344</v>
      </c>
      <c r="BJ7" s="92">
        <f t="shared" si="3"/>
        <v>360.6703052836902</v>
      </c>
      <c r="BK7" s="92">
        <f t="shared" si="3"/>
        <v>382.31052360071163</v>
      </c>
      <c r="BL7" s="92">
        <f t="shared" si="3"/>
        <v>405.2491550167544</v>
      </c>
      <c r="BM7" s="92">
        <f t="shared" si="3"/>
        <v>429.5641043177597</v>
      </c>
      <c r="BN7" s="93">
        <f t="shared" si="3"/>
        <v>455.33795057682528</v>
      </c>
      <c r="BO7" s="93">
        <f t="shared" si="3"/>
        <v>482.65822761143482</v>
      </c>
      <c r="BP7" s="93">
        <f t="shared" si="3"/>
        <v>511.61772126812093</v>
      </c>
      <c r="BQ7" s="93">
        <f t="shared" si="3"/>
        <v>542.31478454420824</v>
      </c>
      <c r="BR7" s="93">
        <f t="shared" si="3"/>
        <v>574.85367161686065</v>
      </c>
      <c r="BS7" s="94">
        <f t="shared" si="3"/>
        <v>609.3448919138724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Arizona Fitness Distributors, LLC</v>
      </c>
      <c r="C13" s="151" t="str">
        <f>IF($D$1="","",IF(INDEX('January 2026 Renewals'!$A:$A,$D$1+ROW()-ROW($B$13))&lt;&gt;$C$1,"",INDEX('January 2026 Renewals'!$C:$C,$D$1+ROW()-ROW($B$13))))</f>
        <v>402-100</v>
      </c>
      <c r="D13" s="151">
        <f>IF($D$1="","",IF(INDEX('January 2026 Renewals'!$A:$A,$D$1+ROW()-ROW($B$13))&lt;&gt;$C$1,"",INDEX('January 2026 Renewals'!$E:$E,$D$1+ROW()-ROW($B$13))))</f>
        <v>100</v>
      </c>
      <c r="E13" s="152">
        <f>IF($D$1="","",IF(INDEX('January 2026 Renewals'!$A:$A,$D$1+ROW()-ROW($B$13))&lt;&gt;$C$1,"",INDEX('January 2026 Renewals'!$G:$G,$D$1+ROW()-ROW($B$13))))</f>
        <v>1951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1.4500000000000002</v>
      </c>
      <c r="H13" s="486">
        <f>IF($D$1="","",IF(INDEX('January 2026 Renewals'!$A:$A,$D$1+ROW()-ROW($B$13))&lt;&gt;$C$1,"",INDEX('January 2026 Renewals'!$R:$R,$D$1+ROW()-ROW($B$13))))</f>
        <v>1.45</v>
      </c>
      <c r="I13" s="486">
        <f>IF($D$1="","",IF(INDEX('January 2026 Renewals'!$A:$A,$D$1+ROW()-ROW($B$13))&lt;&gt;$C$1,"",INDEX('January 2026 Renewals'!$W:$W,$D$1+ROW()-ROW($B$13))))</f>
        <v>1.52</v>
      </c>
      <c r="J13" s="486">
        <f>IF($D$1="","",IF(INDEX('January 2026 Renewals'!$A:$A,$D$1+ROW()-ROW($B$13))&lt;&gt;$C$1,"",INDEX('January 2026 Renewals'!$AC:$AC,$D$1+ROW()-ROW($B$13))))</f>
        <v>1.52</v>
      </c>
      <c r="K13" t="str">
        <f>IF($D$1="","",IF(INDEX('January 2026 Renewals'!$A:$A,$D$1+ROW()-ROW($B$13))&lt;&gt;$C$1,"",INDEX('January 2026 Renewals'!$AM:$AM,$D$1+ROW()-ROW($B$13))))</f>
        <v>1 year $1.55 (Repairs)?</v>
      </c>
      <c r="L13" s="154"/>
      <c r="M13" s="154"/>
      <c r="N13" s="658" t="s">
        <v>1036</v>
      </c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Gecko Glass</v>
      </c>
      <c r="C14" s="151" t="str">
        <f>IF($D$1="","",IF(INDEX('January 2026 Renewals'!$A:$A,$D$1+ROW()-ROW($B$13))&lt;&gt;$C$1,"",INDEX('January 2026 Renewals'!$C:$C,$D$1+ROW()-ROW($B$13))))</f>
        <v>408-150</v>
      </c>
      <c r="D14" s="151">
        <f>IF($D$1="","",IF(INDEX('January 2026 Renewals'!$A:$A,$D$1+ROW()-ROW($B$13))&lt;&gt;$C$1,"",INDEX('January 2026 Renewals'!$E:$E,$D$1+ROW()-ROW($B$13))))</f>
        <v>150</v>
      </c>
      <c r="E14" s="152">
        <f>IF($D$1="","",IF(INDEX('January 2026 Renewals'!$A:$A,$D$1+ROW()-ROW($B$13))&lt;&gt;$C$1,"",INDEX('January 2026 Renewals'!$G:$G,$D$1+ROW()-ROW($B$13))))</f>
        <v>3960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1.1400000000000001</v>
      </c>
      <c r="H14" s="486">
        <f>IF($D$1="","",IF(INDEX('January 2026 Renewals'!$A:$A,$D$1+ROW()-ROW($B$13))&lt;&gt;$C$1,"",INDEX('January 2026 Renewals'!$R:$R,$D$1+ROW()-ROW($B$13))))</f>
        <v>1.5</v>
      </c>
      <c r="I14" s="486">
        <f>IF($D$1="","",IF(INDEX('January 2026 Renewals'!$A:$A,$D$1+ROW()-ROW($B$13))&lt;&gt;$C$1,"",INDEX('January 2026 Renewals'!$W:$W,$D$1+ROW()-ROW($B$13))))</f>
        <v>1.46</v>
      </c>
      <c r="J14" s="486">
        <f>IF($D$1="","",IF(INDEX('January 2026 Renewals'!$A:$A,$D$1+ROW()-ROW($B$13))&lt;&gt;$C$1,"",INDEX('January 2026 Renewals'!$AC:$AC,$D$1+ROW()-ROW($B$13))))</f>
        <v>1.43</v>
      </c>
      <c r="K14" t="str">
        <f>IF($D$1="","",IF(INDEX('January 2026 Renewals'!$A:$A,$D$1+ROW()-ROW($B$13))&lt;&gt;$C$1,"",INDEX('January 2026 Renewals'!$AM:$AM,$D$1+ROW()-ROW($B$13))))</f>
        <v>Month to month? Sent Hold over clause.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>J.A. Hansen Company</v>
      </c>
      <c r="C15" s="151" t="str">
        <f>IF($D$1="","",IF(INDEX('January 2026 Renewals'!$A:$A,$D$1+ROW()-ROW($B$13))&lt;&gt;$C$1,"",INDEX('January 2026 Renewals'!$C:$C,$D$1+ROW()-ROW($B$13))))</f>
        <v>400-190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4482</v>
      </c>
      <c r="F15" s="153">
        <f>IF($D$1="","",IF(INDEX('January 2026 Renewals'!$A:$A,$D$1+ROW()-ROW($B$13))&lt;&gt;$C$1,"",INDEX('January 2026 Renewals'!$I:$I,$D$1+ROW()-ROW($B$13))))</f>
        <v>46112</v>
      </c>
      <c r="G15" s="486">
        <f>IF($D$1="","",IF(INDEX('January 2026 Renewals'!$A:$A,$D$1+ROW()-ROW($B$13))&lt;&gt;$C$1,"",INDEX('January 2026 Renewals'!$Q:$Q,$D$1+ROW()-ROW($B$13))))</f>
        <v>1.47</v>
      </c>
      <c r="H15" s="486">
        <f>IF($D$1="","",IF(INDEX('January 2026 Renewals'!$A:$A,$D$1+ROW()-ROW($B$13))&lt;&gt;$C$1,"",INDEX('January 2026 Renewals'!$R:$R,$D$1+ROW()-ROW($B$13))))</f>
        <v>1.5</v>
      </c>
      <c r="I15" s="486">
        <f>IF($D$1="","",IF(INDEX('January 2026 Renewals'!$A:$A,$D$1+ROW()-ROW($B$13))&lt;&gt;$C$1,"",INDEX('January 2026 Renewals'!$W:$W,$D$1+ROW()-ROW($B$13))))</f>
        <v>1.54</v>
      </c>
      <c r="J15" s="486">
        <f>IF($D$1="","",IF(INDEX('January 2026 Renewals'!$A:$A,$D$1+ROW()-ROW($B$13))&lt;&gt;$C$1,"",INDEX('January 2026 Renewals'!$AC:$AC,$D$1+ROW()-ROW($B$13))))</f>
        <v>1.54</v>
      </c>
      <c r="K15">
        <f>IF($D$1="","",IF(INDEX('January 2026 Renewals'!$A:$A,$D$1+ROW()-ROW($B$13))&lt;&gt;$C$1,"",INDEX('January 2026 Renewals'!$AM:$AM,$D$1+ROW()-ROW($B$13))))</f>
        <v>0</v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5" customFormat="1" ht="12.75" customHeight="1">
      <c r="A16" s="821"/>
      <c r="B16" s="642"/>
      <c r="C16" s="643"/>
      <c r="D16" s="643"/>
      <c r="E16" s="644"/>
      <c r="F16" s="645"/>
      <c r="G16" s="822"/>
      <c r="H16" s="822"/>
      <c r="I16" s="822"/>
      <c r="J16" s="822"/>
      <c r="K16"/>
      <c r="L16" s="639"/>
      <c r="M16" s="639"/>
      <c r="N16" s="639"/>
      <c r="O16" s="639"/>
      <c r="P16" s="639"/>
      <c r="Q16" s="639"/>
      <c r="R16" s="639"/>
      <c r="S16" s="639"/>
      <c r="T16" s="639"/>
      <c r="U16" s="639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823"/>
      <c r="AH16" s="824"/>
      <c r="AI16" s="155"/>
      <c r="AJ16" s="155"/>
      <c r="AK16" s="155"/>
      <c r="AL16" s="110"/>
    </row>
    <row r="17" spans="1:65" s="243" customFormat="1" ht="15.75" customHeight="1">
      <c r="A17" s="235"/>
      <c r="B17" s="236" t="s">
        <v>766</v>
      </c>
      <c r="C17" s="237"/>
      <c r="D17" s="237"/>
      <c r="E17" s="238">
        <f>SUM(E13:E15)</f>
        <v>10393</v>
      </c>
      <c r="F17" s="239"/>
      <c r="G17" s="237"/>
      <c r="H17" s="240"/>
      <c r="I17" s="237"/>
      <c r="J17" s="237"/>
      <c r="K17" s="241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5"/>
      <c r="AH17" s="246"/>
      <c r="AI17" s="247"/>
      <c r="AJ17" s="247"/>
      <c r="AK17" s="247"/>
      <c r="AL17" s="248"/>
    </row>
    <row r="18" spans="1:65" s="46" customFormat="1" ht="15.75" customHeight="1">
      <c r="A18" s="866" t="s">
        <v>776</v>
      </c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58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9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</row>
    <row r="19" spans="1:65" s="46" customFormat="1" ht="15.75" customHeight="1">
      <c r="A19" s="866" t="s">
        <v>777</v>
      </c>
      <c r="B19" s="867"/>
      <c r="C19" s="867"/>
      <c r="D19" s="867"/>
      <c r="E19" s="867"/>
      <c r="F19" s="867"/>
      <c r="G19" s="867"/>
      <c r="H19" s="867"/>
      <c r="I19" s="867"/>
      <c r="J19" s="867"/>
      <c r="K19" s="867"/>
      <c r="L19" s="867"/>
      <c r="M19" s="867"/>
      <c r="N19" s="867"/>
      <c r="O19" s="867"/>
      <c r="P19" s="867"/>
      <c r="Q19" s="867"/>
      <c r="R19" s="867"/>
      <c r="S19" s="867"/>
      <c r="T19" s="867"/>
      <c r="U19" s="858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9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</row>
    <row r="20" spans="1:65" s="552" customFormat="1" ht="38.25" customHeight="1">
      <c r="A20" s="530"/>
      <c r="B20" s="531" t="s">
        <v>751</v>
      </c>
      <c r="C20" s="532" t="s">
        <v>752</v>
      </c>
      <c r="D20" s="532" t="s">
        <v>753</v>
      </c>
      <c r="E20" s="530" t="s">
        <v>730</v>
      </c>
      <c r="F20" s="547" t="s">
        <v>778</v>
      </c>
      <c r="G20" s="547" t="s">
        <v>779</v>
      </c>
      <c r="H20" s="547" t="s">
        <v>780</v>
      </c>
      <c r="I20" s="547" t="s">
        <v>781</v>
      </c>
      <c r="J20" s="548" t="s">
        <v>128</v>
      </c>
      <c r="K20" s="840" t="s">
        <v>71</v>
      </c>
      <c r="L20" s="841"/>
      <c r="M20" s="841"/>
      <c r="N20" s="841"/>
      <c r="O20" s="841"/>
      <c r="P20" s="841"/>
      <c r="Q20" s="841"/>
      <c r="R20" s="840" t="s">
        <v>782</v>
      </c>
      <c r="S20" s="841"/>
      <c r="T20" s="841"/>
      <c r="U20" s="841"/>
      <c r="V20" s="536"/>
      <c r="W20" s="549"/>
      <c r="X20" s="550"/>
      <c r="Y20" s="550"/>
      <c r="Z20" s="550"/>
      <c r="AA20" s="550"/>
      <c r="AB20" s="550"/>
      <c r="AC20" s="550"/>
      <c r="AD20" s="550"/>
      <c r="AE20" s="550"/>
      <c r="AF20" s="550"/>
      <c r="AG20" s="550"/>
      <c r="AH20" s="550"/>
      <c r="AI20" s="550"/>
      <c r="AJ20" s="550"/>
      <c r="AK20" s="550"/>
      <c r="AL20" s="551"/>
    </row>
    <row r="21" spans="1:65" s="55" customFormat="1" ht="20.25" customHeight="1">
      <c r="A21" s="125"/>
      <c r="B21" s="150" t="str">
        <f>IF($F$1="","",IF(INDEX('Working - CPI'!$D:$D,$F$1+ROW()-ROW($B$21))&gt;0,"Vacant",""))</f>
        <v>Vacant</v>
      </c>
      <c r="C21" s="151" t="str">
        <f>IF($F$1="","",INDEX('Working - CPI'!$B:$B,$F$1+ROW()-ROW($B$21)))</f>
        <v xml:space="preserve">7408 W Detroit </v>
      </c>
      <c r="D21" s="151">
        <f>IF($F$1="","",INDEX('Working - CPI'!$C:$C,$F$1+ROW()-ROW($B$21)))</f>
        <v>100</v>
      </c>
      <c r="E21" s="152">
        <f>IF($F$1="","",INDEX('Working - CPI'!$D:$D,$F$1+ROW()-ROW($B$21)))</f>
        <v>8010</v>
      </c>
      <c r="F21" s="153">
        <f>IF($F$1="","",INDEX('Working - CPI'!$E:$E,$F$1+ROW()-ROW($B$21)))</f>
        <v>45870</v>
      </c>
      <c r="G21" s="484">
        <f ca="1">IF($F$1="","",INDEX('Working - CPI'!$F:$F,$F$1+ROW()-ROW($B$21)))</f>
        <v>139.52766793981573</v>
      </c>
      <c r="H21" s="268">
        <f>IF($F$1="","",INDEX('Working - CPI'!$G:$G,$F$1+ROW()-ROW($B$21)))</f>
        <v>1.4</v>
      </c>
      <c r="I21" s="267" t="str">
        <f>IF($F$1="","",INDEX('Working - CPI'!$H:$H,$F$1+ROW()-ROW($B$21)))</f>
        <v>Yes</v>
      </c>
      <c r="J21" s="267" t="str">
        <f>IF($F$1="","",INDEX('Working - CPI'!$I:$I,$F$1+ROW()-ROW($B$21)))</f>
        <v>Yes</v>
      </c>
      <c r="K21" s="842" t="str">
        <f>IF($F$1="","",INDEX('Working - CPI'!$J:$J,$F$1+ROW()-ROW($B$21)))</f>
        <v>Lease ready</v>
      </c>
      <c r="L21" s="843"/>
      <c r="M21" s="843"/>
      <c r="N21" s="843"/>
      <c r="O21" s="843"/>
      <c r="P21" s="843"/>
      <c r="Q21" s="843"/>
      <c r="R21" s="936"/>
      <c r="S21" s="936"/>
      <c r="T21" s="936"/>
      <c r="U21" s="936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10"/>
    </row>
    <row r="22" spans="1:65" s="55" customFormat="1" ht="32" customHeight="1">
      <c r="A22" s="125"/>
      <c r="B22" s="150" t="str">
        <f>IF($F$1="","",IF(INDEX('Working - CPI'!$D:$D,$F$1+ROW()-ROW($B$21))&gt;0,"Vacant",""))</f>
        <v>Vacant</v>
      </c>
      <c r="C22" s="151" t="str">
        <f>IF($F$1="","",INDEX('Working - CPI'!$B:$B,$F$1+ROW()-ROW($B$21)))</f>
        <v>7408 W Detroit St</v>
      </c>
      <c r="D22" s="151">
        <f>IF($F$1="","",INDEX('Working - CPI'!$C:$C,$F$1+ROW()-ROW($B$21)))</f>
        <v>140</v>
      </c>
      <c r="E22" s="152">
        <f>IF($F$1="","",INDEX('Working - CPI'!$D:$D,$F$1+ROW()-ROW($B$21)))</f>
        <v>2347</v>
      </c>
      <c r="F22" s="153">
        <f>IF($F$1="","",INDEX('Working - CPI'!$E:$E,$F$1+ROW()-ROW($B$21)))</f>
        <v>45962</v>
      </c>
      <c r="G22" s="484">
        <f ca="1">IF($F$1="","",INDEX('Working - CPI'!$F:$F,$F$1+ROW()-ROW($B$21)))</f>
        <v>47.527667939815728</v>
      </c>
      <c r="H22" s="268">
        <f>IF($F$1="","",INDEX('Working - CPI'!$G:$G,$F$1+ROW()-ROW($B$21)))</f>
        <v>1.33</v>
      </c>
      <c r="I22" s="267" t="str">
        <f>IF($F$1="","",INDEX('Working - CPI'!$H:$H,$F$1+ROW()-ROW($B$21)))</f>
        <v>Yes</v>
      </c>
      <c r="J22" s="267" t="str">
        <f>IF($F$1="","",INDEX('Working - CPI'!$I:$I,$F$1+ROW()-ROW($B$21)))</f>
        <v>Yes</v>
      </c>
      <c r="K22" s="934" t="str">
        <f>IF($F$1="","",INDEX('Working - CPI'!$J:$J,$F$1+ROW()-ROW($B$21)))</f>
        <v xml:space="preserve">Very weird space-back entry only- Equus suggests to brokers to market to existing tenants for storage or workshop etc. </v>
      </c>
      <c r="L22" s="935"/>
      <c r="M22" s="935"/>
      <c r="N22" s="935"/>
      <c r="O22" s="935"/>
      <c r="P22" s="935"/>
      <c r="Q22" s="935"/>
      <c r="R22" s="937" t="s">
        <v>1037</v>
      </c>
      <c r="S22" s="937"/>
      <c r="T22" s="937"/>
      <c r="U22" s="937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10"/>
    </row>
    <row r="23" spans="1:65" s="55" customFormat="1" ht="20.25" customHeight="1">
      <c r="A23" s="125"/>
      <c r="B23" s="569" t="s">
        <v>1038</v>
      </c>
      <c r="C23" s="570" t="s">
        <v>374</v>
      </c>
      <c r="D23" s="570">
        <v>170</v>
      </c>
      <c r="E23" s="571">
        <v>2770</v>
      </c>
      <c r="F23" s="572">
        <v>46023</v>
      </c>
      <c r="G23" s="573"/>
      <c r="H23" s="574">
        <v>1.45</v>
      </c>
      <c r="I23" s="575" t="s">
        <v>73</v>
      </c>
      <c r="J23" s="575"/>
      <c r="K23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65" s="55" customFormat="1" ht="13" customHeight="1">
      <c r="A24" s="133"/>
      <c r="B24" s="156"/>
      <c r="C24" s="157"/>
      <c r="D24" s="157"/>
      <c r="E24" s="158"/>
      <c r="F24" s="159"/>
      <c r="G24" s="269"/>
      <c r="H24" s="270"/>
      <c r="I24" s="269"/>
      <c r="J24" s="269"/>
      <c r="K24" s="57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65" s="55" customFormat="1" ht="12.75" customHeight="1">
      <c r="A25" s="133"/>
      <c r="B25" s="156"/>
      <c r="C25" s="157"/>
      <c r="D25" s="157"/>
      <c r="E25" s="158"/>
      <c r="F25" s="159"/>
      <c r="G25" s="269"/>
      <c r="H25" s="270"/>
      <c r="I25" s="269"/>
      <c r="J25" s="269"/>
      <c r="K25" s="57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65" s="55" customFormat="1" ht="12.75" customHeight="1">
      <c r="A26" s="133"/>
      <c r="B26" s="156"/>
      <c r="C26" s="157"/>
      <c r="D26" s="157"/>
      <c r="E26" s="158"/>
      <c r="F26" s="159"/>
      <c r="G26" s="269"/>
      <c r="H26" s="270"/>
      <c r="I26" s="269"/>
      <c r="J26" s="269"/>
      <c r="K26" s="57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65" s="55" customFormat="1" ht="12.75" customHeight="1">
      <c r="A27" s="133"/>
      <c r="B27" s="156"/>
      <c r="C27" s="157"/>
      <c r="D27" s="157"/>
      <c r="E27" s="158"/>
      <c r="F27" s="159"/>
      <c r="G27" s="269"/>
      <c r="H27" s="270"/>
      <c r="I27" s="269"/>
      <c r="J27" s="269"/>
      <c r="K27" s="57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65" s="55" customFormat="1" ht="12.75" customHeight="1">
      <c r="A28" s="133"/>
      <c r="B28" s="156"/>
      <c r="C28" s="157"/>
      <c r="D28" s="157"/>
      <c r="E28" s="158"/>
      <c r="F28" s="159"/>
      <c r="G28" s="269"/>
      <c r="H28" s="270"/>
      <c r="I28" s="269"/>
      <c r="J28" s="269"/>
      <c r="K28" s="57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65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65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65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65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86"/>
      <c r="B36" s="187"/>
      <c r="C36" s="188"/>
      <c r="D36" s="188"/>
      <c r="E36" s="189"/>
      <c r="F36" s="190"/>
      <c r="G36" s="271"/>
      <c r="H36" s="272"/>
      <c r="I36" s="271"/>
      <c r="J36" s="271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7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55"/>
      <c r="W37" s="262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6"/>
    </row>
    <row r="38" spans="1:65" s="243" customFormat="1" ht="15.75" customHeight="1">
      <c r="A38" s="235"/>
      <c r="B38" s="236" t="s">
        <v>785</v>
      </c>
      <c r="C38" s="237">
        <f>SUMIF(B20:B33,B38,E20:E33)</f>
        <v>0</v>
      </c>
      <c r="D38" s="237"/>
      <c r="E38" s="238">
        <f>SUM(E21:E37)</f>
        <v>13127</v>
      </c>
      <c r="F38" s="239"/>
      <c r="G38" s="237" t="s">
        <v>59</v>
      </c>
      <c r="H38" s="237">
        <f>SUMIF(B20:B33,G38,E20:E33)</f>
        <v>10357</v>
      </c>
      <c r="I38" s="237"/>
      <c r="J38" s="237"/>
      <c r="K38" s="241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5"/>
      <c r="AH38" s="246"/>
      <c r="AI38" s="247"/>
      <c r="AJ38" s="247"/>
      <c r="AK38" s="247"/>
      <c r="AL38" s="248"/>
    </row>
    <row r="39" spans="1:65" s="55" customFormat="1" ht="30.75" customHeight="1">
      <c r="A39" s="837" t="s">
        <v>786</v>
      </c>
      <c r="B39" s="838"/>
      <c r="C39" s="838"/>
      <c r="D39" s="838"/>
      <c r="E39" s="838"/>
      <c r="F39" s="838"/>
      <c r="G39" s="838"/>
      <c r="H39" s="838"/>
      <c r="I39" s="838"/>
      <c r="J39" s="838"/>
      <c r="K39" s="838"/>
      <c r="L39" s="838"/>
      <c r="M39" s="838"/>
      <c r="N39" s="838"/>
      <c r="O39" s="838"/>
      <c r="P39" s="838"/>
      <c r="Q39" s="838"/>
      <c r="R39" s="838"/>
      <c r="S39" s="838"/>
      <c r="T39" s="838"/>
      <c r="U39" s="839"/>
      <c r="W39" s="263" t="s">
        <v>734</v>
      </c>
      <c r="X39" s="166"/>
      <c r="Y39" s="166"/>
      <c r="Z39" s="166"/>
      <c r="AA39" s="166"/>
      <c r="AB39" s="166"/>
      <c r="AC39" s="166"/>
      <c r="AD39" s="166"/>
      <c r="AE39" s="166"/>
      <c r="AF39" s="166"/>
      <c r="AG39" s="167"/>
      <c r="AH39" s="168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</row>
    <row r="40" spans="1:65" s="55" customFormat="1" ht="24" customHeight="1">
      <c r="A40" s="161"/>
      <c r="B40" s="162"/>
      <c r="C40" s="163"/>
      <c r="D40" s="163"/>
      <c r="E40" s="164"/>
      <c r="F40" s="162"/>
      <c r="G40" s="854" t="s">
        <v>737</v>
      </c>
      <c r="H40" s="853"/>
      <c r="I40" s="855" t="s">
        <v>738</v>
      </c>
      <c r="J40" s="853"/>
      <c r="K40" s="854" t="s">
        <v>739</v>
      </c>
      <c r="L40" s="853"/>
      <c r="M40" s="854" t="s">
        <v>740</v>
      </c>
      <c r="N40" s="853"/>
      <c r="O40" s="165" t="s">
        <v>760</v>
      </c>
      <c r="P40" s="165" t="s">
        <v>742</v>
      </c>
      <c r="Q40" s="165" t="s">
        <v>743</v>
      </c>
      <c r="R40" s="165" t="s">
        <v>744</v>
      </c>
      <c r="S40" s="164"/>
      <c r="T40" s="164"/>
      <c r="U40" s="164"/>
      <c r="W40" s="171" t="s">
        <v>745</v>
      </c>
      <c r="X40" s="169"/>
      <c r="Y40" s="169"/>
      <c r="Z40" s="169"/>
      <c r="AA40" s="169"/>
      <c r="AB40" s="170" t="s">
        <v>746</v>
      </c>
      <c r="AC40" s="170"/>
      <c r="AD40" s="170"/>
      <c r="AE40" s="170" t="s">
        <v>287</v>
      </c>
      <c r="AF40" s="171"/>
      <c r="AG40" s="172"/>
      <c r="AH40" s="173"/>
    </row>
    <row r="41" spans="1:65" s="536" customFormat="1" ht="15" customHeight="1">
      <c r="A41" s="530"/>
      <c r="B41" s="531" t="s">
        <v>751</v>
      </c>
      <c r="C41" s="532" t="s">
        <v>752</v>
      </c>
      <c r="D41" s="532" t="s">
        <v>753</v>
      </c>
      <c r="E41" s="530" t="s">
        <v>730</v>
      </c>
      <c r="F41" s="533" t="s">
        <v>754</v>
      </c>
      <c r="G41" s="534" t="s">
        <v>296</v>
      </c>
      <c r="H41" s="534" t="s">
        <v>757</v>
      </c>
      <c r="I41" s="532" t="s">
        <v>296</v>
      </c>
      <c r="J41" s="532" t="s">
        <v>757</v>
      </c>
      <c r="K41" s="534" t="s">
        <v>296</v>
      </c>
      <c r="L41" s="534" t="s">
        <v>757</v>
      </c>
      <c r="M41" s="534" t="s">
        <v>296</v>
      </c>
      <c r="N41" s="534" t="s">
        <v>757</v>
      </c>
      <c r="O41" s="534" t="s">
        <v>787</v>
      </c>
      <c r="P41" s="534" t="s">
        <v>787</v>
      </c>
      <c r="Q41" s="534" t="s">
        <v>787</v>
      </c>
      <c r="R41" s="534">
        <f>S6</f>
        <v>0</v>
      </c>
      <c r="S41" s="553" t="s">
        <v>788</v>
      </c>
      <c r="T41" s="859" t="s">
        <v>71</v>
      </c>
      <c r="U41" s="860"/>
      <c r="W41" s="537" t="s">
        <v>759</v>
      </c>
      <c r="X41" s="537" t="s">
        <v>760</v>
      </c>
      <c r="Y41" s="537" t="s">
        <v>761</v>
      </c>
      <c r="Z41" s="537" t="s">
        <v>742</v>
      </c>
      <c r="AA41" s="537" t="s">
        <v>762</v>
      </c>
      <c r="AB41" s="538" t="s">
        <v>763</v>
      </c>
      <c r="AC41" s="539" t="s">
        <v>762</v>
      </c>
      <c r="AD41" s="540" t="s">
        <v>739</v>
      </c>
      <c r="AE41" s="538" t="s">
        <v>764</v>
      </c>
      <c r="AF41" s="539" t="s">
        <v>765</v>
      </c>
      <c r="AG41" s="554" t="s">
        <v>766</v>
      </c>
      <c r="AH41" s="541" t="s">
        <v>767</v>
      </c>
      <c r="AL41" s="555"/>
      <c r="AM41" s="556" t="str">
        <f>AM5</f>
        <v>Raleigh Light Industrial - Rent Bump Calculation</v>
      </c>
      <c r="AN41" s="557"/>
      <c r="AO41" s="557"/>
      <c r="AP41" s="557"/>
      <c r="AQ41" s="557"/>
      <c r="AR41" s="557"/>
      <c r="AS41" s="557"/>
      <c r="AT41" s="557"/>
      <c r="AU41" s="557"/>
      <c r="AV41" s="557"/>
      <c r="AW41" s="558"/>
      <c r="AX41" s="558"/>
      <c r="AY41" s="558"/>
      <c r="AZ41" s="558"/>
      <c r="BA41" s="558"/>
      <c r="BB41" s="558"/>
      <c r="BD41" s="556" t="str">
        <f>BD5</f>
        <v>Raleigh Light Industrial - Rent Bump Calculation (Monthly Rents)</v>
      </c>
      <c r="BE41" s="557"/>
      <c r="BF41" s="557"/>
      <c r="BG41" s="557"/>
      <c r="BH41" s="557"/>
      <c r="BI41" s="557"/>
      <c r="BJ41" s="557"/>
      <c r="BK41" s="557"/>
      <c r="BL41" s="557"/>
      <c r="BM41" s="557"/>
    </row>
    <row r="42" spans="1:65" s="55" customFormat="1" ht="15" customHeight="1">
      <c r="A42" s="60"/>
      <c r="B42" s="61" t="str">
        <f>IF($G$1="","",INDEX('Lease Report 2025'!$H:$H,$G$1+ROW()-ROW($B$42)))</f>
        <v>Arizona Fitness Distributors LLC</v>
      </c>
      <c r="C42" s="62" t="str">
        <f>IF($G$1="","",INDEX('Lease Report 2025'!$D:$D,$G$1+ROW()-ROW($B$42)))</f>
        <v>7402 W Detroit</v>
      </c>
      <c r="D42" s="62">
        <f>IF($G$1="","",INDEX('Lease Report 2025'!$E:$E,$G$1+ROW()-ROW($B$42)))</f>
        <v>100</v>
      </c>
      <c r="E42" s="60">
        <f>IF($G$1="","",INDEX('Lease Report 2025'!$G:$G,$G$1+ROW()-ROW($B$42)))</f>
        <v>1951</v>
      </c>
      <c r="F42" s="63" t="str">
        <f>IF($G$1="","",INDEX('Lease Report 2025'!$A:$A,$G$1+ROW()-ROW($B$42)))</f>
        <v>New</v>
      </c>
      <c r="G42" s="64">
        <f>IF($G$1="","",INDEX('Lease Report 2025'!$L:$L,$G$1+ROW()-ROW($B$42)))</f>
        <v>1.45</v>
      </c>
      <c r="H42" s="64"/>
      <c r="I42" s="62">
        <f>IF($G$1="","",INDEX('Lease Report 2025'!$P:$P,$G$1+ROW()-ROW($B$42)))</f>
        <v>1</v>
      </c>
      <c r="J42" s="62"/>
      <c r="K42" s="64"/>
      <c r="L42" s="64"/>
      <c r="M42" s="64"/>
      <c r="N42" s="476"/>
      <c r="O42" s="476">
        <f>IF($G$1="","",INDEX('Lease Report 2025'!$N:$N,$G$1+ROW()-ROW($B$42)))</f>
        <v>0</v>
      </c>
      <c r="P42" s="476"/>
      <c r="Q42" s="476"/>
      <c r="R42" s="64"/>
      <c r="S42" s="109">
        <f>IF($G$1="","",INDEX('Lease Report 2025'!$R:$R,$G$1+ROW()-ROW($B$42)))</f>
        <v>45703</v>
      </c>
      <c r="T42" s="61">
        <f>IF($G$1="","",INDEX('Lease Report 2025'!$O:$O,$G$1+ROW()-ROW($B$42)))</f>
        <v>0</v>
      </c>
      <c r="U42" s="430"/>
      <c r="W42" s="122"/>
      <c r="X42" s="122"/>
      <c r="Y42" s="122"/>
      <c r="Z42" s="122"/>
      <c r="AA42" s="122"/>
      <c r="AB42" s="477"/>
      <c r="AC42" s="123"/>
      <c r="AD42" s="123"/>
      <c r="AE42" s="123"/>
      <c r="AF42" s="123"/>
      <c r="AG42" s="478"/>
      <c r="AH42" s="431"/>
      <c r="AL42" s="110"/>
      <c r="AM42" s="47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D42" s="47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65" s="55" customFormat="1" ht="15" customHeight="1">
      <c r="A43" s="60"/>
      <c r="B43" s="61" t="str">
        <f>IF($G$1="","",INDEX('Lease Report 2025'!$H:$H,$G$1+ROW()-ROW($B$42)))</f>
        <v>AutoJoy, Inc</v>
      </c>
      <c r="C43" s="62" t="str">
        <f>IF($G$1="","",INDEX('Lease Report 2025'!$D:$D,$G$1+ROW()-ROW($B$42)))</f>
        <v>7408 W Detroit St</v>
      </c>
      <c r="D43" s="62">
        <f>IF($G$1="","",INDEX('Lease Report 2025'!$E:$E,$G$1+ROW()-ROW($B$42)))</f>
        <v>170</v>
      </c>
      <c r="E43" s="60">
        <f>IF($G$1="","",INDEX('Lease Report 2025'!$G:$G,$G$1+ROW()-ROW($B$42)))</f>
        <v>4581</v>
      </c>
      <c r="F43" s="63" t="str">
        <f>IF($G$1="","",INDEX('Lease Report 2025'!$A:$A,$G$1+ROW()-ROW($B$42)))</f>
        <v>RX</v>
      </c>
      <c r="G43" s="64">
        <f>IF($G$1="","",INDEX('Lease Report 2025'!$L:$L,$G$1+ROW()-ROW($B$42)))</f>
        <v>1.4</v>
      </c>
      <c r="H43" s="64"/>
      <c r="I43" s="62">
        <f>IF($G$1="","",INDEX('Lease Report 2025'!$P:$P,$G$1+ROW()-ROW($B$42)))</f>
        <v>2</v>
      </c>
      <c r="J43" s="62"/>
      <c r="K43" s="64"/>
      <c r="L43" s="64"/>
      <c r="M43" s="64"/>
      <c r="N43" s="476"/>
      <c r="O43" s="476">
        <f>IF($G$1="","",INDEX('Lease Report 2025'!$N:$N,$G$1+ROW()-ROW($B$42)))</f>
        <v>0.1</v>
      </c>
      <c r="P43" s="476"/>
      <c r="Q43" s="476"/>
      <c r="R43" s="64"/>
      <c r="S43" s="109">
        <f>IF($G$1="","",INDEX('Lease Report 2025'!$R:$R,$G$1+ROW()-ROW($B$42)))</f>
        <v>45717</v>
      </c>
      <c r="T43" s="61" t="str">
        <f>IF($G$1="","",INDEX('Lease Report 2025'!$O:$O,$G$1+ROW()-ROW($B$42)))</f>
        <v xml:space="preserve">No TI, No Free rent,Gold Trust Realty, Base Year Gross, Expansion </v>
      </c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65" s="55" customFormat="1" ht="15" customHeight="1">
      <c r="A44" s="60"/>
      <c r="B44" s="61" t="str">
        <f>IF($G$1="","",INDEX('Lease Report 2025'!$H:$H,$G$1+ROW()-ROW($B$42)))</f>
        <v>Autojoy Inc</v>
      </c>
      <c r="C44" s="62" t="str">
        <f>IF($G$1="","",INDEX('Lease Report 2025'!$D:$D,$G$1+ROW()-ROW($B$42)))</f>
        <v>7408 W Detroit Street Suite 170</v>
      </c>
      <c r="D44" s="62">
        <f>IF($G$1="","",INDEX('Lease Report 2025'!$E:$E,$G$1+ROW()-ROW($B$42)))</f>
        <v>170</v>
      </c>
      <c r="E44" s="60">
        <f>IF($G$1="","",INDEX('Lease Report 2025'!$G:$G,$G$1+ROW()-ROW($B$42)))</f>
        <v>4581</v>
      </c>
      <c r="F44" s="63" t="str">
        <f>IF($G$1="","",INDEX('Lease Report 2025'!$A:$A,$G$1+ROW()-ROW($B$42)))</f>
        <v>New</v>
      </c>
      <c r="G44" s="64">
        <f>IF($G$1="","",INDEX('Lease Report 2025'!$L:$L,$G$1+ROW()-ROW($B$42)))</f>
        <v>1.4</v>
      </c>
      <c r="H44" s="64"/>
      <c r="I44" s="62">
        <f>IF($G$1="","",INDEX('Lease Report 2025'!$P:$P,$G$1+ROW()-ROW($B$42)))</f>
        <v>2</v>
      </c>
      <c r="J44" s="62"/>
      <c r="K44" s="64"/>
      <c r="L44" s="64"/>
      <c r="M44" s="64"/>
      <c r="N44" s="476"/>
      <c r="O44" s="476">
        <f>IF($G$1="","",INDEX('Lease Report 2025'!$N:$N,$G$1+ROW()-ROW($B$42)))</f>
        <v>0.1</v>
      </c>
      <c r="P44" s="476"/>
      <c r="Q44" s="476"/>
      <c r="R44" s="64"/>
      <c r="S44" s="109">
        <f>IF($G$1="","",INDEX('Lease Report 2025'!$R:$R,$G$1+ROW()-ROW($B$42)))</f>
        <v>45719</v>
      </c>
      <c r="T44" s="61">
        <f>IF($G$1="","",INDEX('Lease Report 2025'!$O:$O,$G$1+ROW()-ROW($B$42)))</f>
        <v>0</v>
      </c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65" s="55" customFormat="1" ht="15" customHeight="1">
      <c r="A45" s="60"/>
      <c r="B45" s="61" t="str">
        <f>IF($G$1="","",INDEX('Lease Report 2025'!$H:$H,$G$1+ROW()-ROW($B$42)))</f>
        <v>Daifuku Cleanroom America Corporation</v>
      </c>
      <c r="C45" s="62" t="str">
        <f>IF($G$1="","",INDEX('Lease Report 2025'!$D:$D,$G$1+ROW()-ROW($B$42)))</f>
        <v>7406 W Detroit</v>
      </c>
      <c r="D45" s="62">
        <f>IF($G$1="","",INDEX('Lease Report 2025'!$E:$E,$G$1+ROW()-ROW($B$42)))</f>
        <v>0</v>
      </c>
      <c r="E45" s="60">
        <f>IF($G$1="","",INDEX('Lease Report 2025'!$G:$G,$G$1+ROW()-ROW($B$42)))</f>
        <v>39285</v>
      </c>
      <c r="F45" s="63" t="str">
        <f>IF($G$1="","",INDEX('Lease Report 2025'!$A:$A,$G$1+ROW()-ROW($B$42)))</f>
        <v>R</v>
      </c>
      <c r="G45" s="64">
        <f>IF($G$1="","",INDEX('Lease Report 2025'!$L:$L,$G$1+ROW()-ROW($B$42)))</f>
        <v>1.1400000000000001</v>
      </c>
      <c r="H45" s="64"/>
      <c r="I45" s="62">
        <f>IF($G$1="","",INDEX('Lease Report 2025'!$P:$P,$G$1+ROW()-ROW($B$42)))</f>
        <v>7</v>
      </c>
      <c r="J45" s="62"/>
      <c r="K45" s="64"/>
      <c r="L45" s="64"/>
      <c r="M45" s="64"/>
      <c r="N45" s="476"/>
      <c r="O45" s="476">
        <f>IF($G$1="","",INDEX('Lease Report 2025'!$N:$N,$G$1+ROW()-ROW($B$42)))</f>
        <v>0.03</v>
      </c>
      <c r="P45" s="476"/>
      <c r="Q45" s="476"/>
      <c r="R45" s="64"/>
      <c r="S45" s="109">
        <f>IF($G$1="","",INDEX('Lease Report 2025'!$R:$R,$G$1+ROW()-ROW($B$42)))</f>
        <v>45778</v>
      </c>
      <c r="T45" s="61" t="str">
        <f>IF($G$1="","",INDEX('Lease Report 2025'!$O:$O,$G$1+ROW()-ROW($B$42)))</f>
        <v>TI, 2 Months free, Marc Pierce (Lee), Base Year</v>
      </c>
      <c r="U45" s="430"/>
      <c r="W45" s="122"/>
      <c r="X45" s="122"/>
      <c r="Y45" s="122"/>
      <c r="Z45" s="122"/>
      <c r="AA45" s="122"/>
      <c r="AB45" s="477"/>
      <c r="AC45" s="123"/>
      <c r="AD45" s="123"/>
      <c r="AE45" s="123"/>
      <c r="AF45" s="123"/>
      <c r="AG45" s="478"/>
      <c r="AH45" s="431"/>
      <c r="AL45" s="110"/>
      <c r="AM45" s="47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7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65" s="55" customFormat="1" ht="15" customHeight="1">
      <c r="A46" s="60"/>
      <c r="B46" s="61" t="str">
        <f>IF($G$1="","",INDEX('Lease Report 2025'!$H:$H,$G$1+ROW()-ROW($B$42)))</f>
        <v>Med Fibers, Inc</v>
      </c>
      <c r="C46" s="62" t="str">
        <f>IF($G$1="","",INDEX('Lease Report 2025'!$D:$D,$G$1+ROW()-ROW($B$42)))</f>
        <v>7404 W Detroit</v>
      </c>
      <c r="D46" s="62">
        <f>IF($G$1="","",INDEX('Lease Report 2025'!$E:$E,$G$1+ROW()-ROW($B$42)))</f>
        <v>140</v>
      </c>
      <c r="E46" s="60">
        <f>IF($G$1="","",INDEX('Lease Report 2025'!$G:$G,$G$1+ROW()-ROW($B$42)))</f>
        <v>12730</v>
      </c>
      <c r="F46" s="63" t="str">
        <f>IF($G$1="","",INDEX('Lease Report 2025'!$A:$A,$G$1+ROW()-ROW($B$42)))</f>
        <v>R</v>
      </c>
      <c r="G46" s="64">
        <f>IF($G$1="","",INDEX('Lease Report 2025'!$L:$L,$G$1+ROW()-ROW($B$42)))</f>
        <v>1.27</v>
      </c>
      <c r="H46" s="64"/>
      <c r="I46" s="62">
        <f>IF($G$1="","",INDEX('Lease Report 2025'!$P:$P,$G$1+ROW()-ROW($B$42)))</f>
        <v>5</v>
      </c>
      <c r="J46" s="62"/>
      <c r="K46" s="64"/>
      <c r="L46" s="64"/>
      <c r="M46" s="64"/>
      <c r="N46" s="476"/>
      <c r="O46" s="476">
        <f>IF($G$1="","",INDEX('Lease Report 2025'!$N:$N,$G$1+ROW()-ROW($B$42)))</f>
        <v>0.06</v>
      </c>
      <c r="P46" s="476"/>
      <c r="Q46" s="476"/>
      <c r="R46" s="64"/>
      <c r="S46" s="109">
        <f>IF($G$1="","",INDEX('Lease Report 2025'!$R:$R,$G$1+ROW()-ROW($B$42)))</f>
        <v>46023</v>
      </c>
      <c r="T46" s="61" t="str">
        <f>IF($G$1="","",INDEX('Lease Report 2025'!$O:$O,$G$1+ROW()-ROW($B$42)))</f>
        <v>No TI, No Free rent, No outside agent, Base Year Gross</v>
      </c>
      <c r="U46" s="430"/>
      <c r="W46" s="122"/>
      <c r="X46" s="122"/>
      <c r="Y46" s="122"/>
      <c r="Z46" s="122"/>
      <c r="AA46" s="122"/>
      <c r="AB46" s="477"/>
      <c r="AC46" s="123"/>
      <c r="AD46" s="123"/>
      <c r="AE46" s="123"/>
      <c r="AF46" s="123"/>
      <c r="AG46" s="478"/>
      <c r="AH46" s="431"/>
      <c r="AL46" s="110"/>
      <c r="AM46" s="47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D46" s="47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 spans="1:65" s="55" customFormat="1" ht="15" customHeight="1">
      <c r="A47" s="60"/>
      <c r="B47" s="61" t="str">
        <f>IF($G$1="","",INDEX('Lease Report 2025'!$H:$H,$G$1+ROW()-ROW($B$42)))</f>
        <v>SO Esthetics, LLC</v>
      </c>
      <c r="C47" s="62" t="str">
        <f>IF($G$1="","",INDEX('Lease Report 2025'!$D:$D,$G$1+ROW()-ROW($B$42)))</f>
        <v>7400 W Detroit</v>
      </c>
      <c r="D47" s="62">
        <f>IF($G$1="","",INDEX('Lease Report 2025'!$E:$E,$G$1+ROW()-ROW($B$42)))</f>
        <v>160</v>
      </c>
      <c r="E47" s="60">
        <f>IF($G$1="","",INDEX('Lease Report 2025'!$G:$G,$G$1+ROW()-ROW($B$42)))</f>
        <v>1525</v>
      </c>
      <c r="F47" s="63" t="str">
        <f>IF($G$1="","",INDEX('Lease Report 2025'!$A:$A,$G$1+ROW()-ROW($B$42)))</f>
        <v>R</v>
      </c>
      <c r="G47" s="64">
        <f>IF($G$1="","",INDEX('Lease Report 2025'!$L:$L,$G$1+ROW()-ROW($B$42)))</f>
        <v>1.1000000000000001</v>
      </c>
      <c r="H47" s="64"/>
      <c r="I47" s="62">
        <f>IF($G$1="","",INDEX('Lease Report 2025'!$P:$P,$G$1+ROW()-ROW($B$42)))</f>
        <v>1</v>
      </c>
      <c r="J47" s="62"/>
      <c r="K47" s="64"/>
      <c r="L47" s="64"/>
      <c r="M47" s="64"/>
      <c r="N47" s="476"/>
      <c r="O47" s="476">
        <f>IF($G$1="","",INDEX('Lease Report 2025'!$N:$N,$G$1+ROW()-ROW($B$42)))</f>
        <v>0</v>
      </c>
      <c r="P47" s="476"/>
      <c r="Q47" s="476"/>
      <c r="R47" s="64"/>
      <c r="S47" s="109">
        <f>IF($G$1="","",INDEX('Lease Report 2025'!$R:$R,$G$1+ROW()-ROW($B$42)))</f>
        <v>46082</v>
      </c>
      <c r="T47" s="61" t="str">
        <f>IF($G$1="","",INDEX('Lease Report 2025'!$O:$O,$G$1+ROW()-ROW($B$42)))</f>
        <v>No TI, No Free rent, No outside agent, Base Year Gross</v>
      </c>
      <c r="U47" s="430"/>
      <c r="W47" s="122"/>
      <c r="X47" s="122"/>
      <c r="Y47" s="122"/>
      <c r="Z47" s="122"/>
      <c r="AA47" s="122"/>
      <c r="AB47" s="477"/>
      <c r="AC47" s="123"/>
      <c r="AD47" s="123"/>
      <c r="AE47" s="123"/>
      <c r="AF47" s="123"/>
      <c r="AG47" s="478"/>
      <c r="AH47" s="431"/>
      <c r="AL47" s="110"/>
      <c r="AM47" s="47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D47" s="47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 spans="1:65" s="55" customFormat="1" ht="15" customHeight="1">
      <c r="A48" s="60"/>
      <c r="B48" s="61"/>
      <c r="C48" s="62"/>
      <c r="D48" s="62"/>
      <c r="E48" s="60"/>
      <c r="F48" s="63"/>
      <c r="G48" s="64"/>
      <c r="H48" s="64"/>
      <c r="I48" s="62"/>
      <c r="J48" s="62"/>
      <c r="K48" s="64"/>
      <c r="L48" s="64"/>
      <c r="M48" s="64"/>
      <c r="N48" s="476"/>
      <c r="O48" s="476"/>
      <c r="P48" s="476"/>
      <c r="Q48" s="476"/>
      <c r="R48" s="64"/>
      <c r="S48" s="109"/>
      <c r="T48" s="61"/>
      <c r="U48" s="430"/>
      <c r="W48" s="122"/>
      <c r="X48" s="122"/>
      <c r="Y48" s="122"/>
      <c r="Z48" s="122"/>
      <c r="AA48" s="122"/>
      <c r="AB48" s="477"/>
      <c r="AC48" s="123"/>
      <c r="AD48" s="123"/>
      <c r="AE48" s="123"/>
      <c r="AF48" s="123"/>
      <c r="AG48" s="478"/>
      <c r="AH48" s="431"/>
      <c r="AL48" s="110"/>
      <c r="AM48" s="47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D48" s="47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 spans="1:71" s="55" customFormat="1" ht="15" customHeight="1">
      <c r="A49" s="60"/>
      <c r="B49" s="61"/>
      <c r="C49" s="62"/>
      <c r="D49" s="62"/>
      <c r="E49" s="60"/>
      <c r="F49" s="63"/>
      <c r="G49" s="64"/>
      <c r="H49" s="64"/>
      <c r="I49" s="62"/>
      <c r="J49" s="62"/>
      <c r="K49" s="64"/>
      <c r="L49" s="64"/>
      <c r="M49" s="64"/>
      <c r="N49" s="476"/>
      <c r="O49" s="476"/>
      <c r="P49" s="476"/>
      <c r="Q49" s="476"/>
      <c r="R49" s="64"/>
      <c r="S49" s="109"/>
      <c r="T49" s="61"/>
      <c r="U49" s="430"/>
      <c r="W49" s="122"/>
      <c r="X49" s="122"/>
      <c r="Y49" s="122"/>
      <c r="Z49" s="122"/>
      <c r="AA49" s="122"/>
      <c r="AB49" s="477"/>
      <c r="AC49" s="123"/>
      <c r="AD49" s="123"/>
      <c r="AE49" s="123"/>
      <c r="AF49" s="123"/>
      <c r="AG49" s="478"/>
      <c r="AH49" s="431"/>
      <c r="AL49" s="110"/>
      <c r="AM49" s="47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D49" s="47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71" s="55" customFormat="1" ht="15" customHeight="1">
      <c r="A50" s="60"/>
      <c r="B50" s="61"/>
      <c r="C50" s="62"/>
      <c r="D50" s="62"/>
      <c r="E50" s="60"/>
      <c r="F50" s="63"/>
      <c r="G50" s="64"/>
      <c r="H50" s="64"/>
      <c r="I50" s="62"/>
      <c r="J50" s="62"/>
      <c r="K50" s="64"/>
      <c r="L50" s="64"/>
      <c r="M50" s="64"/>
      <c r="N50" s="476"/>
      <c r="O50" s="476"/>
      <c r="P50" s="476"/>
      <c r="Q50" s="476"/>
      <c r="R50" s="64"/>
      <c r="S50" s="109"/>
      <c r="T50" s="61"/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110" customFormat="1" ht="12.75" customHeight="1">
      <c r="A51" s="60"/>
      <c r="B51" s="147"/>
      <c r="C51" s="62"/>
      <c r="D51" s="62"/>
      <c r="E51" s="60"/>
      <c r="F51" s="103"/>
      <c r="G51" s="64"/>
      <c r="H51" s="64"/>
      <c r="I51" s="62"/>
      <c r="J51" s="104"/>
      <c r="K51" s="105"/>
      <c r="L51" s="64"/>
      <c r="M51" s="60"/>
      <c r="N51" s="106"/>
      <c r="O51" s="107"/>
      <c r="P51" s="107"/>
      <c r="Q51" s="174"/>
      <c r="R51" s="74"/>
      <c r="S51" s="175"/>
      <c r="T51" s="929"/>
      <c r="U51" s="930"/>
      <c r="W51" s="120"/>
      <c r="X51" s="111"/>
      <c r="Y51" s="177"/>
      <c r="Z51" s="112"/>
      <c r="AA51" s="112"/>
      <c r="AB51" s="78"/>
      <c r="AC51" s="178"/>
      <c r="AD51" s="179"/>
      <c r="AE51" s="180"/>
      <c r="AF51" s="181"/>
      <c r="AG51" s="182"/>
      <c r="AH51" s="114"/>
      <c r="AL51" s="55"/>
      <c r="AM51" s="176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D51" s="176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</row>
    <row r="52" spans="1:71" s="110" customFormat="1" ht="12.75" customHeight="1">
      <c r="A52" s="60"/>
      <c r="B52" s="147"/>
      <c r="C52" s="62"/>
      <c r="D52" s="62"/>
      <c r="E52" s="60"/>
      <c r="F52" s="103"/>
      <c r="G52" s="64"/>
      <c r="H52" s="64"/>
      <c r="I52" s="62"/>
      <c r="J52" s="104"/>
      <c r="K52" s="105"/>
      <c r="L52" s="64"/>
      <c r="M52" s="60"/>
      <c r="N52" s="106"/>
      <c r="O52" s="107"/>
      <c r="P52" s="107"/>
      <c r="Q52" s="174"/>
      <c r="R52" s="74"/>
      <c r="S52" s="183"/>
      <c r="T52" s="184"/>
      <c r="U52" s="258"/>
      <c r="W52" s="120"/>
      <c r="X52" s="111"/>
      <c r="Y52" s="177"/>
      <c r="Z52" s="112"/>
      <c r="AA52" s="112"/>
      <c r="AB52" s="78"/>
      <c r="AC52" s="178"/>
      <c r="AD52" s="179"/>
      <c r="AE52" s="180"/>
      <c r="AF52" s="181"/>
      <c r="AG52" s="182"/>
      <c r="AH52" s="114"/>
      <c r="AL52" s="55"/>
      <c r="AM52" s="176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D52" s="176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</row>
    <row r="53" spans="1:71" s="110" customFormat="1" ht="12.75" customHeight="1">
      <c r="A53" s="60"/>
      <c r="B53" s="147"/>
      <c r="C53" s="62"/>
      <c r="D53" s="62"/>
      <c r="E53" s="60"/>
      <c r="F53" s="103"/>
      <c r="G53" s="64"/>
      <c r="H53" s="64"/>
      <c r="I53" s="62"/>
      <c r="J53" s="104"/>
      <c r="K53" s="105"/>
      <c r="L53" s="64"/>
      <c r="M53" s="60"/>
      <c r="N53" s="106"/>
      <c r="O53" s="107"/>
      <c r="P53" s="107"/>
      <c r="Q53" s="174"/>
      <c r="R53" s="74"/>
      <c r="S53" s="183"/>
      <c r="T53" s="184"/>
      <c r="U53" s="258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31" customFormat="1" ht="12.75" customHeight="1">
      <c r="A54" s="856" t="s">
        <v>789</v>
      </c>
      <c r="B54" s="857"/>
      <c r="C54" s="857"/>
      <c r="D54" s="857"/>
      <c r="E54" s="857"/>
      <c r="F54" s="857"/>
      <c r="G54" s="857"/>
      <c r="H54" s="857"/>
      <c r="I54" s="857"/>
      <c r="J54" s="857"/>
      <c r="K54" s="857"/>
      <c r="L54" s="857"/>
      <c r="M54" s="857"/>
      <c r="N54" s="857"/>
      <c r="O54" s="857"/>
      <c r="P54" s="857"/>
      <c r="Q54" s="857"/>
      <c r="R54" s="857"/>
      <c r="S54" s="857"/>
      <c r="T54" s="857"/>
      <c r="U54" s="858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3"/>
    </row>
    <row r="55" spans="1:71" s="31" customFormat="1" ht="12.75" customHeight="1">
      <c r="A55" s="861" t="s">
        <v>777</v>
      </c>
      <c r="B55" s="862"/>
      <c r="C55" s="862"/>
      <c r="D55" s="862"/>
      <c r="E55" s="862"/>
      <c r="F55" s="862"/>
      <c r="G55" s="862"/>
      <c r="H55" s="862"/>
      <c r="I55" s="862"/>
      <c r="J55" s="862"/>
      <c r="K55" s="862"/>
      <c r="L55" s="862"/>
      <c r="M55" s="862"/>
      <c r="N55" s="862"/>
      <c r="O55" s="862"/>
      <c r="P55" s="862"/>
      <c r="Q55" s="862"/>
      <c r="R55" s="862"/>
      <c r="S55" s="862"/>
      <c r="T55" s="862"/>
      <c r="U55" s="863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3"/>
    </row>
    <row r="56" spans="1:71" s="536" customFormat="1" ht="15" customHeight="1">
      <c r="A56" s="530" t="s">
        <v>750</v>
      </c>
      <c r="B56" s="531" t="s">
        <v>751</v>
      </c>
      <c r="C56" s="532" t="s">
        <v>752</v>
      </c>
      <c r="D56" s="532" t="s">
        <v>753</v>
      </c>
      <c r="E56" s="530" t="s">
        <v>730</v>
      </c>
      <c r="F56" s="533" t="s">
        <v>758</v>
      </c>
      <c r="G56" s="534"/>
      <c r="H56" s="534"/>
      <c r="I56" s="532"/>
      <c r="J56" s="532"/>
      <c r="K56" s="534"/>
      <c r="L56" s="534"/>
      <c r="M56" s="534"/>
      <c r="N56" s="534"/>
      <c r="O56" s="534"/>
      <c r="P56" s="534"/>
      <c r="Q56" s="534"/>
      <c r="R56" s="534"/>
      <c r="S56" s="553"/>
      <c r="T56" s="859"/>
      <c r="U56" s="860"/>
      <c r="W56" s="537"/>
      <c r="X56" s="537"/>
      <c r="Y56" s="537"/>
      <c r="Z56" s="537"/>
      <c r="AA56" s="537"/>
      <c r="AB56" s="538"/>
      <c r="AC56" s="539"/>
      <c r="AD56" s="540"/>
      <c r="AE56" s="538"/>
      <c r="AF56" s="539"/>
      <c r="AG56" s="554"/>
      <c r="AH56" s="541"/>
      <c r="AL56" s="555"/>
      <c r="AM56" s="556"/>
      <c r="AN56" s="557"/>
      <c r="AO56" s="557"/>
      <c r="AP56" s="557"/>
      <c r="AQ56" s="557"/>
      <c r="AR56" s="557"/>
      <c r="AS56" s="557"/>
      <c r="AT56" s="557"/>
      <c r="AU56" s="557"/>
      <c r="AV56" s="557"/>
      <c r="AW56" s="558"/>
      <c r="AX56" s="558"/>
      <c r="AY56" s="558"/>
      <c r="AZ56" s="558"/>
      <c r="BA56" s="558"/>
      <c r="BB56" s="558"/>
      <c r="BD56" s="556"/>
      <c r="BE56" s="557"/>
      <c r="BF56" s="557"/>
      <c r="BG56" s="557"/>
      <c r="BH56" s="557"/>
      <c r="BI56" s="557"/>
      <c r="BJ56" s="557"/>
      <c r="BK56" s="557"/>
      <c r="BL56" s="557"/>
      <c r="BM56" s="557"/>
    </row>
    <row r="57" spans="1:71" s="16" customFormat="1" ht="15" customHeight="1">
      <c r="A57" s="20"/>
      <c r="B57" s="185" t="s">
        <v>1039</v>
      </c>
      <c r="C57" s="66" t="s">
        <v>253</v>
      </c>
      <c r="D57" s="66">
        <v>100</v>
      </c>
      <c r="E57" s="65">
        <v>8010</v>
      </c>
      <c r="F57" s="21"/>
      <c r="G57" s="931" t="s">
        <v>1040</v>
      </c>
      <c r="H57" s="932"/>
      <c r="I57" s="932"/>
      <c r="J57" s="932"/>
      <c r="K57" s="932"/>
      <c r="L57" s="932"/>
      <c r="M57" s="932"/>
      <c r="N57" s="932"/>
      <c r="O57" s="932"/>
      <c r="P57" s="932"/>
      <c r="Q57" s="932"/>
      <c r="R57" s="932"/>
      <c r="S57" s="932"/>
      <c r="T57" s="932"/>
      <c r="U57" s="933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46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</row>
    <row r="58" spans="1:71" s="14" customFormat="1" ht="15" customHeight="1">
      <c r="A58" s="36"/>
      <c r="B58" s="37"/>
      <c r="C58" s="38"/>
      <c r="D58" s="38"/>
      <c r="E58" s="36"/>
      <c r="F58" s="39"/>
      <c r="G58" s="850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L58" s="46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71" s="14" customFormat="1" ht="15" customHeight="1">
      <c r="A59" s="36"/>
      <c r="B59" s="37"/>
      <c r="C59" s="38"/>
      <c r="D59" s="38"/>
      <c r="E59" s="36"/>
      <c r="F59" s="39"/>
      <c r="G59" s="850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39"/>
      <c r="G62" s="850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1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0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46" customFormat="1" ht="15" customHeight="1">
      <c r="A73" s="52"/>
      <c r="C73" s="53"/>
      <c r="D73" s="53"/>
      <c r="E73" s="52"/>
      <c r="F73" s="54"/>
      <c r="G73" s="883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867"/>
      <c r="S73" s="867"/>
      <c r="T73" s="867"/>
      <c r="U73" s="867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</row>
    <row r="74" spans="1:65" s="46" customFormat="1" ht="15" customHeight="1">
      <c r="A74" s="52"/>
      <c r="C74" s="53"/>
      <c r="D74" s="53"/>
      <c r="E74" s="52"/>
      <c r="F74" s="54"/>
      <c r="G74" s="883"/>
      <c r="H74" s="867"/>
      <c r="I74" s="867"/>
      <c r="J74" s="867"/>
      <c r="K74" s="867"/>
      <c r="L74" s="867"/>
      <c r="M74" s="867"/>
      <c r="N74" s="867"/>
      <c r="O74" s="867"/>
      <c r="P74" s="867"/>
      <c r="Q74" s="867"/>
      <c r="R74" s="867"/>
      <c r="S74" s="867"/>
      <c r="T74" s="867"/>
      <c r="U74" s="867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</row>
    <row r="75" spans="1:65" s="46" customFormat="1" ht="15" customHeight="1">
      <c r="A75" s="52"/>
      <c r="C75" s="53"/>
      <c r="D75" s="53"/>
      <c r="E75" s="52"/>
      <c r="F75" s="54"/>
      <c r="G75" s="882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2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s="46" customFormat="1" ht="15" customHeight="1">
      <c r="A78" s="52"/>
      <c r="C78" s="53"/>
      <c r="D78" s="53"/>
      <c r="E78" s="52"/>
      <c r="F78" s="54"/>
      <c r="G78" s="882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7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</row>
    <row r="79" spans="1:65" ht="15" customHeight="1">
      <c r="G79" s="879"/>
      <c r="H79" s="879"/>
      <c r="I79" s="880"/>
      <c r="J79" s="880"/>
      <c r="K79" s="879"/>
      <c r="L79" s="879"/>
      <c r="M79" s="879"/>
      <c r="N79" s="879"/>
      <c r="O79" s="881"/>
      <c r="P79" s="881"/>
      <c r="Q79" s="881"/>
      <c r="R79" s="881"/>
      <c r="S79" s="881"/>
      <c r="T79" s="881"/>
      <c r="U79" s="881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65" ht="15" customHeight="1"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23:38" ht="15" customHeight="1"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23:38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</row>
    <row r="83" spans="23:38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</row>
    <row r="84" spans="23:38" ht="15" customHeight="1"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</sheetData>
  <mergeCells count="52">
    <mergeCell ref="K21:Q21"/>
    <mergeCell ref="K22:Q22"/>
    <mergeCell ref="R21:U21"/>
    <mergeCell ref="R22:U22"/>
    <mergeCell ref="G79:U79"/>
    <mergeCell ref="G63:U63"/>
    <mergeCell ref="G64:U64"/>
    <mergeCell ref="G76:U76"/>
    <mergeCell ref="G69:U69"/>
    <mergeCell ref="G70:U70"/>
    <mergeCell ref="G65:U65"/>
    <mergeCell ref="G66:U66"/>
    <mergeCell ref="G67:U67"/>
    <mergeCell ref="G77:U77"/>
    <mergeCell ref="G78:U78"/>
    <mergeCell ref="G71:U71"/>
    <mergeCell ref="G72:U72"/>
    <mergeCell ref="G73:U73"/>
    <mergeCell ref="G74:U74"/>
    <mergeCell ref="G75:U75"/>
    <mergeCell ref="G40:H40"/>
    <mergeCell ref="A55:U55"/>
    <mergeCell ref="T51:U51"/>
    <mergeCell ref="T56:U56"/>
    <mergeCell ref="G68:U68"/>
    <mergeCell ref="G62:U62"/>
    <mergeCell ref="G57:U57"/>
    <mergeCell ref="K40:L40"/>
    <mergeCell ref="G60:U60"/>
    <mergeCell ref="I40:J40"/>
    <mergeCell ref="M40:N40"/>
    <mergeCell ref="G59:U59"/>
    <mergeCell ref="A10:U10"/>
    <mergeCell ref="A11:U11"/>
    <mergeCell ref="A18:U18"/>
    <mergeCell ref="A19:U19"/>
    <mergeCell ref="K20:Q20"/>
    <mergeCell ref="R20:U20"/>
    <mergeCell ref="K12:U12"/>
    <mergeCell ref="T1:U1"/>
    <mergeCell ref="A2:B2"/>
    <mergeCell ref="D2:E2"/>
    <mergeCell ref="G5:I5"/>
    <mergeCell ref="J5:K5"/>
    <mergeCell ref="A4:U4"/>
    <mergeCell ref="N5:O5"/>
    <mergeCell ref="L5:M5"/>
    <mergeCell ref="G61:U61"/>
    <mergeCell ref="G58:U58"/>
    <mergeCell ref="A54:U54"/>
    <mergeCell ref="T41:U41"/>
    <mergeCell ref="A39:U39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FFFD-9695-9B40-8E32-B9BB435DD891}">
  <dimension ref="A1:AD89"/>
  <sheetViews>
    <sheetView showGridLines="0" workbookViewId="0">
      <pane ySplit="1" topLeftCell="A2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1041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1042</v>
      </c>
      <c r="B7" s="892" t="s">
        <v>1043</v>
      </c>
      <c r="C7" s="888"/>
      <c r="D7" s="888"/>
      <c r="E7" s="900">
        <v>4206</v>
      </c>
      <c r="F7" s="888"/>
      <c r="G7" s="619">
        <v>4206</v>
      </c>
      <c r="H7" s="619">
        <v>71165.52</v>
      </c>
      <c r="I7" s="901">
        <v>5930.46</v>
      </c>
      <c r="J7" s="888"/>
      <c r="K7" s="618">
        <v>16.920000000000002</v>
      </c>
      <c r="L7" s="894"/>
      <c r="M7" s="888"/>
      <c r="N7" s="887">
        <v>45962</v>
      </c>
      <c r="O7" s="888"/>
      <c r="P7" s="888"/>
      <c r="Q7" s="888"/>
      <c r="R7" s="888"/>
      <c r="S7" s="888"/>
      <c r="T7" s="887">
        <v>46326</v>
      </c>
      <c r="U7" s="888"/>
      <c r="V7" s="888"/>
      <c r="W7" s="616">
        <v>5930.46</v>
      </c>
      <c r="X7" s="889">
        <v>16.920000000000002</v>
      </c>
      <c r="Y7" s="888"/>
      <c r="Z7" s="888"/>
      <c r="AA7" s="888"/>
      <c r="AB7" s="888"/>
      <c r="AC7" s="617">
        <v>45597</v>
      </c>
      <c r="AD7" s="615" t="s">
        <v>820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46327</v>
      </c>
      <c r="O8" s="888"/>
      <c r="P8" s="888"/>
      <c r="Q8" s="888"/>
      <c r="R8" s="888"/>
      <c r="S8" s="888"/>
      <c r="T8" s="887">
        <v>46691</v>
      </c>
      <c r="U8" s="888"/>
      <c r="V8" s="888"/>
      <c r="W8" s="616">
        <v>6182.82</v>
      </c>
      <c r="X8" s="889">
        <v>17.64</v>
      </c>
      <c r="Y8" s="888"/>
      <c r="Z8" s="888"/>
      <c r="AA8" s="888"/>
      <c r="AB8" s="888"/>
      <c r="AC8" s="615"/>
      <c r="AD8" s="615"/>
    </row>
    <row r="9" spans="1:30">
      <c r="A9" s="614" t="s">
        <v>792</v>
      </c>
      <c r="B9" s="884" t="s">
        <v>792</v>
      </c>
      <c r="C9" s="885"/>
      <c r="D9" s="885"/>
      <c r="E9" s="886" t="s">
        <v>792</v>
      </c>
      <c r="F9" s="885"/>
      <c r="G9" s="613" t="s">
        <v>792</v>
      </c>
      <c r="H9" s="613" t="s">
        <v>792</v>
      </c>
      <c r="I9" s="886" t="s">
        <v>792</v>
      </c>
      <c r="J9" s="885"/>
      <c r="K9" s="613" t="s">
        <v>792</v>
      </c>
      <c r="L9" s="884" t="s">
        <v>792</v>
      </c>
      <c r="M9" s="885"/>
      <c r="N9" s="886" t="s">
        <v>792</v>
      </c>
      <c r="O9" s="885"/>
      <c r="P9" s="885"/>
      <c r="Q9" s="885"/>
      <c r="R9" s="885"/>
      <c r="S9" s="885"/>
      <c r="T9" s="886" t="s">
        <v>792</v>
      </c>
      <c r="U9" s="885"/>
      <c r="V9" s="885"/>
      <c r="W9" s="613" t="s">
        <v>792</v>
      </c>
      <c r="X9" s="886" t="s">
        <v>792</v>
      </c>
      <c r="Y9" s="885"/>
      <c r="Z9" s="885"/>
      <c r="AA9" s="885"/>
      <c r="AB9" s="885"/>
      <c r="AC9" s="613" t="s">
        <v>792</v>
      </c>
      <c r="AD9" s="613" t="s">
        <v>792</v>
      </c>
    </row>
    <row r="10" spans="1:30">
      <c r="A10" s="612" t="s">
        <v>1044</v>
      </c>
      <c r="B10" s="892" t="s">
        <v>1045</v>
      </c>
      <c r="C10" s="888"/>
      <c r="D10" s="888"/>
      <c r="E10" s="900">
        <v>1428</v>
      </c>
      <c r="F10" s="888"/>
      <c r="G10" s="619">
        <v>1428</v>
      </c>
      <c r="H10" s="619">
        <v>38747.519999999997</v>
      </c>
      <c r="I10" s="901">
        <v>3228.96</v>
      </c>
      <c r="J10" s="888"/>
      <c r="K10" s="618">
        <v>13.44</v>
      </c>
      <c r="L10" s="894" t="s">
        <v>1046</v>
      </c>
      <c r="M10" s="888"/>
      <c r="N10" s="887">
        <v>45809</v>
      </c>
      <c r="O10" s="888"/>
      <c r="P10" s="888"/>
      <c r="Q10" s="888"/>
      <c r="R10" s="888"/>
      <c r="S10" s="888"/>
      <c r="T10" s="887">
        <v>46173</v>
      </c>
      <c r="U10" s="888"/>
      <c r="V10" s="888"/>
      <c r="W10" s="616">
        <v>3228.96</v>
      </c>
      <c r="X10" s="889">
        <v>13.44</v>
      </c>
      <c r="Y10" s="888"/>
      <c r="Z10" s="888"/>
      <c r="AA10" s="888"/>
      <c r="AB10" s="888"/>
      <c r="AC10" s="617">
        <v>44713</v>
      </c>
      <c r="AD10" s="615" t="s">
        <v>889</v>
      </c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46174</v>
      </c>
      <c r="O11" s="888"/>
      <c r="P11" s="888"/>
      <c r="Q11" s="888"/>
      <c r="R11" s="888"/>
      <c r="S11" s="888"/>
      <c r="T11" s="887">
        <v>46538</v>
      </c>
      <c r="U11" s="888"/>
      <c r="V11" s="888"/>
      <c r="W11" s="616">
        <v>3344.28</v>
      </c>
      <c r="X11" s="889">
        <v>13.92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1047</v>
      </c>
      <c r="B13" s="892" t="s">
        <v>1045</v>
      </c>
      <c r="C13" s="888"/>
      <c r="D13" s="888"/>
      <c r="E13" s="900">
        <v>1455</v>
      </c>
      <c r="F13" s="888"/>
      <c r="G13" s="619">
        <v>1455</v>
      </c>
      <c r="H13" s="615"/>
      <c r="I13" s="893"/>
      <c r="J13" s="888"/>
      <c r="K13" s="618">
        <v>0</v>
      </c>
      <c r="L13" s="894" t="s">
        <v>1046</v>
      </c>
      <c r="M13" s="888"/>
      <c r="N13" s="893"/>
      <c r="O13" s="888"/>
      <c r="P13" s="888"/>
      <c r="Q13" s="888"/>
      <c r="R13" s="888"/>
      <c r="S13" s="888"/>
      <c r="T13" s="893"/>
      <c r="U13" s="888"/>
      <c r="V13" s="888"/>
      <c r="W13" s="615"/>
      <c r="X13" s="889">
        <v>0</v>
      </c>
      <c r="Y13" s="888"/>
      <c r="Z13" s="888"/>
      <c r="AA13" s="888"/>
      <c r="AB13" s="888"/>
      <c r="AC13" s="617">
        <v>44713</v>
      </c>
      <c r="AD13" s="615" t="s">
        <v>889</v>
      </c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1048</v>
      </c>
      <c r="B15" s="892" t="s">
        <v>1049</v>
      </c>
      <c r="C15" s="888"/>
      <c r="D15" s="888"/>
      <c r="E15" s="900">
        <v>1496</v>
      </c>
      <c r="F15" s="888"/>
      <c r="G15" s="619">
        <v>1496</v>
      </c>
      <c r="H15" s="619">
        <v>25132.799999999999</v>
      </c>
      <c r="I15" s="901">
        <v>2094.4</v>
      </c>
      <c r="J15" s="888"/>
      <c r="K15" s="618">
        <v>16.8</v>
      </c>
      <c r="L15" s="894"/>
      <c r="M15" s="888"/>
      <c r="N15" s="887">
        <v>45870</v>
      </c>
      <c r="O15" s="888"/>
      <c r="P15" s="888"/>
      <c r="Q15" s="888"/>
      <c r="R15" s="888"/>
      <c r="S15" s="888"/>
      <c r="T15" s="887">
        <v>46234</v>
      </c>
      <c r="U15" s="888"/>
      <c r="V15" s="888"/>
      <c r="W15" s="616">
        <v>2094.4</v>
      </c>
      <c r="X15" s="889">
        <v>16.8</v>
      </c>
      <c r="Y15" s="888"/>
      <c r="Z15" s="888"/>
      <c r="AA15" s="888"/>
      <c r="AB15" s="888"/>
      <c r="AC15" s="617">
        <v>45505</v>
      </c>
      <c r="AD15" s="615" t="s">
        <v>900</v>
      </c>
    </row>
    <row r="16" spans="1:30">
      <c r="A16" s="612"/>
      <c r="B16" s="892"/>
      <c r="C16" s="888"/>
      <c r="D16" s="888"/>
      <c r="E16" s="893"/>
      <c r="F16" s="888"/>
      <c r="G16" s="615" t="s">
        <v>792</v>
      </c>
      <c r="H16" s="615"/>
      <c r="I16" s="893"/>
      <c r="J16" s="888"/>
      <c r="K16" s="615"/>
      <c r="L16" s="894"/>
      <c r="M16" s="888"/>
      <c r="N16" s="887">
        <v>46235</v>
      </c>
      <c r="O16" s="888"/>
      <c r="P16" s="888"/>
      <c r="Q16" s="888"/>
      <c r="R16" s="888"/>
      <c r="S16" s="888"/>
      <c r="T16" s="887">
        <v>46599</v>
      </c>
      <c r="U16" s="888"/>
      <c r="V16" s="888"/>
      <c r="W16" s="616">
        <v>2199.12</v>
      </c>
      <c r="X16" s="889">
        <v>17.64</v>
      </c>
      <c r="Y16" s="888"/>
      <c r="Z16" s="888"/>
      <c r="AA16" s="888"/>
      <c r="AB16" s="888"/>
      <c r="AC16" s="615"/>
      <c r="AD16" s="615"/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1050</v>
      </c>
      <c r="B18" s="892" t="s">
        <v>1051</v>
      </c>
      <c r="C18" s="888"/>
      <c r="D18" s="888"/>
      <c r="E18" s="900">
        <v>1069</v>
      </c>
      <c r="F18" s="888"/>
      <c r="G18" s="619">
        <v>1069</v>
      </c>
      <c r="H18" s="619">
        <v>17959.2</v>
      </c>
      <c r="I18" s="901">
        <v>1496.6</v>
      </c>
      <c r="J18" s="888"/>
      <c r="K18" s="618">
        <v>16.8</v>
      </c>
      <c r="L18" s="894"/>
      <c r="M18" s="888"/>
      <c r="N18" s="887">
        <v>45689</v>
      </c>
      <c r="O18" s="888"/>
      <c r="P18" s="888"/>
      <c r="Q18" s="888"/>
      <c r="R18" s="888"/>
      <c r="S18" s="888"/>
      <c r="T18" s="887">
        <v>46022</v>
      </c>
      <c r="U18" s="888"/>
      <c r="V18" s="888"/>
      <c r="W18" s="616">
        <v>1496.6</v>
      </c>
      <c r="X18" s="889">
        <v>16.8</v>
      </c>
      <c r="Y18" s="888"/>
      <c r="Z18" s="888"/>
      <c r="AA18" s="888"/>
      <c r="AB18" s="888"/>
      <c r="AC18" s="617">
        <v>45658</v>
      </c>
      <c r="AD18" s="615" t="s">
        <v>1052</v>
      </c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46023</v>
      </c>
      <c r="O19" s="888"/>
      <c r="P19" s="888"/>
      <c r="Q19" s="888"/>
      <c r="R19" s="888"/>
      <c r="S19" s="888"/>
      <c r="T19" s="887">
        <v>46387</v>
      </c>
      <c r="U19" s="888"/>
      <c r="V19" s="888"/>
      <c r="W19" s="616">
        <v>1550.05</v>
      </c>
      <c r="X19" s="889">
        <v>17.399999999999999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46388</v>
      </c>
      <c r="O20" s="888"/>
      <c r="P20" s="888"/>
      <c r="Q20" s="888"/>
      <c r="R20" s="888"/>
      <c r="S20" s="888"/>
      <c r="T20" s="887">
        <v>46752</v>
      </c>
      <c r="U20" s="888"/>
      <c r="V20" s="888"/>
      <c r="W20" s="616">
        <v>1603.5</v>
      </c>
      <c r="X20" s="889">
        <v>18</v>
      </c>
      <c r="Y20" s="888"/>
      <c r="Z20" s="888"/>
      <c r="AA20" s="888"/>
      <c r="AB20" s="888"/>
      <c r="AC20" s="615"/>
      <c r="AD20" s="615"/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1053</v>
      </c>
      <c r="B22" s="892" t="s">
        <v>1054</v>
      </c>
      <c r="C22" s="888"/>
      <c r="D22" s="888"/>
      <c r="E22" s="900">
        <v>1525</v>
      </c>
      <c r="F22" s="888"/>
      <c r="G22" s="619">
        <v>1525</v>
      </c>
      <c r="H22" s="619">
        <v>19215</v>
      </c>
      <c r="I22" s="901">
        <v>1601.25</v>
      </c>
      <c r="J22" s="888"/>
      <c r="K22" s="618">
        <v>12.6</v>
      </c>
      <c r="L22" s="894"/>
      <c r="M22" s="888"/>
      <c r="N22" s="887">
        <v>45717</v>
      </c>
      <c r="O22" s="888"/>
      <c r="P22" s="888"/>
      <c r="Q22" s="888"/>
      <c r="R22" s="888"/>
      <c r="S22" s="888"/>
      <c r="T22" s="887">
        <v>46081</v>
      </c>
      <c r="U22" s="888"/>
      <c r="V22" s="888"/>
      <c r="W22" s="616">
        <v>1601.25</v>
      </c>
      <c r="X22" s="889">
        <v>12.6</v>
      </c>
      <c r="Y22" s="888"/>
      <c r="Z22" s="888"/>
      <c r="AA22" s="888"/>
      <c r="AB22" s="888"/>
      <c r="AC22" s="617">
        <v>45352</v>
      </c>
      <c r="AD22" s="615" t="s">
        <v>863</v>
      </c>
    </row>
    <row r="23" spans="1:30">
      <c r="A23" s="612"/>
      <c r="B23" s="892" t="s">
        <v>1055</v>
      </c>
      <c r="C23" s="888"/>
      <c r="D23" s="888"/>
      <c r="E23" s="893"/>
      <c r="F23" s="888"/>
      <c r="G23" s="615" t="s">
        <v>792</v>
      </c>
      <c r="H23" s="615"/>
      <c r="I23" s="893"/>
      <c r="J23" s="888"/>
      <c r="K23" s="618">
        <v>0</v>
      </c>
      <c r="L23" s="894"/>
      <c r="M23" s="888"/>
      <c r="N23" s="887">
        <v>46082</v>
      </c>
      <c r="O23" s="888"/>
      <c r="P23" s="888"/>
      <c r="Q23" s="888"/>
      <c r="R23" s="888"/>
      <c r="S23" s="888"/>
      <c r="T23" s="887">
        <v>46446</v>
      </c>
      <c r="U23" s="888"/>
      <c r="V23" s="888"/>
      <c r="W23" s="616">
        <v>1677.5</v>
      </c>
      <c r="X23" s="889">
        <v>13.2</v>
      </c>
      <c r="Y23" s="888"/>
      <c r="Z23" s="888"/>
      <c r="AA23" s="888"/>
      <c r="AB23" s="888"/>
      <c r="AC23" s="617">
        <v>46082</v>
      </c>
      <c r="AD23" s="615" t="s">
        <v>850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1056</v>
      </c>
      <c r="B25" s="892" t="s">
        <v>1057</v>
      </c>
      <c r="C25" s="888"/>
      <c r="D25" s="888"/>
      <c r="E25" s="900">
        <v>5715</v>
      </c>
      <c r="F25" s="888"/>
      <c r="G25" s="619">
        <v>5715</v>
      </c>
      <c r="H25" s="619">
        <v>72694.8</v>
      </c>
      <c r="I25" s="901">
        <v>6057.9</v>
      </c>
      <c r="J25" s="888"/>
      <c r="K25" s="618">
        <v>12.72</v>
      </c>
      <c r="L25" s="894"/>
      <c r="M25" s="888"/>
      <c r="N25" s="887">
        <v>45931</v>
      </c>
      <c r="O25" s="888"/>
      <c r="P25" s="888"/>
      <c r="Q25" s="888"/>
      <c r="R25" s="888"/>
      <c r="S25" s="888"/>
      <c r="T25" s="887">
        <v>46295</v>
      </c>
      <c r="U25" s="888"/>
      <c r="V25" s="888"/>
      <c r="W25" s="616">
        <v>6057.9</v>
      </c>
      <c r="X25" s="889">
        <v>12.72</v>
      </c>
      <c r="Y25" s="888"/>
      <c r="Z25" s="888"/>
      <c r="AA25" s="888"/>
      <c r="AB25" s="888"/>
      <c r="AC25" s="617">
        <v>45566</v>
      </c>
      <c r="AD25" s="615" t="s">
        <v>885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46296</v>
      </c>
      <c r="O26" s="888"/>
      <c r="P26" s="888"/>
      <c r="Q26" s="888"/>
      <c r="R26" s="888"/>
      <c r="S26" s="888"/>
      <c r="T26" s="887">
        <v>46660</v>
      </c>
      <c r="U26" s="888"/>
      <c r="V26" s="888"/>
      <c r="W26" s="616">
        <v>6286.5</v>
      </c>
      <c r="X26" s="889">
        <v>13.2</v>
      </c>
      <c r="Y26" s="888"/>
      <c r="Z26" s="888"/>
      <c r="AA26" s="888"/>
      <c r="AB26" s="888"/>
      <c r="AC26" s="615"/>
      <c r="AD26" s="615"/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46661</v>
      </c>
      <c r="O27" s="888"/>
      <c r="P27" s="888"/>
      <c r="Q27" s="888"/>
      <c r="R27" s="888"/>
      <c r="S27" s="888"/>
      <c r="T27" s="887">
        <v>47026</v>
      </c>
      <c r="U27" s="888"/>
      <c r="V27" s="888"/>
      <c r="W27" s="616">
        <v>6515.1</v>
      </c>
      <c r="X27" s="889">
        <v>13.68</v>
      </c>
      <c r="Y27" s="888"/>
      <c r="Z27" s="888"/>
      <c r="AA27" s="888"/>
      <c r="AB27" s="888"/>
      <c r="AC27" s="615"/>
      <c r="AD27" s="615"/>
    </row>
    <row r="28" spans="1:30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0">
      <c r="A29" s="612" t="s">
        <v>1058</v>
      </c>
      <c r="B29" s="892" t="s">
        <v>1059</v>
      </c>
      <c r="C29" s="888"/>
      <c r="D29" s="888"/>
      <c r="E29" s="900">
        <v>4482</v>
      </c>
      <c r="F29" s="888"/>
      <c r="G29" s="619">
        <v>4482</v>
      </c>
      <c r="H29" s="619">
        <v>79062.48</v>
      </c>
      <c r="I29" s="901">
        <v>6588.54</v>
      </c>
      <c r="J29" s="888"/>
      <c r="K29" s="618">
        <v>17.64</v>
      </c>
      <c r="L29" s="894"/>
      <c r="M29" s="888"/>
      <c r="N29" s="887">
        <v>45748</v>
      </c>
      <c r="O29" s="888"/>
      <c r="P29" s="888"/>
      <c r="Q29" s="888"/>
      <c r="R29" s="888"/>
      <c r="S29" s="888"/>
      <c r="T29" s="887">
        <v>46112</v>
      </c>
      <c r="U29" s="888"/>
      <c r="V29" s="888"/>
      <c r="W29" s="616">
        <v>6588.54</v>
      </c>
      <c r="X29" s="889">
        <v>17.64</v>
      </c>
      <c r="Y29" s="888"/>
      <c r="Z29" s="888"/>
      <c r="AA29" s="888"/>
      <c r="AB29" s="888"/>
      <c r="AC29" s="617">
        <v>45383</v>
      </c>
      <c r="AD29" s="615" t="s">
        <v>983</v>
      </c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1060</v>
      </c>
      <c r="B31" s="892" t="s">
        <v>1061</v>
      </c>
      <c r="C31" s="888"/>
      <c r="D31" s="888"/>
      <c r="E31" s="900">
        <v>1951</v>
      </c>
      <c r="F31" s="888"/>
      <c r="G31" s="619">
        <v>1951</v>
      </c>
      <c r="H31" s="619">
        <v>33947.4</v>
      </c>
      <c r="I31" s="901">
        <v>2828.95</v>
      </c>
      <c r="J31" s="888"/>
      <c r="K31" s="618">
        <v>17.399999999999999</v>
      </c>
      <c r="L31" s="894"/>
      <c r="M31" s="888"/>
      <c r="N31" s="887">
        <v>45717</v>
      </c>
      <c r="O31" s="888"/>
      <c r="P31" s="888"/>
      <c r="Q31" s="888"/>
      <c r="R31" s="888"/>
      <c r="S31" s="888"/>
      <c r="T31" s="887">
        <v>46081</v>
      </c>
      <c r="U31" s="888"/>
      <c r="V31" s="888"/>
      <c r="W31" s="616">
        <v>2828.95</v>
      </c>
      <c r="X31" s="889">
        <v>17.399999999999999</v>
      </c>
      <c r="Y31" s="888"/>
      <c r="Z31" s="888"/>
      <c r="AA31" s="888"/>
      <c r="AB31" s="888"/>
      <c r="AC31" s="617">
        <v>45703</v>
      </c>
      <c r="AD31" s="615" t="s">
        <v>863</v>
      </c>
    </row>
    <row r="32" spans="1:30">
      <c r="A32" s="614" t="s">
        <v>792</v>
      </c>
      <c r="B32" s="884" t="s">
        <v>792</v>
      </c>
      <c r="C32" s="885"/>
      <c r="D32" s="885"/>
      <c r="E32" s="886" t="s">
        <v>792</v>
      </c>
      <c r="F32" s="885"/>
      <c r="G32" s="613" t="s">
        <v>792</v>
      </c>
      <c r="H32" s="613" t="s">
        <v>792</v>
      </c>
      <c r="I32" s="886" t="s">
        <v>792</v>
      </c>
      <c r="J32" s="885"/>
      <c r="K32" s="613" t="s">
        <v>792</v>
      </c>
      <c r="L32" s="884" t="s">
        <v>792</v>
      </c>
      <c r="M32" s="885"/>
      <c r="N32" s="886" t="s">
        <v>792</v>
      </c>
      <c r="O32" s="885"/>
      <c r="P32" s="885"/>
      <c r="Q32" s="885"/>
      <c r="R32" s="885"/>
      <c r="S32" s="885"/>
      <c r="T32" s="886" t="s">
        <v>792</v>
      </c>
      <c r="U32" s="885"/>
      <c r="V32" s="885"/>
      <c r="W32" s="613" t="s">
        <v>792</v>
      </c>
      <c r="X32" s="886" t="s">
        <v>792</v>
      </c>
      <c r="Y32" s="885"/>
      <c r="Z32" s="885"/>
      <c r="AA32" s="885"/>
      <c r="AB32" s="885"/>
      <c r="AC32" s="613" t="s">
        <v>792</v>
      </c>
      <c r="AD32" s="613" t="s">
        <v>792</v>
      </c>
    </row>
    <row r="33" spans="1:30">
      <c r="A33" s="612" t="s">
        <v>1062</v>
      </c>
      <c r="B33" s="892" t="s">
        <v>1063</v>
      </c>
      <c r="C33" s="888"/>
      <c r="D33" s="888"/>
      <c r="E33" s="900">
        <v>3972</v>
      </c>
      <c r="F33" s="888"/>
      <c r="G33" s="619">
        <v>3972</v>
      </c>
      <c r="H33" s="619">
        <v>66729.600000000006</v>
      </c>
      <c r="I33" s="901">
        <v>5560.8</v>
      </c>
      <c r="J33" s="888"/>
      <c r="K33" s="618">
        <v>16.8</v>
      </c>
      <c r="L33" s="894"/>
      <c r="M33" s="888"/>
      <c r="N33" s="887">
        <v>45962</v>
      </c>
      <c r="O33" s="888"/>
      <c r="P33" s="888"/>
      <c r="Q33" s="888"/>
      <c r="R33" s="888"/>
      <c r="S33" s="888"/>
      <c r="T33" s="887">
        <v>46326</v>
      </c>
      <c r="U33" s="888"/>
      <c r="V33" s="888"/>
      <c r="W33" s="616">
        <v>5560.8</v>
      </c>
      <c r="X33" s="889">
        <v>16.8</v>
      </c>
      <c r="Y33" s="888"/>
      <c r="Z33" s="888"/>
      <c r="AA33" s="888"/>
      <c r="AB33" s="888"/>
      <c r="AC33" s="617">
        <v>45597</v>
      </c>
      <c r="AD33" s="615" t="s">
        <v>820</v>
      </c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46327</v>
      </c>
      <c r="O34" s="888"/>
      <c r="P34" s="888"/>
      <c r="Q34" s="888"/>
      <c r="R34" s="888"/>
      <c r="S34" s="888"/>
      <c r="T34" s="887">
        <v>46691</v>
      </c>
      <c r="U34" s="888"/>
      <c r="V34" s="888"/>
      <c r="W34" s="616">
        <v>5838.84</v>
      </c>
      <c r="X34" s="889">
        <v>17.64</v>
      </c>
      <c r="Y34" s="888"/>
      <c r="Z34" s="888"/>
      <c r="AA34" s="888"/>
      <c r="AB34" s="888"/>
      <c r="AC34" s="615"/>
      <c r="AD34" s="615"/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1064</v>
      </c>
      <c r="B36" s="892" t="s">
        <v>1065</v>
      </c>
      <c r="C36" s="888"/>
      <c r="D36" s="888"/>
      <c r="E36" s="900">
        <v>3900</v>
      </c>
      <c r="F36" s="888"/>
      <c r="G36" s="619">
        <v>3900</v>
      </c>
      <c r="H36" s="619">
        <v>66924</v>
      </c>
      <c r="I36" s="901">
        <v>5577</v>
      </c>
      <c r="J36" s="888"/>
      <c r="K36" s="618">
        <v>17.16</v>
      </c>
      <c r="L36" s="894"/>
      <c r="M36" s="888"/>
      <c r="N36" s="887">
        <v>45931</v>
      </c>
      <c r="O36" s="888"/>
      <c r="P36" s="888"/>
      <c r="Q36" s="888"/>
      <c r="R36" s="888"/>
      <c r="S36" s="888"/>
      <c r="T36" s="887">
        <v>46295</v>
      </c>
      <c r="U36" s="888"/>
      <c r="V36" s="888"/>
      <c r="W36" s="616">
        <v>5577</v>
      </c>
      <c r="X36" s="889">
        <v>17.16</v>
      </c>
      <c r="Y36" s="888"/>
      <c r="Z36" s="888"/>
      <c r="AA36" s="888"/>
      <c r="AB36" s="888"/>
      <c r="AC36" s="617">
        <v>45566</v>
      </c>
      <c r="AD36" s="615" t="s">
        <v>1066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1067</v>
      </c>
      <c r="B38" s="892" t="s">
        <v>1068</v>
      </c>
      <c r="C38" s="888"/>
      <c r="D38" s="888"/>
      <c r="E38" s="900">
        <v>3875</v>
      </c>
      <c r="F38" s="888"/>
      <c r="G38" s="619">
        <v>3875</v>
      </c>
      <c r="H38" s="619">
        <v>53475</v>
      </c>
      <c r="I38" s="901">
        <v>4456.25</v>
      </c>
      <c r="J38" s="888"/>
      <c r="K38" s="618">
        <v>13.8</v>
      </c>
      <c r="L38" s="894"/>
      <c r="M38" s="888"/>
      <c r="N38" s="887">
        <v>45658</v>
      </c>
      <c r="O38" s="888"/>
      <c r="P38" s="888"/>
      <c r="Q38" s="888"/>
      <c r="R38" s="888"/>
      <c r="S38" s="888"/>
      <c r="T38" s="887">
        <v>46022</v>
      </c>
      <c r="U38" s="888"/>
      <c r="V38" s="888"/>
      <c r="W38" s="616">
        <v>4456.25</v>
      </c>
      <c r="X38" s="889">
        <v>13.8</v>
      </c>
      <c r="Y38" s="888"/>
      <c r="Z38" s="888"/>
      <c r="AA38" s="888"/>
      <c r="AB38" s="888"/>
      <c r="AC38" s="617">
        <v>44927</v>
      </c>
      <c r="AD38" s="615" t="s">
        <v>1052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46023</v>
      </c>
      <c r="O39" s="888"/>
      <c r="P39" s="888"/>
      <c r="Q39" s="888"/>
      <c r="R39" s="888"/>
      <c r="S39" s="888"/>
      <c r="T39" s="887">
        <v>46387</v>
      </c>
      <c r="U39" s="888"/>
      <c r="V39" s="888"/>
      <c r="W39" s="616">
        <v>4650</v>
      </c>
      <c r="X39" s="889">
        <v>14.4</v>
      </c>
      <c r="Y39" s="888"/>
      <c r="Z39" s="888"/>
      <c r="AA39" s="888"/>
      <c r="AB39" s="888"/>
      <c r="AC39" s="615"/>
      <c r="AD39" s="615"/>
    </row>
    <row r="40" spans="1:30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46388</v>
      </c>
      <c r="O40" s="888"/>
      <c r="P40" s="888"/>
      <c r="Q40" s="888"/>
      <c r="R40" s="888"/>
      <c r="S40" s="888"/>
      <c r="T40" s="887">
        <v>46752</v>
      </c>
      <c r="U40" s="888"/>
      <c r="V40" s="888"/>
      <c r="W40" s="616">
        <v>4843.75</v>
      </c>
      <c r="X40" s="889">
        <v>15</v>
      </c>
      <c r="Y40" s="888"/>
      <c r="Z40" s="888"/>
      <c r="AA40" s="888"/>
      <c r="AB40" s="888"/>
      <c r="AC40" s="615"/>
      <c r="AD40" s="615"/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1069</v>
      </c>
      <c r="B42" s="892" t="s">
        <v>1070</v>
      </c>
      <c r="C42" s="888"/>
      <c r="D42" s="888"/>
      <c r="E42" s="900">
        <v>3691</v>
      </c>
      <c r="F42" s="888"/>
      <c r="G42" s="619">
        <v>3691</v>
      </c>
      <c r="H42" s="619">
        <v>54144</v>
      </c>
      <c r="I42" s="901">
        <v>4512</v>
      </c>
      <c r="J42" s="888"/>
      <c r="K42" s="618">
        <v>14.669195340016255</v>
      </c>
      <c r="L42" s="894"/>
      <c r="M42" s="888"/>
      <c r="N42" s="887">
        <v>45658</v>
      </c>
      <c r="O42" s="888"/>
      <c r="P42" s="888"/>
      <c r="Q42" s="888"/>
      <c r="R42" s="888"/>
      <c r="S42" s="888"/>
      <c r="T42" s="887">
        <v>46022</v>
      </c>
      <c r="U42" s="888"/>
      <c r="V42" s="888"/>
      <c r="W42" s="616">
        <v>4512</v>
      </c>
      <c r="X42" s="889">
        <v>14.669195340016255</v>
      </c>
      <c r="Y42" s="888"/>
      <c r="Z42" s="888"/>
      <c r="AA42" s="888"/>
      <c r="AB42" s="888"/>
      <c r="AC42" s="617">
        <v>45292</v>
      </c>
      <c r="AD42" s="615" t="s">
        <v>870</v>
      </c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46023</v>
      </c>
      <c r="O43" s="888"/>
      <c r="P43" s="888"/>
      <c r="Q43" s="888"/>
      <c r="R43" s="888"/>
      <c r="S43" s="888"/>
      <c r="T43" s="887">
        <v>46387</v>
      </c>
      <c r="U43" s="888"/>
      <c r="V43" s="888"/>
      <c r="W43" s="616">
        <v>5093.58</v>
      </c>
      <c r="X43" s="889">
        <v>16.559999999999999</v>
      </c>
      <c r="Y43" s="888"/>
      <c r="Z43" s="888"/>
      <c r="AA43" s="888"/>
      <c r="AB43" s="888"/>
      <c r="AC43" s="615"/>
      <c r="AD43" s="615"/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>
      <c r="A45" s="612" t="s">
        <v>1071</v>
      </c>
      <c r="B45" s="892" t="s">
        <v>1072</v>
      </c>
      <c r="C45" s="888"/>
      <c r="D45" s="888"/>
      <c r="E45" s="900">
        <v>12730</v>
      </c>
      <c r="F45" s="888"/>
      <c r="G45" s="619">
        <v>12730</v>
      </c>
      <c r="H45" s="619">
        <v>174146.4</v>
      </c>
      <c r="I45" s="901">
        <v>14512.2</v>
      </c>
      <c r="J45" s="888"/>
      <c r="K45" s="618">
        <v>13.68</v>
      </c>
      <c r="L45" s="894"/>
      <c r="M45" s="888"/>
      <c r="N45" s="887">
        <v>45658</v>
      </c>
      <c r="O45" s="888"/>
      <c r="P45" s="888"/>
      <c r="Q45" s="888"/>
      <c r="R45" s="888"/>
      <c r="S45" s="888"/>
      <c r="T45" s="887">
        <v>46022</v>
      </c>
      <c r="U45" s="888"/>
      <c r="V45" s="888"/>
      <c r="W45" s="616">
        <v>14512.2</v>
      </c>
      <c r="X45" s="889">
        <v>13.68</v>
      </c>
      <c r="Y45" s="888"/>
      <c r="Z45" s="888"/>
      <c r="AA45" s="888"/>
      <c r="AB45" s="888"/>
      <c r="AC45" s="617">
        <v>44197</v>
      </c>
      <c r="AD45" s="615" t="s">
        <v>832</v>
      </c>
    </row>
    <row r="46" spans="1:30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0">
      <c r="A47" s="612" t="s">
        <v>1073</v>
      </c>
      <c r="B47" s="892" t="s">
        <v>1074</v>
      </c>
      <c r="C47" s="888"/>
      <c r="D47" s="888"/>
      <c r="E47" s="900">
        <v>2770</v>
      </c>
      <c r="F47" s="888"/>
      <c r="G47" s="619">
        <v>2770</v>
      </c>
      <c r="H47" s="619">
        <v>38226</v>
      </c>
      <c r="I47" s="901">
        <v>3185.5</v>
      </c>
      <c r="J47" s="888"/>
      <c r="K47" s="618">
        <v>13.8</v>
      </c>
      <c r="L47" s="894"/>
      <c r="M47" s="888"/>
      <c r="N47" s="887">
        <v>45658</v>
      </c>
      <c r="O47" s="888"/>
      <c r="P47" s="888"/>
      <c r="Q47" s="888"/>
      <c r="R47" s="888"/>
      <c r="S47" s="888"/>
      <c r="T47" s="887">
        <v>46022</v>
      </c>
      <c r="U47" s="888"/>
      <c r="V47" s="888"/>
      <c r="W47" s="616">
        <v>3185.5</v>
      </c>
      <c r="X47" s="889">
        <v>13.8</v>
      </c>
      <c r="Y47" s="888"/>
      <c r="Z47" s="888"/>
      <c r="AA47" s="888"/>
      <c r="AB47" s="888"/>
      <c r="AC47" s="617">
        <v>44927</v>
      </c>
      <c r="AD47" s="615" t="s">
        <v>832</v>
      </c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1075</v>
      </c>
      <c r="B49" s="892" t="s">
        <v>1076</v>
      </c>
      <c r="C49" s="888"/>
      <c r="D49" s="888"/>
      <c r="E49" s="900">
        <v>9038</v>
      </c>
      <c r="F49" s="888"/>
      <c r="G49" s="619">
        <v>9038</v>
      </c>
      <c r="H49" s="615"/>
      <c r="I49" s="893"/>
      <c r="J49" s="888"/>
      <c r="K49" s="618">
        <v>0</v>
      </c>
      <c r="L49" s="894" t="s">
        <v>1077</v>
      </c>
      <c r="M49" s="888"/>
      <c r="N49" s="893"/>
      <c r="O49" s="888"/>
      <c r="P49" s="888"/>
      <c r="Q49" s="888"/>
      <c r="R49" s="888"/>
      <c r="S49" s="888"/>
      <c r="T49" s="893"/>
      <c r="U49" s="888"/>
      <c r="V49" s="888"/>
      <c r="W49" s="615"/>
      <c r="X49" s="889">
        <v>0</v>
      </c>
      <c r="Y49" s="888"/>
      <c r="Z49" s="888"/>
      <c r="AA49" s="888"/>
      <c r="AB49" s="888"/>
      <c r="AC49" s="617">
        <v>45778</v>
      </c>
      <c r="AD49" s="615" t="s">
        <v>1078</v>
      </c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612" t="s">
        <v>1079</v>
      </c>
      <c r="B51" s="892" t="s">
        <v>1076</v>
      </c>
      <c r="C51" s="888"/>
      <c r="D51" s="888"/>
      <c r="E51" s="900">
        <v>22609</v>
      </c>
      <c r="F51" s="888"/>
      <c r="G51" s="619">
        <v>22609</v>
      </c>
      <c r="H51" s="619">
        <v>537418.80000000005</v>
      </c>
      <c r="I51" s="901">
        <v>44784.9</v>
      </c>
      <c r="J51" s="888"/>
      <c r="K51" s="618">
        <v>13.68</v>
      </c>
      <c r="L51" s="894" t="s">
        <v>1077</v>
      </c>
      <c r="M51" s="888"/>
      <c r="N51" s="887">
        <v>45839</v>
      </c>
      <c r="O51" s="888"/>
      <c r="P51" s="888"/>
      <c r="Q51" s="888"/>
      <c r="R51" s="888"/>
      <c r="S51" s="888"/>
      <c r="T51" s="887">
        <v>46142</v>
      </c>
      <c r="U51" s="888"/>
      <c r="V51" s="888"/>
      <c r="W51" s="616">
        <v>44784.9</v>
      </c>
      <c r="X51" s="889">
        <v>13.68</v>
      </c>
      <c r="Y51" s="888"/>
      <c r="Z51" s="888"/>
      <c r="AA51" s="888"/>
      <c r="AB51" s="888"/>
      <c r="AC51" s="617">
        <v>45778</v>
      </c>
      <c r="AD51" s="615" t="s">
        <v>1078</v>
      </c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46143</v>
      </c>
      <c r="O52" s="888"/>
      <c r="P52" s="888"/>
      <c r="Q52" s="888"/>
      <c r="R52" s="888"/>
      <c r="S52" s="888"/>
      <c r="T52" s="887">
        <v>46507</v>
      </c>
      <c r="U52" s="888"/>
      <c r="V52" s="888"/>
      <c r="W52" s="616">
        <v>45963.45</v>
      </c>
      <c r="X52" s="889">
        <v>14.04</v>
      </c>
      <c r="Y52" s="888"/>
      <c r="Z52" s="888"/>
      <c r="AA52" s="888"/>
      <c r="AB52" s="888"/>
      <c r="AC52" s="615"/>
      <c r="AD52" s="615"/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46508</v>
      </c>
      <c r="O53" s="888"/>
      <c r="P53" s="888"/>
      <c r="Q53" s="888"/>
      <c r="R53" s="888"/>
      <c r="S53" s="888"/>
      <c r="T53" s="887">
        <v>46873</v>
      </c>
      <c r="U53" s="888"/>
      <c r="V53" s="888"/>
      <c r="W53" s="616">
        <v>47534.85</v>
      </c>
      <c r="X53" s="889">
        <v>14.52</v>
      </c>
      <c r="Y53" s="888"/>
      <c r="Z53" s="888"/>
      <c r="AA53" s="888"/>
      <c r="AB53" s="888"/>
      <c r="AC53" s="615"/>
      <c r="AD53" s="615"/>
    </row>
    <row r="54" spans="1:30">
      <c r="A54" s="612"/>
      <c r="B54" s="892"/>
      <c r="C54" s="888"/>
      <c r="D54" s="888"/>
      <c r="E54" s="893"/>
      <c r="F54" s="888"/>
      <c r="G54" s="615" t="s">
        <v>792</v>
      </c>
      <c r="H54" s="615"/>
      <c r="I54" s="893"/>
      <c r="J54" s="888"/>
      <c r="K54" s="615"/>
      <c r="L54" s="894"/>
      <c r="M54" s="888"/>
      <c r="N54" s="887">
        <v>46874</v>
      </c>
      <c r="O54" s="888"/>
      <c r="P54" s="888"/>
      <c r="Q54" s="888"/>
      <c r="R54" s="888"/>
      <c r="S54" s="888"/>
      <c r="T54" s="887">
        <v>47238</v>
      </c>
      <c r="U54" s="888"/>
      <c r="V54" s="888"/>
      <c r="W54" s="616">
        <v>49106.25</v>
      </c>
      <c r="X54" s="889">
        <v>15</v>
      </c>
      <c r="Y54" s="888"/>
      <c r="Z54" s="888"/>
      <c r="AA54" s="888"/>
      <c r="AB54" s="888"/>
      <c r="AC54" s="615"/>
      <c r="AD54" s="615"/>
    </row>
    <row r="55" spans="1:30">
      <c r="A55" s="612"/>
      <c r="B55" s="892"/>
      <c r="C55" s="888"/>
      <c r="D55" s="888"/>
      <c r="E55" s="893"/>
      <c r="F55" s="888"/>
      <c r="G55" s="615" t="s">
        <v>792</v>
      </c>
      <c r="H55" s="615"/>
      <c r="I55" s="893"/>
      <c r="J55" s="888"/>
      <c r="K55" s="615"/>
      <c r="L55" s="894"/>
      <c r="M55" s="888"/>
      <c r="N55" s="887">
        <v>47239</v>
      </c>
      <c r="O55" s="888"/>
      <c r="P55" s="888"/>
      <c r="Q55" s="888"/>
      <c r="R55" s="888"/>
      <c r="S55" s="888"/>
      <c r="T55" s="887">
        <v>47603</v>
      </c>
      <c r="U55" s="888"/>
      <c r="V55" s="888"/>
      <c r="W55" s="616">
        <v>50284.800000000003</v>
      </c>
      <c r="X55" s="889">
        <v>15.36</v>
      </c>
      <c r="Y55" s="888"/>
      <c r="Z55" s="888"/>
      <c r="AA55" s="888"/>
      <c r="AB55" s="888"/>
      <c r="AC55" s="615"/>
      <c r="AD55" s="615"/>
    </row>
    <row r="56" spans="1:30">
      <c r="A56" s="612"/>
      <c r="B56" s="892"/>
      <c r="C56" s="888"/>
      <c r="D56" s="888"/>
      <c r="E56" s="893"/>
      <c r="F56" s="888"/>
      <c r="G56" s="615" t="s">
        <v>792</v>
      </c>
      <c r="H56" s="615"/>
      <c r="I56" s="893"/>
      <c r="J56" s="888"/>
      <c r="K56" s="615"/>
      <c r="L56" s="894"/>
      <c r="M56" s="888"/>
      <c r="N56" s="887">
        <v>47604</v>
      </c>
      <c r="O56" s="888"/>
      <c r="P56" s="888"/>
      <c r="Q56" s="888"/>
      <c r="R56" s="888"/>
      <c r="S56" s="888"/>
      <c r="T56" s="887">
        <v>47968</v>
      </c>
      <c r="U56" s="888"/>
      <c r="V56" s="888"/>
      <c r="W56" s="616">
        <v>51856.2</v>
      </c>
      <c r="X56" s="889">
        <v>15.84</v>
      </c>
      <c r="Y56" s="888"/>
      <c r="Z56" s="888"/>
      <c r="AA56" s="888"/>
      <c r="AB56" s="888"/>
      <c r="AC56" s="615"/>
      <c r="AD56" s="615"/>
    </row>
    <row r="57" spans="1:30">
      <c r="A57" s="612"/>
      <c r="B57" s="892"/>
      <c r="C57" s="888"/>
      <c r="D57" s="888"/>
      <c r="E57" s="893"/>
      <c r="F57" s="888"/>
      <c r="G57" s="615" t="s">
        <v>792</v>
      </c>
      <c r="H57" s="615"/>
      <c r="I57" s="893"/>
      <c r="J57" s="888"/>
      <c r="K57" s="615"/>
      <c r="L57" s="894"/>
      <c r="M57" s="888"/>
      <c r="N57" s="887">
        <v>47969</v>
      </c>
      <c r="O57" s="888"/>
      <c r="P57" s="888"/>
      <c r="Q57" s="888"/>
      <c r="R57" s="888"/>
      <c r="S57" s="888"/>
      <c r="T57" s="887">
        <v>48334</v>
      </c>
      <c r="U57" s="888"/>
      <c r="V57" s="888"/>
      <c r="W57" s="616">
        <v>53427.6</v>
      </c>
      <c r="X57" s="889">
        <v>16.32</v>
      </c>
      <c r="Y57" s="888"/>
      <c r="Z57" s="888"/>
      <c r="AA57" s="888"/>
      <c r="AB57" s="888"/>
      <c r="AC57" s="615"/>
      <c r="AD57" s="615"/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1080</v>
      </c>
      <c r="B59" s="892" t="s">
        <v>59</v>
      </c>
      <c r="C59" s="888"/>
      <c r="D59" s="888"/>
      <c r="E59" s="900">
        <v>8010</v>
      </c>
      <c r="F59" s="888"/>
      <c r="G59" s="619">
        <v>0</v>
      </c>
      <c r="H59" s="615"/>
      <c r="I59" s="893"/>
      <c r="J59" s="888"/>
      <c r="K59" s="618">
        <v>0</v>
      </c>
      <c r="L59" s="894"/>
      <c r="M59" s="888"/>
      <c r="N59" s="893"/>
      <c r="O59" s="888"/>
      <c r="P59" s="888"/>
      <c r="Q59" s="888"/>
      <c r="R59" s="888"/>
      <c r="S59" s="888"/>
      <c r="T59" s="893"/>
      <c r="U59" s="888"/>
      <c r="V59" s="888"/>
      <c r="W59" s="615"/>
      <c r="X59" s="889">
        <v>0</v>
      </c>
      <c r="Y59" s="888"/>
      <c r="Z59" s="888"/>
      <c r="AA59" s="888"/>
      <c r="AB59" s="888"/>
      <c r="AC59" s="615"/>
      <c r="AD59" s="615" t="s">
        <v>792</v>
      </c>
    </row>
    <row r="60" spans="1:30">
      <c r="A60" s="614" t="s">
        <v>792</v>
      </c>
      <c r="B60" s="884" t="s">
        <v>792</v>
      </c>
      <c r="C60" s="885"/>
      <c r="D60" s="885"/>
      <c r="E60" s="886" t="s">
        <v>792</v>
      </c>
      <c r="F60" s="885"/>
      <c r="G60" s="613" t="s">
        <v>792</v>
      </c>
      <c r="H60" s="613" t="s">
        <v>792</v>
      </c>
      <c r="I60" s="886" t="s">
        <v>792</v>
      </c>
      <c r="J60" s="885"/>
      <c r="K60" s="613" t="s">
        <v>792</v>
      </c>
      <c r="L60" s="884" t="s">
        <v>792</v>
      </c>
      <c r="M60" s="885"/>
      <c r="N60" s="886" t="s">
        <v>792</v>
      </c>
      <c r="O60" s="885"/>
      <c r="P60" s="885"/>
      <c r="Q60" s="885"/>
      <c r="R60" s="885"/>
      <c r="S60" s="885"/>
      <c r="T60" s="886" t="s">
        <v>792</v>
      </c>
      <c r="U60" s="885"/>
      <c r="V60" s="885"/>
      <c r="W60" s="613" t="s">
        <v>792</v>
      </c>
      <c r="X60" s="886" t="s">
        <v>792</v>
      </c>
      <c r="Y60" s="885"/>
      <c r="Z60" s="885"/>
      <c r="AA60" s="885"/>
      <c r="AB60" s="885"/>
      <c r="AC60" s="613" t="s">
        <v>792</v>
      </c>
      <c r="AD60" s="613" t="s">
        <v>792</v>
      </c>
    </row>
    <row r="61" spans="1:30">
      <c r="A61" s="612" t="s">
        <v>1081</v>
      </c>
      <c r="B61" s="892" t="s">
        <v>1076</v>
      </c>
      <c r="C61" s="888"/>
      <c r="D61" s="888"/>
      <c r="E61" s="900">
        <v>7638</v>
      </c>
      <c r="F61" s="888"/>
      <c r="G61" s="619">
        <v>7638</v>
      </c>
      <c r="H61" s="615"/>
      <c r="I61" s="893"/>
      <c r="J61" s="888"/>
      <c r="K61" s="618">
        <v>0</v>
      </c>
      <c r="L61" s="894" t="s">
        <v>1077</v>
      </c>
      <c r="M61" s="888"/>
      <c r="N61" s="893"/>
      <c r="O61" s="888"/>
      <c r="P61" s="888"/>
      <c r="Q61" s="888"/>
      <c r="R61" s="888"/>
      <c r="S61" s="888"/>
      <c r="T61" s="893"/>
      <c r="U61" s="888"/>
      <c r="V61" s="888"/>
      <c r="W61" s="615"/>
      <c r="X61" s="889">
        <v>0</v>
      </c>
      <c r="Y61" s="888"/>
      <c r="Z61" s="888"/>
      <c r="AA61" s="888"/>
      <c r="AB61" s="888"/>
      <c r="AC61" s="617">
        <v>45778</v>
      </c>
      <c r="AD61" s="615" t="s">
        <v>1078</v>
      </c>
    </row>
    <row r="62" spans="1:30">
      <c r="A62" s="614" t="s">
        <v>792</v>
      </c>
      <c r="B62" s="884" t="s">
        <v>792</v>
      </c>
      <c r="C62" s="885"/>
      <c r="D62" s="885"/>
      <c r="E62" s="886" t="s">
        <v>792</v>
      </c>
      <c r="F62" s="885"/>
      <c r="G62" s="613" t="s">
        <v>792</v>
      </c>
      <c r="H62" s="613" t="s">
        <v>792</v>
      </c>
      <c r="I62" s="886" t="s">
        <v>792</v>
      </c>
      <c r="J62" s="885"/>
      <c r="K62" s="613" t="s">
        <v>792</v>
      </c>
      <c r="L62" s="884" t="s">
        <v>792</v>
      </c>
      <c r="M62" s="885"/>
      <c r="N62" s="886" t="s">
        <v>792</v>
      </c>
      <c r="O62" s="885"/>
      <c r="P62" s="885"/>
      <c r="Q62" s="885"/>
      <c r="R62" s="885"/>
      <c r="S62" s="885"/>
      <c r="T62" s="886" t="s">
        <v>792</v>
      </c>
      <c r="U62" s="885"/>
      <c r="V62" s="885"/>
      <c r="W62" s="613" t="s">
        <v>792</v>
      </c>
      <c r="X62" s="886" t="s">
        <v>792</v>
      </c>
      <c r="Y62" s="885"/>
      <c r="Z62" s="885"/>
      <c r="AA62" s="885"/>
      <c r="AB62" s="885"/>
      <c r="AC62" s="613" t="s">
        <v>792</v>
      </c>
      <c r="AD62" s="613" t="s">
        <v>792</v>
      </c>
    </row>
    <row r="63" spans="1:30">
      <c r="A63" s="612" t="s">
        <v>1082</v>
      </c>
      <c r="B63" s="892" t="s">
        <v>59</v>
      </c>
      <c r="C63" s="888"/>
      <c r="D63" s="888"/>
      <c r="E63" s="900">
        <v>2347</v>
      </c>
      <c r="F63" s="888"/>
      <c r="G63" s="619">
        <v>0</v>
      </c>
      <c r="H63" s="615"/>
      <c r="I63" s="893"/>
      <c r="J63" s="888"/>
      <c r="K63" s="618">
        <v>0</v>
      </c>
      <c r="L63" s="894"/>
      <c r="M63" s="888"/>
      <c r="N63" s="893"/>
      <c r="O63" s="888"/>
      <c r="P63" s="888"/>
      <c r="Q63" s="888"/>
      <c r="R63" s="888"/>
      <c r="S63" s="888"/>
      <c r="T63" s="893"/>
      <c r="U63" s="888"/>
      <c r="V63" s="888"/>
      <c r="W63" s="615"/>
      <c r="X63" s="889">
        <v>0</v>
      </c>
      <c r="Y63" s="888"/>
      <c r="Z63" s="888"/>
      <c r="AA63" s="888"/>
      <c r="AB63" s="888"/>
      <c r="AC63" s="615"/>
      <c r="AD63" s="615" t="s">
        <v>792</v>
      </c>
    </row>
    <row r="64" spans="1:30">
      <c r="A64" s="614" t="s">
        <v>792</v>
      </c>
      <c r="B64" s="884" t="s">
        <v>792</v>
      </c>
      <c r="C64" s="885"/>
      <c r="D64" s="885"/>
      <c r="E64" s="886" t="s">
        <v>792</v>
      </c>
      <c r="F64" s="885"/>
      <c r="G64" s="613" t="s">
        <v>792</v>
      </c>
      <c r="H64" s="613" t="s">
        <v>792</v>
      </c>
      <c r="I64" s="886" t="s">
        <v>792</v>
      </c>
      <c r="J64" s="885"/>
      <c r="K64" s="613" t="s">
        <v>792</v>
      </c>
      <c r="L64" s="884" t="s">
        <v>792</v>
      </c>
      <c r="M64" s="885"/>
      <c r="N64" s="886" t="s">
        <v>792</v>
      </c>
      <c r="O64" s="885"/>
      <c r="P64" s="885"/>
      <c r="Q64" s="885"/>
      <c r="R64" s="885"/>
      <c r="S64" s="885"/>
      <c r="T64" s="886" t="s">
        <v>792</v>
      </c>
      <c r="U64" s="885"/>
      <c r="V64" s="885"/>
      <c r="W64" s="613" t="s">
        <v>792</v>
      </c>
      <c r="X64" s="886" t="s">
        <v>792</v>
      </c>
      <c r="Y64" s="885"/>
      <c r="Z64" s="885"/>
      <c r="AA64" s="885"/>
      <c r="AB64" s="885"/>
      <c r="AC64" s="613" t="s">
        <v>792</v>
      </c>
      <c r="AD64" s="613" t="s">
        <v>792</v>
      </c>
    </row>
    <row r="65" spans="1:30">
      <c r="A65" s="612" t="s">
        <v>1083</v>
      </c>
      <c r="B65" s="892" t="s">
        <v>1084</v>
      </c>
      <c r="C65" s="888"/>
      <c r="D65" s="888"/>
      <c r="E65" s="900">
        <v>3960</v>
      </c>
      <c r="F65" s="888"/>
      <c r="G65" s="619">
        <v>3960</v>
      </c>
      <c r="H65" s="619">
        <v>54172.800000000003</v>
      </c>
      <c r="I65" s="901">
        <v>4514.3999999999996</v>
      </c>
      <c r="J65" s="888"/>
      <c r="K65" s="618">
        <v>13.68</v>
      </c>
      <c r="L65" s="894"/>
      <c r="M65" s="888"/>
      <c r="N65" s="887">
        <v>45717</v>
      </c>
      <c r="O65" s="888"/>
      <c r="P65" s="888"/>
      <c r="Q65" s="888"/>
      <c r="R65" s="888"/>
      <c r="S65" s="888"/>
      <c r="T65" s="887">
        <v>46081</v>
      </c>
      <c r="U65" s="888"/>
      <c r="V65" s="888"/>
      <c r="W65" s="616">
        <v>4514.3999999999996</v>
      </c>
      <c r="X65" s="889">
        <v>13.68</v>
      </c>
      <c r="Y65" s="888"/>
      <c r="Z65" s="888"/>
      <c r="AA65" s="888"/>
      <c r="AB65" s="888"/>
      <c r="AC65" s="617">
        <v>44835</v>
      </c>
      <c r="AD65" s="615" t="s">
        <v>863</v>
      </c>
    </row>
    <row r="66" spans="1:30">
      <c r="A66" s="614" t="s">
        <v>792</v>
      </c>
      <c r="B66" s="884" t="s">
        <v>792</v>
      </c>
      <c r="C66" s="885"/>
      <c r="D66" s="885"/>
      <c r="E66" s="886" t="s">
        <v>792</v>
      </c>
      <c r="F66" s="885"/>
      <c r="G66" s="613" t="s">
        <v>792</v>
      </c>
      <c r="H66" s="613" t="s">
        <v>792</v>
      </c>
      <c r="I66" s="886" t="s">
        <v>792</v>
      </c>
      <c r="J66" s="885"/>
      <c r="K66" s="613" t="s">
        <v>792</v>
      </c>
      <c r="L66" s="884" t="s">
        <v>792</v>
      </c>
      <c r="M66" s="885"/>
      <c r="N66" s="886" t="s">
        <v>792</v>
      </c>
      <c r="O66" s="885"/>
      <c r="P66" s="885"/>
      <c r="Q66" s="885"/>
      <c r="R66" s="885"/>
      <c r="S66" s="885"/>
      <c r="T66" s="886" t="s">
        <v>792</v>
      </c>
      <c r="U66" s="885"/>
      <c r="V66" s="885"/>
      <c r="W66" s="613" t="s">
        <v>792</v>
      </c>
      <c r="X66" s="886" t="s">
        <v>792</v>
      </c>
      <c r="Y66" s="885"/>
      <c r="Z66" s="885"/>
      <c r="AA66" s="885"/>
      <c r="AB66" s="885"/>
      <c r="AC66" s="613" t="s">
        <v>792</v>
      </c>
      <c r="AD66" s="613" t="s">
        <v>792</v>
      </c>
    </row>
    <row r="67" spans="1:30">
      <c r="A67" s="612" t="s">
        <v>1085</v>
      </c>
      <c r="B67" s="892" t="s">
        <v>1086</v>
      </c>
      <c r="C67" s="888"/>
      <c r="D67" s="888"/>
      <c r="E67" s="900">
        <v>4581</v>
      </c>
      <c r="F67" s="888"/>
      <c r="G67" s="619">
        <v>4581</v>
      </c>
      <c r="H67" s="619">
        <v>76960.800000000003</v>
      </c>
      <c r="I67" s="901">
        <v>6413.4</v>
      </c>
      <c r="J67" s="888"/>
      <c r="K67" s="618">
        <v>16.8</v>
      </c>
      <c r="L67" s="894"/>
      <c r="M67" s="888"/>
      <c r="N67" s="887">
        <v>45748</v>
      </c>
      <c r="O67" s="888"/>
      <c r="P67" s="888"/>
      <c r="Q67" s="888"/>
      <c r="R67" s="888"/>
      <c r="S67" s="888"/>
      <c r="T67" s="887">
        <v>46112</v>
      </c>
      <c r="U67" s="888"/>
      <c r="V67" s="888"/>
      <c r="W67" s="616">
        <v>6413.4</v>
      </c>
      <c r="X67" s="889">
        <v>16.8</v>
      </c>
      <c r="Y67" s="888"/>
      <c r="Z67" s="888"/>
      <c r="AA67" s="888"/>
      <c r="AB67" s="888"/>
      <c r="AC67" s="617">
        <v>45719</v>
      </c>
      <c r="AD67" s="615" t="s">
        <v>877</v>
      </c>
    </row>
    <row r="68" spans="1:30">
      <c r="A68" s="612"/>
      <c r="B68" s="892"/>
      <c r="C68" s="888"/>
      <c r="D68" s="888"/>
      <c r="E68" s="893"/>
      <c r="F68" s="888"/>
      <c r="G68" s="615" t="s">
        <v>792</v>
      </c>
      <c r="H68" s="615"/>
      <c r="I68" s="893"/>
      <c r="J68" s="888"/>
      <c r="K68" s="615"/>
      <c r="L68" s="894"/>
      <c r="M68" s="888"/>
      <c r="N68" s="887">
        <v>46113</v>
      </c>
      <c r="O68" s="888"/>
      <c r="P68" s="888"/>
      <c r="Q68" s="888"/>
      <c r="R68" s="888"/>
      <c r="S68" s="888"/>
      <c r="T68" s="887">
        <v>46477</v>
      </c>
      <c r="U68" s="888"/>
      <c r="V68" s="888"/>
      <c r="W68" s="616">
        <v>6871.5</v>
      </c>
      <c r="X68" s="889">
        <v>18</v>
      </c>
      <c r="Y68" s="888"/>
      <c r="Z68" s="888"/>
      <c r="AA68" s="888"/>
      <c r="AB68" s="888"/>
      <c r="AC68" s="615"/>
      <c r="AD68" s="615"/>
    </row>
    <row r="69" spans="1:30">
      <c r="A69" s="614" t="s">
        <v>792</v>
      </c>
      <c r="B69" s="884" t="s">
        <v>792</v>
      </c>
      <c r="C69" s="885"/>
      <c r="D69" s="885"/>
      <c r="E69" s="886" t="s">
        <v>792</v>
      </c>
      <c r="F69" s="885"/>
      <c r="G69" s="613" t="s">
        <v>792</v>
      </c>
      <c r="H69" s="613" t="s">
        <v>792</v>
      </c>
      <c r="I69" s="886" t="s">
        <v>792</v>
      </c>
      <c r="J69" s="885"/>
      <c r="K69" s="613" t="s">
        <v>792</v>
      </c>
      <c r="L69" s="884" t="s">
        <v>792</v>
      </c>
      <c r="M69" s="885"/>
      <c r="N69" s="886" t="s">
        <v>792</v>
      </c>
      <c r="O69" s="885"/>
      <c r="P69" s="885"/>
      <c r="Q69" s="885"/>
      <c r="R69" s="885"/>
      <c r="S69" s="885"/>
      <c r="T69" s="886" t="s">
        <v>792</v>
      </c>
      <c r="U69" s="885"/>
      <c r="V69" s="885"/>
      <c r="W69" s="613" t="s">
        <v>792</v>
      </c>
      <c r="X69" s="886" t="s">
        <v>792</v>
      </c>
      <c r="Y69" s="885"/>
      <c r="Z69" s="885"/>
      <c r="AA69" s="885"/>
      <c r="AB69" s="885"/>
      <c r="AC69" s="613" t="s">
        <v>792</v>
      </c>
      <c r="AD69" s="613" t="s">
        <v>792</v>
      </c>
    </row>
    <row r="70" spans="1:30">
      <c r="A70" s="612" t="s">
        <v>1087</v>
      </c>
      <c r="B70" s="892" t="s">
        <v>1088</v>
      </c>
      <c r="C70" s="888"/>
      <c r="D70" s="888"/>
      <c r="E70" s="900">
        <v>303</v>
      </c>
      <c r="F70" s="888"/>
      <c r="G70" s="619">
        <v>303</v>
      </c>
      <c r="H70" s="615"/>
      <c r="I70" s="893"/>
      <c r="J70" s="888"/>
      <c r="K70" s="618">
        <v>0</v>
      </c>
      <c r="L70" s="894"/>
      <c r="M70" s="888"/>
      <c r="N70" s="893"/>
      <c r="O70" s="888"/>
      <c r="P70" s="888"/>
      <c r="Q70" s="888"/>
      <c r="R70" s="888"/>
      <c r="S70" s="888"/>
      <c r="T70" s="893"/>
      <c r="U70" s="888"/>
      <c r="V70" s="888"/>
      <c r="W70" s="615"/>
      <c r="X70" s="889">
        <v>0</v>
      </c>
      <c r="Y70" s="888"/>
      <c r="Z70" s="888"/>
      <c r="AA70" s="888"/>
      <c r="AB70" s="888"/>
      <c r="AC70" s="617">
        <v>43983</v>
      </c>
      <c r="AD70" s="615" t="s">
        <v>792</v>
      </c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1089</v>
      </c>
      <c r="B72" s="892" t="s">
        <v>1088</v>
      </c>
      <c r="C72" s="888"/>
      <c r="D72" s="888"/>
      <c r="E72" s="900">
        <v>249</v>
      </c>
      <c r="F72" s="888"/>
      <c r="G72" s="619">
        <v>249</v>
      </c>
      <c r="H72" s="615"/>
      <c r="I72" s="893"/>
      <c r="J72" s="888"/>
      <c r="K72" s="618">
        <v>0</v>
      </c>
      <c r="L72" s="894"/>
      <c r="M72" s="888"/>
      <c r="N72" s="893"/>
      <c r="O72" s="888"/>
      <c r="P72" s="888"/>
      <c r="Q72" s="888"/>
      <c r="R72" s="888"/>
      <c r="S72" s="888"/>
      <c r="T72" s="893"/>
      <c r="U72" s="888"/>
      <c r="V72" s="888"/>
      <c r="W72" s="615"/>
      <c r="X72" s="889">
        <v>0</v>
      </c>
      <c r="Y72" s="888"/>
      <c r="Z72" s="888"/>
      <c r="AA72" s="888"/>
      <c r="AB72" s="888"/>
      <c r="AC72" s="617">
        <v>43983</v>
      </c>
      <c r="AD72" s="615" t="s">
        <v>792</v>
      </c>
    </row>
    <row r="73" spans="1:30">
      <c r="A73" s="614" t="s">
        <v>792</v>
      </c>
      <c r="B73" s="884" t="s">
        <v>792</v>
      </c>
      <c r="C73" s="885"/>
      <c r="D73" s="885"/>
      <c r="E73" s="886" t="s">
        <v>792</v>
      </c>
      <c r="F73" s="885"/>
      <c r="G73" s="613" t="s">
        <v>792</v>
      </c>
      <c r="H73" s="613" t="s">
        <v>792</v>
      </c>
      <c r="I73" s="886" t="s">
        <v>792</v>
      </c>
      <c r="J73" s="885"/>
      <c r="K73" s="613" t="s">
        <v>792</v>
      </c>
      <c r="L73" s="884" t="s">
        <v>792</v>
      </c>
      <c r="M73" s="885"/>
      <c r="N73" s="886" t="s">
        <v>792</v>
      </c>
      <c r="O73" s="885"/>
      <c r="P73" s="885"/>
      <c r="Q73" s="885"/>
      <c r="R73" s="885"/>
      <c r="S73" s="885"/>
      <c r="T73" s="886" t="s">
        <v>792</v>
      </c>
      <c r="U73" s="885"/>
      <c r="V73" s="885"/>
      <c r="W73" s="613" t="s">
        <v>792</v>
      </c>
      <c r="X73" s="886" t="s">
        <v>792</v>
      </c>
      <c r="Y73" s="885"/>
      <c r="Z73" s="885"/>
      <c r="AA73" s="885"/>
      <c r="AB73" s="885"/>
      <c r="AC73" s="613" t="s">
        <v>792</v>
      </c>
      <c r="AD73" s="613" t="s">
        <v>792</v>
      </c>
    </row>
    <row r="74" spans="1:30">
      <c r="A74" s="892" t="s">
        <v>792</v>
      </c>
      <c r="B74" s="892" t="s">
        <v>792</v>
      </c>
      <c r="C74" s="888"/>
      <c r="D74" s="888"/>
    </row>
    <row r="75" spans="1:30">
      <c r="A75" s="888"/>
      <c r="B75" s="888"/>
      <c r="C75" s="888"/>
      <c r="D75" s="888"/>
    </row>
    <row r="76" spans="1:30" ht="16" thickBot="1">
      <c r="A76" s="888"/>
      <c r="B76" s="888"/>
      <c r="C76" s="888"/>
      <c r="D76" s="888"/>
      <c r="J76" s="895" t="s">
        <v>901</v>
      </c>
      <c r="K76" s="896"/>
      <c r="L76" s="896"/>
      <c r="M76" s="896"/>
      <c r="N76" s="896"/>
      <c r="O76" s="896"/>
      <c r="P76" s="896"/>
      <c r="Q76" s="896"/>
      <c r="R76" s="896"/>
      <c r="S76" s="896"/>
      <c r="T76" s="896"/>
      <c r="U76" s="896"/>
      <c r="V76" s="896"/>
      <c r="W76" s="896"/>
      <c r="X76" s="896"/>
      <c r="Y76" s="896"/>
      <c r="Z76" s="896"/>
    </row>
    <row r="77" spans="1:30">
      <c r="A77" s="888"/>
      <c r="B77" s="888"/>
      <c r="C77" s="888"/>
      <c r="D77" s="888"/>
    </row>
    <row r="78" spans="1:30">
      <c r="A78" s="888"/>
      <c r="B78" s="888"/>
      <c r="C78" s="888"/>
      <c r="D78" s="888"/>
      <c r="J78" s="890" t="s">
        <v>902</v>
      </c>
      <c r="K78" s="888"/>
      <c r="L78" s="888"/>
      <c r="M78" s="891">
        <v>113000</v>
      </c>
      <c r="N78" s="888"/>
      <c r="S78" s="890" t="s">
        <v>903</v>
      </c>
      <c r="T78" s="888"/>
      <c r="U78" s="888"/>
      <c r="V78" s="891">
        <v>123343.51</v>
      </c>
      <c r="W78" s="888"/>
      <c r="X78" s="888"/>
      <c r="Y78" s="888"/>
    </row>
    <row r="79" spans="1:30">
      <c r="A79" s="888"/>
      <c r="B79" s="888"/>
      <c r="C79" s="888"/>
      <c r="D79" s="888"/>
    </row>
    <row r="80" spans="1:30">
      <c r="A80" s="888"/>
      <c r="B80" s="888"/>
      <c r="C80" s="888"/>
      <c r="D80" s="888"/>
      <c r="S80" s="890" t="s">
        <v>904</v>
      </c>
      <c r="T80" s="888"/>
      <c r="U80" s="888"/>
      <c r="V80" s="891">
        <v>1480122.12</v>
      </c>
      <c r="W80" s="888"/>
      <c r="X80" s="888"/>
      <c r="Y80" s="888"/>
    </row>
    <row r="81" spans="1:25">
      <c r="A81" s="888"/>
      <c r="B81" s="888"/>
      <c r="C81" s="888"/>
      <c r="D81" s="888"/>
      <c r="J81" s="890" t="s">
        <v>905</v>
      </c>
      <c r="K81" s="888"/>
      <c r="L81" s="888"/>
      <c r="M81" s="891">
        <v>102643</v>
      </c>
      <c r="N81" s="888"/>
      <c r="S81" s="888"/>
      <c r="T81" s="888"/>
      <c r="U81" s="888"/>
      <c r="V81" s="888"/>
      <c r="W81" s="888"/>
      <c r="X81" s="888"/>
      <c r="Y81" s="888"/>
    </row>
    <row r="82" spans="1:25">
      <c r="A82" s="888"/>
      <c r="B82" s="888"/>
      <c r="C82" s="888"/>
      <c r="D82" s="888"/>
      <c r="J82" s="888"/>
      <c r="K82" s="888"/>
      <c r="L82" s="888"/>
      <c r="M82" s="888"/>
      <c r="N82" s="888"/>
    </row>
    <row r="83" spans="1:25">
      <c r="A83" s="888"/>
      <c r="B83" s="888"/>
      <c r="C83" s="888"/>
      <c r="D83" s="888"/>
    </row>
    <row r="84" spans="1:25">
      <c r="A84" s="888"/>
      <c r="B84" s="888"/>
      <c r="C84" s="888"/>
      <c r="D84" s="888"/>
      <c r="J84" s="890" t="s">
        <v>906</v>
      </c>
      <c r="K84" s="888"/>
      <c r="L84" s="888"/>
      <c r="M84" s="891">
        <v>102643</v>
      </c>
      <c r="N84" s="888"/>
      <c r="R84" s="890" t="s">
        <v>729</v>
      </c>
      <c r="S84" s="888"/>
      <c r="T84" s="888"/>
      <c r="U84" s="899">
        <v>90.834513274336288</v>
      </c>
      <c r="V84" s="888"/>
      <c r="W84" s="888"/>
      <c r="X84" s="888"/>
    </row>
    <row r="85" spans="1:25" ht="16" thickBot="1">
      <c r="A85" s="888"/>
      <c r="B85" s="888"/>
      <c r="C85" s="888"/>
      <c r="D85" s="888"/>
      <c r="J85" s="897" t="s">
        <v>907</v>
      </c>
      <c r="K85" s="896"/>
      <c r="L85" s="896"/>
      <c r="M85" s="898">
        <v>10357</v>
      </c>
      <c r="N85" s="896"/>
      <c r="R85" s="890" t="s">
        <v>908</v>
      </c>
      <c r="S85" s="888"/>
      <c r="T85" s="888"/>
      <c r="U85" s="899">
        <v>9.1654867256637171</v>
      </c>
      <c r="V85" s="888"/>
      <c r="W85" s="888"/>
      <c r="X85" s="888"/>
    </row>
    <row r="86" spans="1:25">
      <c r="A86" s="888"/>
      <c r="B86" s="888"/>
      <c r="C86" s="888"/>
      <c r="D86" s="888"/>
    </row>
    <row r="87" spans="1:25">
      <c r="A87" s="888"/>
      <c r="B87" s="888"/>
      <c r="C87" s="888"/>
      <c r="D87" s="888"/>
      <c r="J87" s="890" t="s">
        <v>909</v>
      </c>
      <c r="K87" s="888"/>
      <c r="L87" s="888"/>
      <c r="M87" s="891">
        <v>113000</v>
      </c>
      <c r="N87" s="888"/>
    </row>
    <row r="88" spans="1:25">
      <c r="A88" s="888"/>
      <c r="B88" s="888"/>
      <c r="C88" s="888"/>
      <c r="D88" s="888"/>
    </row>
    <row r="89" spans="1:25" ht="2.25" customHeight="1"/>
  </sheetData>
  <mergeCells count="506"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D2:P2"/>
    <mergeCell ref="C3:O3"/>
    <mergeCell ref="B5:D5"/>
    <mergeCell ref="E5:G5"/>
    <mergeCell ref="I5:J5"/>
    <mergeCell ref="L5:M5"/>
    <mergeCell ref="N5:V5"/>
    <mergeCell ref="B8:D8"/>
    <mergeCell ref="E8:F8"/>
    <mergeCell ref="I8:J8"/>
    <mergeCell ref="L8:M8"/>
    <mergeCell ref="N8:S8"/>
    <mergeCell ref="T8:V8"/>
    <mergeCell ref="T7:V7"/>
    <mergeCell ref="X7:AB7"/>
    <mergeCell ref="X8:AB8"/>
    <mergeCell ref="T9:V9"/>
    <mergeCell ref="X9:AB9"/>
    <mergeCell ref="B7:D7"/>
    <mergeCell ref="E7:F7"/>
    <mergeCell ref="I7:J7"/>
    <mergeCell ref="L7:M7"/>
    <mergeCell ref="N7:S7"/>
    <mergeCell ref="B9:D9"/>
    <mergeCell ref="E9:F9"/>
    <mergeCell ref="I9:J9"/>
    <mergeCell ref="L9:M9"/>
    <mergeCell ref="N9:S9"/>
    <mergeCell ref="B10:D10"/>
    <mergeCell ref="E10:F10"/>
    <mergeCell ref="I10:J10"/>
    <mergeCell ref="L10:M10"/>
    <mergeCell ref="N10:S10"/>
    <mergeCell ref="T10:V10"/>
    <mergeCell ref="X10:AB10"/>
    <mergeCell ref="X11:AB11"/>
    <mergeCell ref="B12:D12"/>
    <mergeCell ref="E12:F12"/>
    <mergeCell ref="I12:J12"/>
    <mergeCell ref="L12:M12"/>
    <mergeCell ref="N12:S12"/>
    <mergeCell ref="T12:V12"/>
    <mergeCell ref="B13:D13"/>
    <mergeCell ref="T11:V11"/>
    <mergeCell ref="I11:J11"/>
    <mergeCell ref="L11:M11"/>
    <mergeCell ref="N11:S11"/>
    <mergeCell ref="T13:V13"/>
    <mergeCell ref="X12:AB12"/>
    <mergeCell ref="B11:D11"/>
    <mergeCell ref="E11:F11"/>
    <mergeCell ref="I13:J13"/>
    <mergeCell ref="L13:M13"/>
    <mergeCell ref="E13:F13"/>
    <mergeCell ref="N13:S13"/>
    <mergeCell ref="X13:AB13"/>
    <mergeCell ref="B18:D18"/>
    <mergeCell ref="E18:F18"/>
    <mergeCell ref="I18:J18"/>
    <mergeCell ref="L18:M18"/>
    <mergeCell ref="N18:S18"/>
    <mergeCell ref="N17:S17"/>
    <mergeCell ref="T19:V19"/>
    <mergeCell ref="X17:AB17"/>
    <mergeCell ref="X19:AB19"/>
    <mergeCell ref="T18:V18"/>
    <mergeCell ref="X18:AB18"/>
    <mergeCell ref="B17:D17"/>
    <mergeCell ref="E17:F17"/>
    <mergeCell ref="I19:J19"/>
    <mergeCell ref="L19:M19"/>
    <mergeCell ref="N19:S19"/>
    <mergeCell ref="T17:V17"/>
    <mergeCell ref="I17:J17"/>
    <mergeCell ref="L17:M17"/>
    <mergeCell ref="B19:D19"/>
    <mergeCell ref="E19:F19"/>
    <mergeCell ref="X14:AB14"/>
    <mergeCell ref="T15:V15"/>
    <mergeCell ref="X15:AB15"/>
    <mergeCell ref="B16:D16"/>
    <mergeCell ref="E16:F16"/>
    <mergeCell ref="I16:J16"/>
    <mergeCell ref="L16:M16"/>
    <mergeCell ref="N16:S16"/>
    <mergeCell ref="T16:V16"/>
    <mergeCell ref="X16:AB16"/>
    <mergeCell ref="B15:D15"/>
    <mergeCell ref="B14:D14"/>
    <mergeCell ref="E14:F14"/>
    <mergeCell ref="I14:J14"/>
    <mergeCell ref="L14:M14"/>
    <mergeCell ref="N14:S14"/>
    <mergeCell ref="T14:V14"/>
    <mergeCell ref="E15:F15"/>
    <mergeCell ref="I15:J15"/>
    <mergeCell ref="L15:M15"/>
    <mergeCell ref="N15:S15"/>
    <mergeCell ref="X22:AB22"/>
    <mergeCell ref="B21:D21"/>
    <mergeCell ref="B20:D20"/>
    <mergeCell ref="E20:F20"/>
    <mergeCell ref="I20:J20"/>
    <mergeCell ref="L20:M20"/>
    <mergeCell ref="N20:S20"/>
    <mergeCell ref="T20:V20"/>
    <mergeCell ref="E21:F21"/>
    <mergeCell ref="I21:J21"/>
    <mergeCell ref="B22:D22"/>
    <mergeCell ref="E22:F22"/>
    <mergeCell ref="I22:J22"/>
    <mergeCell ref="L22:M22"/>
    <mergeCell ref="N22:S22"/>
    <mergeCell ref="T22:V22"/>
    <mergeCell ref="L21:M21"/>
    <mergeCell ref="N21:S21"/>
    <mergeCell ref="X20:AB20"/>
    <mergeCell ref="T21:V21"/>
    <mergeCell ref="X21:AB21"/>
    <mergeCell ref="T24:V24"/>
    <mergeCell ref="X24:AB24"/>
    <mergeCell ref="B23:D23"/>
    <mergeCell ref="E23:F23"/>
    <mergeCell ref="I25:J25"/>
    <mergeCell ref="L25:M25"/>
    <mergeCell ref="N25:S25"/>
    <mergeCell ref="T23:V23"/>
    <mergeCell ref="I23:J23"/>
    <mergeCell ref="L23:M23"/>
    <mergeCell ref="B25:D25"/>
    <mergeCell ref="E25:F25"/>
    <mergeCell ref="B24:D24"/>
    <mergeCell ref="E24:F24"/>
    <mergeCell ref="I24:J24"/>
    <mergeCell ref="L24:M24"/>
    <mergeCell ref="N24:S24"/>
    <mergeCell ref="N23:S23"/>
    <mergeCell ref="T25:V25"/>
    <mergeCell ref="X23:AB23"/>
    <mergeCell ref="X25:AB25"/>
    <mergeCell ref="X28:AB28"/>
    <mergeCell ref="B27:D27"/>
    <mergeCell ref="B26:D26"/>
    <mergeCell ref="E26:F26"/>
    <mergeCell ref="I26:J26"/>
    <mergeCell ref="L26:M26"/>
    <mergeCell ref="N26:S26"/>
    <mergeCell ref="T26:V26"/>
    <mergeCell ref="E27:F27"/>
    <mergeCell ref="I27:J27"/>
    <mergeCell ref="B28:D28"/>
    <mergeCell ref="E28:F28"/>
    <mergeCell ref="I28:J28"/>
    <mergeCell ref="L28:M28"/>
    <mergeCell ref="N28:S28"/>
    <mergeCell ref="T28:V28"/>
    <mergeCell ref="L27:M27"/>
    <mergeCell ref="N27:S27"/>
    <mergeCell ref="X26:AB26"/>
    <mergeCell ref="T27:V27"/>
    <mergeCell ref="X27:AB27"/>
    <mergeCell ref="T30:V30"/>
    <mergeCell ref="X30:AB30"/>
    <mergeCell ref="B29:D29"/>
    <mergeCell ref="E29:F29"/>
    <mergeCell ref="I31:J31"/>
    <mergeCell ref="L31:M31"/>
    <mergeCell ref="N31:S31"/>
    <mergeCell ref="T29:V29"/>
    <mergeCell ref="I29:J29"/>
    <mergeCell ref="L29:M29"/>
    <mergeCell ref="B31:D31"/>
    <mergeCell ref="E31:F31"/>
    <mergeCell ref="B30:D30"/>
    <mergeCell ref="E30:F30"/>
    <mergeCell ref="I30:J30"/>
    <mergeCell ref="L30:M30"/>
    <mergeCell ref="N30:S30"/>
    <mergeCell ref="N29:S29"/>
    <mergeCell ref="T31:V31"/>
    <mergeCell ref="X29:AB29"/>
    <mergeCell ref="X31:AB31"/>
    <mergeCell ref="X34:AB34"/>
    <mergeCell ref="B33:D33"/>
    <mergeCell ref="B32:D32"/>
    <mergeCell ref="E32:F32"/>
    <mergeCell ref="I32:J32"/>
    <mergeCell ref="L32:M32"/>
    <mergeCell ref="N32:S32"/>
    <mergeCell ref="T32:V32"/>
    <mergeCell ref="E33:F33"/>
    <mergeCell ref="I33:J33"/>
    <mergeCell ref="B34:D34"/>
    <mergeCell ref="E34:F34"/>
    <mergeCell ref="I34:J34"/>
    <mergeCell ref="L34:M34"/>
    <mergeCell ref="N34:S34"/>
    <mergeCell ref="T34:V34"/>
    <mergeCell ref="L33:M33"/>
    <mergeCell ref="N33:S33"/>
    <mergeCell ref="X32:AB32"/>
    <mergeCell ref="T33:V33"/>
    <mergeCell ref="X33:AB33"/>
    <mergeCell ref="T36:V36"/>
    <mergeCell ref="X36:AB36"/>
    <mergeCell ref="B35:D35"/>
    <mergeCell ref="E35:F35"/>
    <mergeCell ref="I37:J37"/>
    <mergeCell ref="L37:M37"/>
    <mergeCell ref="N37:S37"/>
    <mergeCell ref="T35:V35"/>
    <mergeCell ref="I35:J35"/>
    <mergeCell ref="L35:M35"/>
    <mergeCell ref="B37:D37"/>
    <mergeCell ref="E37:F37"/>
    <mergeCell ref="B36:D36"/>
    <mergeCell ref="E36:F36"/>
    <mergeCell ref="I36:J36"/>
    <mergeCell ref="L36:M36"/>
    <mergeCell ref="N36:S36"/>
    <mergeCell ref="N35:S35"/>
    <mergeCell ref="T37:V37"/>
    <mergeCell ref="X35:AB35"/>
    <mergeCell ref="X37:AB37"/>
    <mergeCell ref="X40:AB40"/>
    <mergeCell ref="B39:D39"/>
    <mergeCell ref="B38:D38"/>
    <mergeCell ref="E38:F38"/>
    <mergeCell ref="I38:J38"/>
    <mergeCell ref="L38:M38"/>
    <mergeCell ref="N38:S38"/>
    <mergeCell ref="T38:V38"/>
    <mergeCell ref="E39:F39"/>
    <mergeCell ref="I39:J39"/>
    <mergeCell ref="B40:D40"/>
    <mergeCell ref="E40:F40"/>
    <mergeCell ref="I40:J40"/>
    <mergeCell ref="L40:M40"/>
    <mergeCell ref="N40:S40"/>
    <mergeCell ref="T40:V40"/>
    <mergeCell ref="L39:M39"/>
    <mergeCell ref="N39:S39"/>
    <mergeCell ref="X38:AB38"/>
    <mergeCell ref="T39:V39"/>
    <mergeCell ref="X39:AB39"/>
    <mergeCell ref="T42:V42"/>
    <mergeCell ref="X42:AB42"/>
    <mergeCell ref="B41:D41"/>
    <mergeCell ref="E41:F41"/>
    <mergeCell ref="I43:J43"/>
    <mergeCell ref="L43:M43"/>
    <mergeCell ref="N43:S43"/>
    <mergeCell ref="T41:V41"/>
    <mergeCell ref="I41:J41"/>
    <mergeCell ref="L41:M41"/>
    <mergeCell ref="B43:D43"/>
    <mergeCell ref="E43:F43"/>
    <mergeCell ref="B42:D42"/>
    <mergeCell ref="E42:F42"/>
    <mergeCell ref="I42:J42"/>
    <mergeCell ref="L42:M42"/>
    <mergeCell ref="N42:S42"/>
    <mergeCell ref="N41:S41"/>
    <mergeCell ref="T43:V43"/>
    <mergeCell ref="X41:AB41"/>
    <mergeCell ref="X43:AB43"/>
    <mergeCell ref="X46:AB46"/>
    <mergeCell ref="B45:D45"/>
    <mergeCell ref="B44:D44"/>
    <mergeCell ref="E44:F44"/>
    <mergeCell ref="I44:J44"/>
    <mergeCell ref="L44:M44"/>
    <mergeCell ref="N44:S44"/>
    <mergeCell ref="T44:V44"/>
    <mergeCell ref="E45:F45"/>
    <mergeCell ref="I45:J45"/>
    <mergeCell ref="B46:D46"/>
    <mergeCell ref="E46:F46"/>
    <mergeCell ref="I46:J46"/>
    <mergeCell ref="L46:M46"/>
    <mergeCell ref="N46:S46"/>
    <mergeCell ref="T46:V46"/>
    <mergeCell ref="L45:M45"/>
    <mergeCell ref="N45:S45"/>
    <mergeCell ref="X44:AB44"/>
    <mergeCell ref="T45:V45"/>
    <mergeCell ref="X45:AB45"/>
    <mergeCell ref="T48:V48"/>
    <mergeCell ref="X48:AB48"/>
    <mergeCell ref="B47:D47"/>
    <mergeCell ref="E47:F47"/>
    <mergeCell ref="I49:J49"/>
    <mergeCell ref="L49:M49"/>
    <mergeCell ref="N49:S49"/>
    <mergeCell ref="T47:V47"/>
    <mergeCell ref="I47:J47"/>
    <mergeCell ref="L47:M47"/>
    <mergeCell ref="B49:D49"/>
    <mergeCell ref="E49:F49"/>
    <mergeCell ref="B48:D48"/>
    <mergeCell ref="E48:F48"/>
    <mergeCell ref="I48:J48"/>
    <mergeCell ref="L48:M48"/>
    <mergeCell ref="N48:S48"/>
    <mergeCell ref="N47:S47"/>
    <mergeCell ref="T49:V49"/>
    <mergeCell ref="X47:AB47"/>
    <mergeCell ref="X49:AB49"/>
    <mergeCell ref="X52:AB52"/>
    <mergeCell ref="B51:D51"/>
    <mergeCell ref="B50:D50"/>
    <mergeCell ref="E50:F50"/>
    <mergeCell ref="I50:J50"/>
    <mergeCell ref="L50:M50"/>
    <mergeCell ref="N50:S50"/>
    <mergeCell ref="T50:V50"/>
    <mergeCell ref="E51:F51"/>
    <mergeCell ref="I51:J51"/>
    <mergeCell ref="B52:D52"/>
    <mergeCell ref="E52:F52"/>
    <mergeCell ref="I52:J52"/>
    <mergeCell ref="L52:M52"/>
    <mergeCell ref="N52:S52"/>
    <mergeCell ref="T52:V52"/>
    <mergeCell ref="L51:M51"/>
    <mergeCell ref="N51:S51"/>
    <mergeCell ref="X50:AB50"/>
    <mergeCell ref="T51:V51"/>
    <mergeCell ref="X51:AB51"/>
    <mergeCell ref="T54:V54"/>
    <mergeCell ref="X54:AB54"/>
    <mergeCell ref="B53:D53"/>
    <mergeCell ref="E53:F53"/>
    <mergeCell ref="I55:J55"/>
    <mergeCell ref="L55:M55"/>
    <mergeCell ref="N55:S55"/>
    <mergeCell ref="T53:V53"/>
    <mergeCell ref="I53:J53"/>
    <mergeCell ref="L53:M53"/>
    <mergeCell ref="B55:D55"/>
    <mergeCell ref="E55:F55"/>
    <mergeCell ref="B54:D54"/>
    <mergeCell ref="E54:F54"/>
    <mergeCell ref="I54:J54"/>
    <mergeCell ref="L54:M54"/>
    <mergeCell ref="N54:S54"/>
    <mergeCell ref="N53:S53"/>
    <mergeCell ref="T55:V55"/>
    <mergeCell ref="X53:AB53"/>
    <mergeCell ref="X55:AB55"/>
    <mergeCell ref="X58:AB58"/>
    <mergeCell ref="B57:D57"/>
    <mergeCell ref="B56:D56"/>
    <mergeCell ref="E56:F56"/>
    <mergeCell ref="I56:J56"/>
    <mergeCell ref="L56:M56"/>
    <mergeCell ref="N56:S56"/>
    <mergeCell ref="T56:V56"/>
    <mergeCell ref="E57:F57"/>
    <mergeCell ref="I57:J57"/>
    <mergeCell ref="B58:D58"/>
    <mergeCell ref="E58:F58"/>
    <mergeCell ref="I58:J58"/>
    <mergeCell ref="L58:M58"/>
    <mergeCell ref="N58:S58"/>
    <mergeCell ref="T58:V58"/>
    <mergeCell ref="L57:M57"/>
    <mergeCell ref="N57:S57"/>
    <mergeCell ref="X56:AB56"/>
    <mergeCell ref="T57:V57"/>
    <mergeCell ref="X57:AB57"/>
    <mergeCell ref="T60:V60"/>
    <mergeCell ref="X60:AB60"/>
    <mergeCell ref="B59:D59"/>
    <mergeCell ref="E59:F59"/>
    <mergeCell ref="I61:J61"/>
    <mergeCell ref="L61:M61"/>
    <mergeCell ref="N61:S61"/>
    <mergeCell ref="T59:V59"/>
    <mergeCell ref="I59:J59"/>
    <mergeCell ref="L59:M59"/>
    <mergeCell ref="B61:D61"/>
    <mergeCell ref="E61:F61"/>
    <mergeCell ref="B60:D60"/>
    <mergeCell ref="E60:F60"/>
    <mergeCell ref="I60:J60"/>
    <mergeCell ref="L60:M60"/>
    <mergeCell ref="N60:S60"/>
    <mergeCell ref="N59:S59"/>
    <mergeCell ref="T61:V61"/>
    <mergeCell ref="X59:AB59"/>
    <mergeCell ref="X61:AB61"/>
    <mergeCell ref="X65:AB65"/>
    <mergeCell ref="X67:AB67"/>
    <mergeCell ref="X64:AB64"/>
    <mergeCell ref="B63:D63"/>
    <mergeCell ref="B62:D62"/>
    <mergeCell ref="E62:F62"/>
    <mergeCell ref="I62:J62"/>
    <mergeCell ref="L62:M62"/>
    <mergeCell ref="N62:S62"/>
    <mergeCell ref="T62:V62"/>
    <mergeCell ref="E63:F63"/>
    <mergeCell ref="I63:J63"/>
    <mergeCell ref="B64:D64"/>
    <mergeCell ref="E64:F64"/>
    <mergeCell ref="I64:J64"/>
    <mergeCell ref="L64:M64"/>
    <mergeCell ref="N64:S64"/>
    <mergeCell ref="T64:V64"/>
    <mergeCell ref="L63:M63"/>
    <mergeCell ref="N63:S63"/>
    <mergeCell ref="X62:AB62"/>
    <mergeCell ref="T63:V63"/>
    <mergeCell ref="X63:AB63"/>
    <mergeCell ref="X68:AB68"/>
    <mergeCell ref="T69:V69"/>
    <mergeCell ref="X69:AB69"/>
    <mergeCell ref="L69:M69"/>
    <mergeCell ref="N69:S69"/>
    <mergeCell ref="T66:V66"/>
    <mergeCell ref="X66:AB66"/>
    <mergeCell ref="B65:D65"/>
    <mergeCell ref="E65:F65"/>
    <mergeCell ref="I67:J67"/>
    <mergeCell ref="L67:M67"/>
    <mergeCell ref="N67:S67"/>
    <mergeCell ref="T65:V65"/>
    <mergeCell ref="I65:J65"/>
    <mergeCell ref="L65:M65"/>
    <mergeCell ref="B67:D67"/>
    <mergeCell ref="E67:F67"/>
    <mergeCell ref="B66:D66"/>
    <mergeCell ref="E66:F66"/>
    <mergeCell ref="I66:J66"/>
    <mergeCell ref="L66:M66"/>
    <mergeCell ref="N66:S66"/>
    <mergeCell ref="N65:S65"/>
    <mergeCell ref="T67:V67"/>
    <mergeCell ref="B69:D69"/>
    <mergeCell ref="B68:D68"/>
    <mergeCell ref="E68:F68"/>
    <mergeCell ref="I68:J68"/>
    <mergeCell ref="L68:M68"/>
    <mergeCell ref="N68:S68"/>
    <mergeCell ref="T68:V68"/>
    <mergeCell ref="E69:F69"/>
    <mergeCell ref="I69:J69"/>
    <mergeCell ref="L71:M71"/>
    <mergeCell ref="B71:D71"/>
    <mergeCell ref="E71:F71"/>
    <mergeCell ref="X70:AB70"/>
    <mergeCell ref="B70:D70"/>
    <mergeCell ref="E70:F70"/>
    <mergeCell ref="I70:J70"/>
    <mergeCell ref="L70:M70"/>
    <mergeCell ref="N70:S70"/>
    <mergeCell ref="T70:V70"/>
    <mergeCell ref="X71:AB71"/>
    <mergeCell ref="T71:V71"/>
    <mergeCell ref="I71:J71"/>
    <mergeCell ref="N71:S71"/>
    <mergeCell ref="T72:V72"/>
    <mergeCell ref="X72:AB72"/>
    <mergeCell ref="U84:X84"/>
    <mergeCell ref="I73:J73"/>
    <mergeCell ref="L73:M73"/>
    <mergeCell ref="N73:S73"/>
    <mergeCell ref="B72:D72"/>
    <mergeCell ref="E72:F72"/>
    <mergeCell ref="I72:J72"/>
    <mergeCell ref="L72:M72"/>
    <mergeCell ref="N72:S72"/>
    <mergeCell ref="J85:L85"/>
    <mergeCell ref="M85:N85"/>
    <mergeCell ref="R85:T85"/>
    <mergeCell ref="U85:X85"/>
    <mergeCell ref="B73:D73"/>
    <mergeCell ref="A74:A88"/>
    <mergeCell ref="B74:D88"/>
    <mergeCell ref="J76:Z76"/>
    <mergeCell ref="J78:L78"/>
    <mergeCell ref="M78:N78"/>
    <mergeCell ref="S78:U78"/>
    <mergeCell ref="V78:Y78"/>
    <mergeCell ref="S80:U81"/>
    <mergeCell ref="J87:L87"/>
    <mergeCell ref="M87:N87"/>
    <mergeCell ref="E73:F73"/>
    <mergeCell ref="V80:Y81"/>
    <mergeCell ref="J81:L82"/>
    <mergeCell ref="M81:N82"/>
    <mergeCell ref="J84:L84"/>
    <mergeCell ref="M84:N84"/>
    <mergeCell ref="R84:T84"/>
    <mergeCell ref="T73:V73"/>
    <mergeCell ref="X73:AB73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S85"/>
  <sheetViews>
    <sheetView workbookViewId="0">
      <selection activeCell="D1" sqref="D1:G1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1090</v>
      </c>
      <c r="B1" s="275"/>
      <c r="C1" s="275">
        <v>350</v>
      </c>
      <c r="D1" s="482">
        <v>12</v>
      </c>
      <c r="E1" s="482"/>
      <c r="F1" s="482">
        <f>IFERROR(MATCH($C$1,'Working - CPI'!$A:$A,0),"")</f>
        <v>722</v>
      </c>
      <c r="G1" s="483">
        <f>IFERROR(MATCH($C$1,'Lease Report 2025'!$B:$B,0),"")</f>
        <v>33</v>
      </c>
      <c r="H1" s="593"/>
      <c r="I1" s="593"/>
      <c r="J1" s="593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IF(G2=0,"",(G2-E39)/G2)</f>
        <v>0.9085359126181457</v>
      </c>
      <c r="D2" s="872" t="s">
        <v>729</v>
      </c>
      <c r="E2" s="871"/>
      <c r="F2" s="252" t="s">
        <v>730</v>
      </c>
      <c r="G2" s="253">
        <f>'Occupancy Summary Schedule'!$D$15</f>
        <v>54382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6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 t="s">
        <v>1091</v>
      </c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 t="s">
        <v>1092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RAMZY KALOTI CABINETS LLC</v>
      </c>
      <c r="C13" s="151" t="str">
        <f>IF($D$1="","",IF(INDEX('January 2026 Renewals'!$A:$A,$D$1+ROW()-ROW($B$13))&lt;&gt;$C$1,"",INDEX('January 2026 Renewals'!$C:$C,$D$1+ROW()-ROW($B$13))))</f>
        <v>670-02</v>
      </c>
      <c r="D13" s="151">
        <f>IF($D$1="","",IF(INDEX('January 2026 Renewals'!$A:$A,$D$1+ROW()-ROW($B$13))&lt;&gt;$C$1,"",INDEX('January 2026 Renewals'!$E:$E,$D$1+ROW()-ROW($B$13))))</f>
        <v>2</v>
      </c>
      <c r="E13" s="152">
        <f>IF($D$1="","",IF(INDEX('January 2026 Renewals'!$A:$A,$D$1+ROW()-ROW($B$13))&lt;&gt;$C$1,"",INDEX('January 2026 Renewals'!$G:$G,$D$1+ROW()-ROW($B$13))))</f>
        <v>2487</v>
      </c>
      <c r="F13" s="153">
        <f>IF($D$1="","",IF(INDEX('January 2026 Renewals'!$A:$A,$D$1+ROW()-ROW($B$13))&lt;&gt;$C$1,"",INDEX('January 2026 Renewals'!$I:$I,$D$1+ROW()-ROW($B$13))))</f>
        <v>46053</v>
      </c>
      <c r="G13" s="486">
        <f>IF($D$1="","",IF(INDEX('January 2026 Renewals'!$A:$A,$D$1+ROW()-ROW($B$13))&lt;&gt;$C$1,"",INDEX('January 2026 Renewals'!$Q:$Q,$D$1+ROW()-ROW($B$13))))</f>
        <v>1.3099999999999998</v>
      </c>
      <c r="H13" s="486">
        <f>IF($D$1="","",IF(INDEX('January 2026 Renewals'!$A:$A,$D$1+ROW()-ROW($B$13))&lt;&gt;$C$1,"",INDEX('January 2026 Renewals'!$R:$R,$D$1+ROW()-ROW($B$13))))</f>
        <v>1.35</v>
      </c>
      <c r="I13" s="486">
        <f>IF($D$1="","",IF(INDEX('January 2026 Renewals'!$A:$A,$D$1+ROW()-ROW($B$13))&lt;&gt;$C$1,"",INDEX('January 2026 Renewals'!$W:$W,$D$1+ROW()-ROW($B$13))))</f>
        <v>1.3800000000000001</v>
      </c>
      <c r="J13" s="486">
        <f>IF($D$1="","",IF(INDEX('January 2026 Renewals'!$A:$A,$D$1+ROW()-ROW($B$13))&lt;&gt;$C$1,"",INDEX('January 2026 Renewals'!$AC:$AC,$D$1+ROW()-ROW($B$13))))</f>
        <v>1.3800000000000001</v>
      </c>
      <c r="K13" t="str">
        <f>IF($D$1="","",IF(INDEX('January 2026 Renewals'!$A:$A,$D$1+ROW()-ROW($B$13))&lt;&gt;$C$1,"",INDEX('January 2026 Renewals'!$AM:$AM,$D$1+ROW()-ROW($B$13))))</f>
        <v>12.8.25 Follow up Email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Watch Hill Wireless Solutions LLC</v>
      </c>
      <c r="C14" s="151" t="str">
        <f>IF($D$1="","",IF(INDEX('January 2026 Renewals'!$A:$A,$D$1+ROW()-ROW($B$13))&lt;&gt;$C$1,"",INDEX('January 2026 Renewals'!$C:$C,$D$1+ROW()-ROW($B$13))))</f>
        <v>670-03</v>
      </c>
      <c r="D14" s="151">
        <f>IF($D$1="","",IF(INDEX('January 2026 Renewals'!$A:$A,$D$1+ROW()-ROW($B$13))&lt;&gt;$C$1,"",INDEX('January 2026 Renewals'!$E:$E,$D$1+ROW()-ROW($B$13))))</f>
        <v>3</v>
      </c>
      <c r="E14" s="152">
        <f>IF($D$1="","",IF(INDEX('January 2026 Renewals'!$A:$A,$D$1+ROW()-ROW($B$13))&lt;&gt;$C$1,"",INDEX('January 2026 Renewals'!$G:$G,$D$1+ROW()-ROW($B$13))))</f>
        <v>2487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1.3599999999999999</v>
      </c>
      <c r="H14" s="486">
        <f>IF($D$1="","",IF(INDEX('January 2026 Renewals'!$A:$A,$D$1+ROW()-ROW($B$13))&lt;&gt;$C$1,"",INDEX('January 2026 Renewals'!$R:$R,$D$1+ROW()-ROW($B$13))))</f>
        <v>1.35</v>
      </c>
      <c r="I14" s="486">
        <f>IF($D$1="","",IF(INDEX('January 2026 Renewals'!$A:$A,$D$1+ROW()-ROW($B$13))&lt;&gt;$C$1,"",INDEX('January 2026 Renewals'!$W:$W,$D$1+ROW()-ROW($B$13))))</f>
        <v>1.43</v>
      </c>
      <c r="J14" s="486">
        <f>IF($D$1="","",IF(INDEX('January 2026 Renewals'!$A:$A,$D$1+ROW()-ROW($B$13))&lt;&gt;$C$1,"",INDEX('January 2026 Renewals'!$AC:$AC,$D$1+ROW()-ROW($B$13))))</f>
        <v>1.43</v>
      </c>
      <c r="K14" t="str">
        <f>IF($D$1="","",IF(INDEX('January 2026 Renewals'!$A:$A,$D$1+ROW()-ROW($B$13))&lt;&gt;$C$1,"",INDEX('January 2026 Renewals'!$AM:$AM,$D$1+ROW()-ROW($B$13))))</f>
        <v>12.1.25_Options Sent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CMC Group Ventures, Inc.</v>
      </c>
      <c r="C15" s="151" t="str">
        <f>IF($D$1="","",IF(INDEX('January 2026 Renewals'!$A:$A,$D$1+ROW()-ROW($B$13))&lt;&gt;$C$1,"",INDEX('January 2026 Renewals'!$C:$C,$D$1+ROW()-ROW($B$13))))</f>
        <v>670-01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2487</v>
      </c>
      <c r="F15" s="153">
        <f>IF($D$1="","",IF(INDEX('January 2026 Renewals'!$A:$A,$D$1+ROW()-ROW($B$13))&lt;&gt;$C$1,"",INDEX('January 2026 Renewals'!$I:$I,$D$1+ROW()-ROW($B$13))))</f>
        <v>46173</v>
      </c>
      <c r="G15" s="486">
        <f>IF($D$1="","",IF(INDEX('January 2026 Renewals'!$A:$A,$D$1+ROW()-ROW($B$13))&lt;&gt;$C$1,"",INDEX('January 2026 Renewals'!$Q:$Q,$D$1+ROW()-ROW($B$13))))</f>
        <v>1.41</v>
      </c>
      <c r="H15" s="486">
        <f>IF($D$1="","",IF(INDEX('January 2026 Renewals'!$A:$A,$D$1+ROW()-ROW($B$13))&lt;&gt;$C$1,"",INDEX('January 2026 Renewals'!$R:$R,$D$1+ROW()-ROW($B$13))))</f>
        <v>1.35</v>
      </c>
      <c r="I15" s="486">
        <f>IF($D$1="","",IF(INDEX('January 2026 Renewals'!$A:$A,$D$1+ROW()-ROW($B$13))&lt;&gt;$C$1,"",INDEX('January 2026 Renewals'!$W:$W,$D$1+ROW()-ROW($B$13))))</f>
        <v>1.48</v>
      </c>
      <c r="J15" s="486">
        <f>IF($D$1="","",IF(INDEX('January 2026 Renewals'!$A:$A,$D$1+ROW()-ROW($B$13))&lt;&gt;$C$1,"",INDEX('January 2026 Renewals'!$AC:$AC,$D$1+ROW()-ROW($B$13))))</f>
        <v>1.48</v>
      </c>
      <c r="K15">
        <f>IF($D$1="","",IF(INDEX('January 2026 Renewals'!$A:$A,$D$1+ROW()-ROW($B$13))&lt;&gt;$C$1,"",INDEX('January 2026 Renewals'!$AM:$AM,$D$1+ROW()-ROW($B$13))))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65" s="243" customFormat="1" ht="15.75" customHeight="1">
      <c r="A17" s="235"/>
      <c r="B17" s="236" t="s">
        <v>766</v>
      </c>
      <c r="C17" s="237"/>
      <c r="D17" s="237"/>
      <c r="E17" s="238">
        <f>SUM(E13:E16)</f>
        <v>7461</v>
      </c>
      <c r="F17" s="239"/>
      <c r="G17" s="237"/>
      <c r="H17" s="240"/>
      <c r="I17" s="237"/>
      <c r="J17" s="237"/>
      <c r="K17" s="241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5"/>
      <c r="AH17" s="246"/>
      <c r="AI17" s="247"/>
      <c r="AJ17" s="247"/>
      <c r="AK17" s="247"/>
      <c r="AL17" s="248"/>
    </row>
    <row r="18" spans="1:65" s="46" customFormat="1" ht="15.75" customHeight="1">
      <c r="A18" s="866" t="s">
        <v>776</v>
      </c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58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9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</row>
    <row r="19" spans="1:65" s="46" customFormat="1" ht="15.75" customHeight="1">
      <c r="A19" s="866" t="s">
        <v>777</v>
      </c>
      <c r="B19" s="867"/>
      <c r="C19" s="867"/>
      <c r="D19" s="867"/>
      <c r="E19" s="867"/>
      <c r="F19" s="867"/>
      <c r="G19" s="867"/>
      <c r="H19" s="867"/>
      <c r="I19" s="867"/>
      <c r="J19" s="867"/>
      <c r="K19" s="867"/>
      <c r="L19" s="867"/>
      <c r="M19" s="867"/>
      <c r="N19" s="867"/>
      <c r="O19" s="867"/>
      <c r="P19" s="867"/>
      <c r="Q19" s="867"/>
      <c r="R19" s="867"/>
      <c r="S19" s="867"/>
      <c r="T19" s="867"/>
      <c r="U19" s="858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9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</row>
    <row r="20" spans="1:65" s="552" customFormat="1" ht="38.25" customHeight="1">
      <c r="A20" s="530"/>
      <c r="B20" s="531" t="s">
        <v>751</v>
      </c>
      <c r="C20" s="532" t="s">
        <v>752</v>
      </c>
      <c r="D20" s="532" t="s">
        <v>753</v>
      </c>
      <c r="E20" s="530" t="s">
        <v>730</v>
      </c>
      <c r="F20" s="547" t="s">
        <v>778</v>
      </c>
      <c r="G20" s="547" t="s">
        <v>779</v>
      </c>
      <c r="H20" s="547" t="s">
        <v>780</v>
      </c>
      <c r="I20" s="547" t="s">
        <v>781</v>
      </c>
      <c r="J20" s="548" t="s">
        <v>128</v>
      </c>
      <c r="K20" s="840" t="s">
        <v>71</v>
      </c>
      <c r="L20" s="841"/>
      <c r="M20" s="841"/>
      <c r="N20" s="841"/>
      <c r="O20" s="841"/>
      <c r="P20" s="841"/>
      <c r="Q20" s="841"/>
      <c r="R20" s="840" t="s">
        <v>782</v>
      </c>
      <c r="S20" s="841"/>
      <c r="T20" s="841"/>
      <c r="U20" s="841"/>
      <c r="V20" s="536"/>
      <c r="W20" s="549"/>
      <c r="X20" s="550"/>
      <c r="Y20" s="550"/>
      <c r="Z20" s="550"/>
      <c r="AA20" s="550"/>
      <c r="AB20" s="550"/>
      <c r="AC20" s="550"/>
      <c r="AD20" s="550"/>
      <c r="AE20" s="550"/>
      <c r="AF20" s="550"/>
      <c r="AG20" s="550"/>
      <c r="AH20" s="550"/>
      <c r="AI20" s="550"/>
      <c r="AJ20" s="550"/>
      <c r="AK20" s="550"/>
      <c r="AL20" s="551"/>
    </row>
    <row r="21" spans="1:65" s="55" customFormat="1" ht="32" customHeight="1">
      <c r="A21" s="125"/>
      <c r="B21" s="150" t="str">
        <f>IF($F$1="","",IF(INDEX('Working - CPI'!$D:$D,$F$1+ROW()-ROW($B$21))&gt;0,"Vacant",""))</f>
        <v>Vacant</v>
      </c>
      <c r="C21" s="151" t="str">
        <f>IF($F$1="","",INDEX('Working - CPI'!$B:$B,$F$1+ROW()-ROW($B$21)))</f>
        <v>6700 W Chicago St</v>
      </c>
      <c r="D21" s="151">
        <f>IF($F$1="","",INDEX('Working - CPI'!$C:$C,$F$1+ROW()-ROW($B$21)))</f>
        <v>8</v>
      </c>
      <c r="E21" s="152">
        <f>IF($F$1="","",INDEX('Working - CPI'!$D:$D,$F$1+ROW()-ROW($B$21)))</f>
        <v>4974</v>
      </c>
      <c r="F21" s="153">
        <f>IF($F$1="","",INDEX('Working - CPI'!$E:$E,$F$1+ROW()-ROW($B$21)))</f>
        <v>45962</v>
      </c>
      <c r="G21" s="484">
        <f ca="1">IF($F$1="","",INDEX('Working - CPI'!$F:$F,$F$1+ROW()-ROW($B$21)))</f>
        <v>47.527667939815728</v>
      </c>
      <c r="H21" s="268">
        <f>IF($F$1="","",INDEX('Working - CPI'!$G:$G,$F$1+ROW()-ROW($B$21)))</f>
        <v>1.3</v>
      </c>
      <c r="I21" s="267" t="str">
        <f>IF($F$1="","",INDEX('Working - CPI'!$H:$H,$F$1+ROW()-ROW($B$21)))</f>
        <v>No</v>
      </c>
      <c r="J21" s="267" t="str">
        <f>IF($F$1="","",INDEX('Working - CPI'!$I:$I,$F$1+ROW()-ROW($B$21)))</f>
        <v>No</v>
      </c>
      <c r="K21" s="938" t="str">
        <f>IF($F$1="","",INDEX('Working - CPI'!$J:$J,$F$1+ROW()-ROW($B$21)))</f>
        <v xml:space="preserve">Getting space back on 12/1- no idea what state it will be returned in </v>
      </c>
      <c r="L21" s="838"/>
      <c r="M21" s="838"/>
      <c r="N21" s="838"/>
      <c r="O21" s="838"/>
      <c r="P21" s="838"/>
      <c r="Q21" s="838"/>
      <c r="R21" s="939" t="s">
        <v>1093</v>
      </c>
      <c r="S21" s="940"/>
      <c r="T21" s="940"/>
      <c r="U21" s="940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10"/>
    </row>
    <row r="22" spans="1:65" s="55" customFormat="1" ht="20.25" customHeight="1">
      <c r="A22" s="125"/>
      <c r="B22" s="150"/>
      <c r="C22" s="151"/>
      <c r="D22" s="151"/>
      <c r="E22" s="152"/>
      <c r="F22" s="153"/>
      <c r="G22" s="484"/>
      <c r="H22" s="268"/>
      <c r="I22" s="267"/>
      <c r="J22" s="267"/>
      <c r="K22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10"/>
    </row>
    <row r="23" spans="1:65" s="55" customFormat="1" ht="12.75" customHeight="1">
      <c r="A23" s="133"/>
      <c r="B23" s="156"/>
      <c r="C23" s="157"/>
      <c r="D23" s="157"/>
      <c r="E23" s="158"/>
      <c r="F23" s="159"/>
      <c r="G23" s="269"/>
      <c r="H23" s="270"/>
      <c r="I23" s="269"/>
      <c r="J23" s="269"/>
      <c r="K23" s="57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65" s="55" customFormat="1" ht="12.75" customHeight="1">
      <c r="A24" s="133"/>
      <c r="B24" s="156"/>
      <c r="C24" s="157"/>
      <c r="D24" s="157"/>
      <c r="E24" s="158"/>
      <c r="F24" s="159"/>
      <c r="G24" s="269"/>
      <c r="H24" s="270"/>
      <c r="I24" s="269"/>
      <c r="J24" s="269"/>
      <c r="K24" s="57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65" s="55" customFormat="1" ht="12.75" customHeight="1">
      <c r="A25" s="133"/>
      <c r="B25" s="156"/>
      <c r="C25" s="157"/>
      <c r="D25" s="157"/>
      <c r="E25" s="158"/>
      <c r="F25" s="159"/>
      <c r="G25" s="269"/>
      <c r="H25" s="270"/>
      <c r="I25" s="269"/>
      <c r="J25" s="269"/>
      <c r="K25" s="57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65" s="55" customFormat="1" ht="12.75" customHeight="1">
      <c r="A26" s="133"/>
      <c r="B26" s="156"/>
      <c r="C26" s="157"/>
      <c r="D26" s="157"/>
      <c r="E26" s="158"/>
      <c r="F26" s="159"/>
      <c r="G26" s="269"/>
      <c r="H26" s="270"/>
      <c r="I26" s="269"/>
      <c r="J26" s="269"/>
      <c r="K26" s="57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65" s="55" customFormat="1" ht="12.75" customHeight="1">
      <c r="A27" s="133"/>
      <c r="B27" s="156"/>
      <c r="C27" s="157"/>
      <c r="D27" s="157"/>
      <c r="E27" s="158"/>
      <c r="F27" s="159"/>
      <c r="G27" s="269"/>
      <c r="H27" s="270"/>
      <c r="I27" s="269"/>
      <c r="J27" s="269"/>
      <c r="K27" s="57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65" s="55" customFormat="1" ht="12.75" customHeight="1">
      <c r="A28" s="133"/>
      <c r="B28" s="156"/>
      <c r="C28" s="157"/>
      <c r="D28" s="157"/>
      <c r="E28" s="158"/>
      <c r="F28" s="159"/>
      <c r="G28" s="269"/>
      <c r="H28" s="270"/>
      <c r="I28" s="269"/>
      <c r="J28" s="269"/>
      <c r="K28" s="57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65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65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65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65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86"/>
      <c r="B37" s="187"/>
      <c r="C37" s="188"/>
      <c r="D37" s="188"/>
      <c r="E37" s="189"/>
      <c r="F37" s="190"/>
      <c r="G37" s="271"/>
      <c r="H37" s="272"/>
      <c r="I37" s="271"/>
      <c r="J37" s="271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7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55"/>
      <c r="W38" s="262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6"/>
    </row>
    <row r="39" spans="1:65" s="243" customFormat="1" ht="15.75" customHeight="1">
      <c r="A39" s="235"/>
      <c r="B39" s="236" t="s">
        <v>785</v>
      </c>
      <c r="C39" s="237">
        <f>SUMIF(B21:B34,B39,E21:E34)</f>
        <v>0</v>
      </c>
      <c r="D39" s="237"/>
      <c r="E39" s="238">
        <f>SUM(E21:E38)</f>
        <v>4974</v>
      </c>
      <c r="F39" s="239"/>
      <c r="G39" s="237" t="s">
        <v>59</v>
      </c>
      <c r="H39" s="237">
        <f>SUMIF(B21:B34,G39,E21:E34)</f>
        <v>4974</v>
      </c>
      <c r="I39" s="237"/>
      <c r="J39" s="237"/>
      <c r="K39" s="241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5"/>
      <c r="AH39" s="246"/>
      <c r="AI39" s="247"/>
      <c r="AJ39" s="247"/>
      <c r="AK39" s="247"/>
      <c r="AL39" s="248"/>
    </row>
    <row r="40" spans="1:65" s="55" customFormat="1" ht="30.75" customHeight="1">
      <c r="A40" s="837" t="s">
        <v>786</v>
      </c>
      <c r="B40" s="838"/>
      <c r="C40" s="838"/>
      <c r="D40" s="838"/>
      <c r="E40" s="838"/>
      <c r="F40" s="838"/>
      <c r="G40" s="838"/>
      <c r="H40" s="838"/>
      <c r="I40" s="838"/>
      <c r="J40" s="838"/>
      <c r="K40" s="838"/>
      <c r="L40" s="838"/>
      <c r="M40" s="838"/>
      <c r="N40" s="838"/>
      <c r="O40" s="838"/>
      <c r="P40" s="838"/>
      <c r="Q40" s="838"/>
      <c r="R40" s="838"/>
      <c r="S40" s="838"/>
      <c r="T40" s="838"/>
      <c r="U40" s="839"/>
      <c r="W40" s="263" t="s">
        <v>734</v>
      </c>
      <c r="X40" s="166"/>
      <c r="Y40" s="166"/>
      <c r="Z40" s="166"/>
      <c r="AA40" s="166"/>
      <c r="AB40" s="166"/>
      <c r="AC40" s="166"/>
      <c r="AD40" s="166"/>
      <c r="AE40" s="166"/>
      <c r="AF40" s="166"/>
      <c r="AG40" s="167"/>
      <c r="AH40" s="168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</row>
    <row r="41" spans="1:65" s="55" customFormat="1" ht="24" customHeight="1">
      <c r="A41" s="161"/>
      <c r="B41" s="162"/>
      <c r="C41" s="163"/>
      <c r="D41" s="163"/>
      <c r="E41" s="164"/>
      <c r="F41" s="162"/>
      <c r="G41" s="854" t="s">
        <v>737</v>
      </c>
      <c r="H41" s="853"/>
      <c r="I41" s="855" t="s">
        <v>738</v>
      </c>
      <c r="J41" s="853"/>
      <c r="K41" s="854" t="s">
        <v>739</v>
      </c>
      <c r="L41" s="853"/>
      <c r="M41" s="854" t="s">
        <v>740</v>
      </c>
      <c r="N41" s="853"/>
      <c r="O41" s="165" t="s">
        <v>760</v>
      </c>
      <c r="P41" s="165" t="s">
        <v>742</v>
      </c>
      <c r="Q41" s="165" t="s">
        <v>743</v>
      </c>
      <c r="R41" s="165" t="s">
        <v>744</v>
      </c>
      <c r="S41" s="164"/>
      <c r="T41" s="164"/>
      <c r="U41" s="164"/>
      <c r="W41" s="171" t="s">
        <v>745</v>
      </c>
      <c r="X41" s="169"/>
      <c r="Y41" s="169"/>
      <c r="Z41" s="169"/>
      <c r="AA41" s="169"/>
      <c r="AB41" s="170" t="s">
        <v>746</v>
      </c>
      <c r="AC41" s="170"/>
      <c r="AD41" s="170"/>
      <c r="AE41" s="170" t="s">
        <v>287</v>
      </c>
      <c r="AF41" s="171"/>
      <c r="AG41" s="172"/>
      <c r="AH41" s="173"/>
    </row>
    <row r="42" spans="1:65" s="536" customFormat="1" ht="15" customHeight="1">
      <c r="A42" s="530"/>
      <c r="B42" s="531" t="s">
        <v>751</v>
      </c>
      <c r="C42" s="532" t="s">
        <v>752</v>
      </c>
      <c r="D42" s="532" t="s">
        <v>753</v>
      </c>
      <c r="E42" s="530" t="s">
        <v>730</v>
      </c>
      <c r="F42" s="533" t="s">
        <v>754</v>
      </c>
      <c r="G42" s="534" t="s">
        <v>296</v>
      </c>
      <c r="H42" s="534" t="s">
        <v>757</v>
      </c>
      <c r="I42" s="532" t="s">
        <v>296</v>
      </c>
      <c r="J42" s="532" t="s">
        <v>757</v>
      </c>
      <c r="K42" s="534" t="s">
        <v>296</v>
      </c>
      <c r="L42" s="534" t="s">
        <v>757</v>
      </c>
      <c r="M42" s="534" t="s">
        <v>296</v>
      </c>
      <c r="N42" s="534" t="s">
        <v>757</v>
      </c>
      <c r="O42" s="534" t="s">
        <v>787</v>
      </c>
      <c r="P42" s="534" t="s">
        <v>787</v>
      </c>
      <c r="Q42" s="534" t="s">
        <v>787</v>
      </c>
      <c r="R42" s="534">
        <f>S6</f>
        <v>0</v>
      </c>
      <c r="S42" s="553" t="s">
        <v>788</v>
      </c>
      <c r="T42" s="859" t="s">
        <v>71</v>
      </c>
      <c r="U42" s="860"/>
      <c r="W42" s="537" t="s">
        <v>759</v>
      </c>
      <c r="X42" s="537" t="s">
        <v>760</v>
      </c>
      <c r="Y42" s="537" t="s">
        <v>761</v>
      </c>
      <c r="Z42" s="537" t="s">
        <v>742</v>
      </c>
      <c r="AA42" s="537" t="s">
        <v>762</v>
      </c>
      <c r="AB42" s="538" t="s">
        <v>763</v>
      </c>
      <c r="AC42" s="539" t="s">
        <v>762</v>
      </c>
      <c r="AD42" s="540" t="s">
        <v>739</v>
      </c>
      <c r="AE42" s="538" t="s">
        <v>764</v>
      </c>
      <c r="AF42" s="539" t="s">
        <v>765</v>
      </c>
      <c r="AG42" s="554" t="s">
        <v>766</v>
      </c>
      <c r="AH42" s="541" t="s">
        <v>767</v>
      </c>
      <c r="AL42" s="555"/>
      <c r="AM42" s="556" t="str">
        <f>AM5</f>
        <v>Raleigh Light Industrial - Rent Bump Calculation</v>
      </c>
      <c r="AN42" s="557"/>
      <c r="AO42" s="557"/>
      <c r="AP42" s="557"/>
      <c r="AQ42" s="557"/>
      <c r="AR42" s="557"/>
      <c r="AS42" s="557"/>
      <c r="AT42" s="557"/>
      <c r="AU42" s="557"/>
      <c r="AV42" s="557"/>
      <c r="AW42" s="558"/>
      <c r="AX42" s="558"/>
      <c r="AY42" s="558"/>
      <c r="AZ42" s="558"/>
      <c r="BA42" s="558"/>
      <c r="BB42" s="558"/>
      <c r="BD42" s="556" t="str">
        <f>BD5</f>
        <v>Raleigh Light Industrial - Rent Bump Calculation (Monthly Rents)</v>
      </c>
      <c r="BE42" s="557"/>
      <c r="BF42" s="557"/>
      <c r="BG42" s="557"/>
      <c r="BH42" s="557"/>
      <c r="BI42" s="557"/>
      <c r="BJ42" s="557"/>
      <c r="BK42" s="557"/>
      <c r="BL42" s="557"/>
      <c r="BM42" s="557"/>
    </row>
    <row r="43" spans="1:65" s="55" customFormat="1" ht="15" customHeight="1">
      <c r="A43" s="60"/>
      <c r="B43" s="61" t="str">
        <f>IF($G$1="","",INDEX('Lease Report 2025'!$H:$H,$G$1+ROW()-ROW($B$43)))</f>
        <v>Ameri-Sol, LLC</v>
      </c>
      <c r="C43" s="62" t="str">
        <f>IF($G$1="","",INDEX('Lease Report 2025'!$D:$D,$G$1+ROW()-ROW($B$43)))</f>
        <v>6710 W Chicago St</v>
      </c>
      <c r="D43" s="62">
        <f>IF($G$1="","",INDEX('Lease Report 2025'!$E:$E,$G$1+ROW()-ROW($B$43)))</f>
        <v>3</v>
      </c>
      <c r="E43" s="60">
        <f>IF($G$1="","",INDEX('Lease Report 2025'!$G:$G,$G$1+ROW()-ROW($B$43)))</f>
        <v>2804</v>
      </c>
      <c r="F43" s="63" t="str">
        <f>IF($G$1="","",INDEX('Lease Report 2025'!$A:$A,$G$1+ROW()-ROW($B$43)))</f>
        <v>R</v>
      </c>
      <c r="G43" s="64">
        <f>IF($G$1="","",INDEX('Lease Report 2025'!$L:$L,$G$1+ROW()-ROW($B$43)))</f>
        <v>1.34</v>
      </c>
      <c r="H43" s="64"/>
      <c r="I43" s="62">
        <f>IF($G$1="","",INDEX('Lease Report 2025'!$P:$P,$G$1+ROW()-ROW($B$43)))</f>
        <v>3</v>
      </c>
      <c r="J43" s="62"/>
      <c r="K43" s="64"/>
      <c r="L43" s="64"/>
      <c r="M43" s="64"/>
      <c r="N43" s="476"/>
      <c r="O43" s="476">
        <f>IF($G$1="","",INDEX('Lease Report 2025'!$N:$N,$G$1+ROW()-ROW($B$43)))</f>
        <v>7.0000000000000007E-2</v>
      </c>
      <c r="P43" s="476"/>
      <c r="Q43" s="476"/>
      <c r="R43" s="64"/>
      <c r="S43" s="109">
        <f>IF($G$1="","",INDEX('Lease Report 2025'!$R:$R,$G$1+ROW()-ROW($B$43)))</f>
        <v>45839</v>
      </c>
      <c r="T43" s="61" t="str">
        <f>IF($G$1="","",INDEX('Lease Report 2025'!$O:$O,$G$1+ROW()-ROW($B$43)))</f>
        <v>No TI, 1 Mo Free rent (tenant to replace EVAP), No outside agent, Base Year Gross</v>
      </c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65" s="55" customFormat="1" ht="15" customHeight="1">
      <c r="A44" s="60"/>
      <c r="B44" s="61" t="str">
        <f>IF($G$1="","",INDEX('Lease Report 2025'!$H:$H,$G$1+ROW()-ROW($B$43)))</f>
        <v>WATER SYSTEMS SOLUTIONS, LLC</v>
      </c>
      <c r="C44" s="62" t="str">
        <f>IF($G$1="","",INDEX('Lease Report 2025'!$D:$D,$G$1+ROW()-ROW($B$43)))</f>
        <v xml:space="preserve">6700 W Chicago </v>
      </c>
      <c r="D44" s="62">
        <f>IF($G$1="","",INDEX('Lease Report 2025'!$E:$E,$G$1+ROW()-ROW($B$43)))</f>
        <v>5</v>
      </c>
      <c r="E44" s="60">
        <f>IF($G$1="","",INDEX('Lease Report 2025'!$G:$G,$G$1+ROW()-ROW($B$43)))</f>
        <v>2487</v>
      </c>
      <c r="F44" s="63" t="str">
        <f>IF($G$1="","",INDEX('Lease Report 2025'!$A:$A,$G$1+ROW()-ROW($B$43)))</f>
        <v>R</v>
      </c>
      <c r="G44" s="64">
        <f>IF($G$1="","",INDEX('Lease Report 2025'!$L:$L,$G$1+ROW()-ROW($B$43)))</f>
        <v>1.29</v>
      </c>
      <c r="H44" s="64"/>
      <c r="I44" s="62">
        <f>IF($G$1="","",INDEX('Lease Report 2025'!$P:$P,$G$1+ROW()-ROW($B$43)))</f>
        <v>5</v>
      </c>
      <c r="J44" s="62"/>
      <c r="K44" s="64"/>
      <c r="L44" s="64"/>
      <c r="M44" s="64"/>
      <c r="N44" s="476"/>
      <c r="O44" s="476">
        <f>IF($G$1="","",INDEX('Lease Report 2025'!$N:$N,$G$1+ROW()-ROW($B$43)))</f>
        <v>0.06</v>
      </c>
      <c r="P44" s="476"/>
      <c r="Q44" s="476"/>
      <c r="R44" s="64"/>
      <c r="S44" s="109">
        <f>IF($G$1="","",INDEX('Lease Report 2025'!$R:$R,$G$1+ROW()-ROW($B$43)))</f>
        <v>45901</v>
      </c>
      <c r="T44" s="61" t="str">
        <f>IF($G$1="","",INDEX('Lease Report 2025'!$O:$O,$G$1+ROW()-ROW($B$43)))</f>
        <v>No TI, No Free rent, No outside agent, Base Year Gross</v>
      </c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65" s="55" customFormat="1" ht="15" customHeight="1">
      <c r="A45" s="60"/>
      <c r="B45" s="61" t="str">
        <f>IF($G$1="","",INDEX('Lease Report 2025'!$H:$H,$G$1+ROW()-ROW($B$43)))</f>
        <v>Scriven Precision Fabricating</v>
      </c>
      <c r="C45" s="62" t="str">
        <f>IF($G$1="","",INDEX('Lease Report 2025'!$D:$D,$G$1+ROW()-ROW($B$43)))</f>
        <v>6730 W Chicago St</v>
      </c>
      <c r="D45" s="62" t="str">
        <f>IF($G$1="","",INDEX('Lease Report 2025'!$E:$E,$G$1+ROW()-ROW($B$43)))</f>
        <v>4, 5</v>
      </c>
      <c r="E45" s="60">
        <f>IF($G$1="","",INDEX('Lease Report 2025'!$G:$G,$G$1+ROW()-ROW($B$43)))</f>
        <v>21320</v>
      </c>
      <c r="F45" s="63" t="str">
        <f>IF($G$1="","",INDEX('Lease Report 2025'!$A:$A,$G$1+ROW()-ROW($B$43)))</f>
        <v xml:space="preserve">R </v>
      </c>
      <c r="G45" s="64">
        <f>IF($G$1="","",INDEX('Lease Report 2025'!$L:$L,$G$1+ROW()-ROW($B$43)))</f>
        <v>1.1000000000000001</v>
      </c>
      <c r="H45" s="64"/>
      <c r="I45" s="62">
        <f>IF($G$1="","",INDEX('Lease Report 2025'!$P:$P,$G$1+ROW()-ROW($B$43)))</f>
        <v>3</v>
      </c>
      <c r="J45" s="62"/>
      <c r="K45" s="64"/>
      <c r="L45" s="64"/>
      <c r="M45" s="64"/>
      <c r="N45" s="476"/>
      <c r="O45" s="476">
        <f>IF($G$1="","",INDEX('Lease Report 2025'!$N:$N,$G$1+ROW()-ROW($B$43)))</f>
        <v>0.05</v>
      </c>
      <c r="P45" s="476"/>
      <c r="Q45" s="476"/>
      <c r="R45" s="64"/>
      <c r="S45" s="109">
        <f>IF($G$1="","",INDEX('Lease Report 2025'!$R:$R,$G$1+ROW()-ROW($B$43)))</f>
        <v>45901</v>
      </c>
      <c r="T45" s="61" t="str">
        <f>IF($G$1="","",INDEX('Lease Report 2025'!$O:$O,$G$1+ROW()-ROW($B$43)))</f>
        <v>No TI, No Free rent, Kathleen Hampton, Base Year Gross</v>
      </c>
      <c r="U45" s="430"/>
      <c r="W45" s="122"/>
      <c r="X45" s="122"/>
      <c r="Y45" s="122"/>
      <c r="Z45" s="122"/>
      <c r="AA45" s="122"/>
      <c r="AB45" s="477"/>
      <c r="AC45" s="123"/>
      <c r="AD45" s="123"/>
      <c r="AE45" s="123"/>
      <c r="AF45" s="123"/>
      <c r="AG45" s="478"/>
      <c r="AH45" s="431"/>
      <c r="AL45" s="110"/>
      <c r="AM45" s="47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7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65" s="55" customFormat="1" ht="15" customHeight="1">
      <c r="A46" s="60"/>
      <c r="B46" s="61" t="str">
        <f>IF($G$1="","",INDEX('Lease Report 2025'!$H:$H,$G$1+ROW()-ROW($B$43)))</f>
        <v>Happy Jack Distillers, LLC</v>
      </c>
      <c r="C46" s="62" t="str">
        <f>IF($G$1="","",INDEX('Lease Report 2025'!$D:$D,$G$1+ROW()-ROW($B$43)))</f>
        <v>6710 W Chicago Street, Suite 5</v>
      </c>
      <c r="D46" s="62">
        <f>IF($G$1="","",INDEX('Lease Report 2025'!$E:$E,$G$1+ROW()-ROW($B$43)))</f>
        <v>5</v>
      </c>
      <c r="E46" s="60">
        <f>IF($G$1="","",INDEX('Lease Report 2025'!$G:$G,$G$1+ROW()-ROW($B$43)))</f>
        <v>1574</v>
      </c>
      <c r="F46" s="63" t="str">
        <f>IF($G$1="","",INDEX('Lease Report 2025'!$A:$A,$G$1+ROW()-ROW($B$43)))</f>
        <v>New</v>
      </c>
      <c r="G46" s="64">
        <f>IF($G$1="","",INDEX('Lease Report 2025'!$L:$L,$G$1+ROW()-ROW($B$43)))</f>
        <v>1.36</v>
      </c>
      <c r="H46" s="64"/>
      <c r="I46" s="62">
        <f>IF($G$1="","",INDEX('Lease Report 2025'!$P:$P,$G$1+ROW()-ROW($B$43)))</f>
        <v>5</v>
      </c>
      <c r="J46" s="62"/>
      <c r="K46" s="64"/>
      <c r="L46" s="64"/>
      <c r="M46" s="64"/>
      <c r="N46" s="476"/>
      <c r="O46" s="476">
        <f>IF($G$1="","",INDEX('Lease Report 2025'!$N:$N,$G$1+ROW()-ROW($B$43)))</f>
        <v>0.04</v>
      </c>
      <c r="P46" s="476"/>
      <c r="Q46" s="476"/>
      <c r="R46" s="64"/>
      <c r="S46" s="109">
        <f>IF($G$1="","",INDEX('Lease Report 2025'!$R:$R,$G$1+ROW()-ROW($B$43)))</f>
        <v>45992</v>
      </c>
      <c r="T46" s="61">
        <f>IF($G$1="","",INDEX('Lease Report 2025'!$O:$O,$G$1+ROW()-ROW($B$43)))</f>
        <v>2</v>
      </c>
      <c r="U46" s="430"/>
      <c r="W46" s="122"/>
      <c r="X46" s="122"/>
      <c r="Y46" s="122"/>
      <c r="Z46" s="122"/>
      <c r="AA46" s="122"/>
      <c r="AB46" s="477"/>
      <c r="AC46" s="123"/>
      <c r="AD46" s="123"/>
      <c r="AE46" s="123"/>
      <c r="AF46" s="123"/>
      <c r="AG46" s="478"/>
      <c r="AH46" s="431"/>
      <c r="AL46" s="110"/>
      <c r="AM46" s="47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D46" s="47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 spans="1:65" s="55" customFormat="1" ht="15" customHeight="1">
      <c r="A47" s="60"/>
      <c r="B47" s="61" t="str">
        <f>IF($G$1="","",INDEX('Lease Report 2025'!$H:$H,$G$1+ROW()-ROW($B$43)))</f>
        <v xml:space="preserve">Steel &amp; Grace Overhead Doors LLC </v>
      </c>
      <c r="C47" s="62" t="str">
        <f>IF($G$1="","",INDEX('Lease Report 2025'!$D:$D,$G$1+ROW()-ROW($B$43)))</f>
        <v>6730 W Chicago Street, Suite 1</v>
      </c>
      <c r="D47" s="62">
        <f>IF($G$1="","",INDEX('Lease Report 2025'!$E:$E,$G$1+ROW()-ROW($B$43)))</f>
        <v>1</v>
      </c>
      <c r="E47" s="60">
        <f>IF($G$1="","",INDEX('Lease Report 2025'!$G:$G,$G$1+ROW()-ROW($B$43)))</f>
        <v>1574</v>
      </c>
      <c r="F47" s="63" t="str">
        <f>IF($G$1="","",INDEX('Lease Report 2025'!$A:$A,$G$1+ROW()-ROW($B$43)))</f>
        <v>New</v>
      </c>
      <c r="G47" s="64">
        <f>IF($G$1="","",INDEX('Lease Report 2025'!$L:$L,$G$1+ROW()-ROW($B$43)))</f>
        <v>1.38</v>
      </c>
      <c r="H47" s="64"/>
      <c r="I47" s="62">
        <f>IF($G$1="","",INDEX('Lease Report 2025'!$P:$P,$G$1+ROW()-ROW($B$43)))</f>
        <v>2</v>
      </c>
      <c r="J47" s="62"/>
      <c r="K47" s="64"/>
      <c r="L47" s="64"/>
      <c r="M47" s="64"/>
      <c r="N47" s="476"/>
      <c r="O47" s="476">
        <f>IF($G$1="","",INDEX('Lease Report 2025'!$N:$N,$G$1+ROW()-ROW($B$43)))</f>
        <v>0.06</v>
      </c>
      <c r="P47" s="476"/>
      <c r="Q47" s="476"/>
      <c r="R47" s="64"/>
      <c r="S47" s="109">
        <f>IF($G$1="","",INDEX('Lease Report 2025'!$R:$R,$G$1+ROW()-ROW($B$43)))</f>
        <v>45992</v>
      </c>
      <c r="T47" s="61">
        <f>IF($G$1="","",INDEX('Lease Report 2025'!$O:$O,$G$1+ROW()-ROW($B$43)))</f>
        <v>0</v>
      </c>
      <c r="U47" s="430"/>
      <c r="W47" s="122"/>
      <c r="X47" s="122"/>
      <c r="Y47" s="122"/>
      <c r="Z47" s="122"/>
      <c r="AA47" s="122"/>
      <c r="AB47" s="477"/>
      <c r="AC47" s="123"/>
      <c r="AD47" s="123"/>
      <c r="AE47" s="123"/>
      <c r="AF47" s="123"/>
      <c r="AG47" s="478"/>
      <c r="AH47" s="431"/>
      <c r="AL47" s="110"/>
      <c r="AM47" s="47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D47" s="47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 spans="1:65" s="55" customFormat="1" ht="15" customHeight="1">
      <c r="A48" s="60"/>
      <c r="B48" s="61" t="str">
        <f>IF($G$1="","",INDEX('Lease Report 2025'!$H:$H,$G$1+ROW()-ROW($B$43)))</f>
        <v>CELTIC FORKLIFT, INC.</v>
      </c>
      <c r="C48" s="62" t="str">
        <f>IF($G$1="","",INDEX('Lease Report 2025'!$D:$D,$G$1+ROW()-ROW($B$43)))</f>
        <v>6700 W Chicago</v>
      </c>
      <c r="D48" s="62">
        <f>IF($G$1="","",INDEX('Lease Report 2025'!$E:$E,$G$1+ROW()-ROW($B$43)))</f>
        <v>4</v>
      </c>
      <c r="E48" s="60">
        <f>IF($G$1="","",INDEX('Lease Report 2025'!$G:$G,$G$1+ROW()-ROW($B$43)))</f>
        <v>2487</v>
      </c>
      <c r="F48" s="63" t="str">
        <f>IF($G$1="","",INDEX('Lease Report 2025'!$A:$A,$G$1+ROW()-ROW($B$43)))</f>
        <v>R</v>
      </c>
      <c r="G48" s="64">
        <f>IF($G$1="","",INDEX('Lease Report 2025'!$L:$L,$G$1+ROW()-ROW($B$43)))</f>
        <v>1.39</v>
      </c>
      <c r="H48" s="64"/>
      <c r="I48" s="62">
        <f>IF($G$1="","",INDEX('Lease Report 2025'!$P:$P,$G$1+ROW()-ROW($B$43)))</f>
        <v>1</v>
      </c>
      <c r="J48" s="62"/>
      <c r="K48" s="64"/>
      <c r="L48" s="64"/>
      <c r="M48" s="64"/>
      <c r="N48" s="476"/>
      <c r="O48" s="476">
        <f>IF($G$1="","",INDEX('Lease Report 2025'!$N:$N,$G$1+ROW()-ROW($B$43)))</f>
        <v>0</v>
      </c>
      <c r="P48" s="476"/>
      <c r="Q48" s="476"/>
      <c r="R48" s="64"/>
      <c r="S48" s="109">
        <f>IF($G$1="","",INDEX('Lease Report 2025'!$R:$R,$G$1+ROW()-ROW($B$43)))</f>
        <v>45992</v>
      </c>
      <c r="T48" s="61" t="str">
        <f>IF($G$1="","",INDEX('Lease Report 2025'!$O:$O,$G$1+ROW()-ROW($B$43)))</f>
        <v>No TI, No Free rent, No outside agent, Base Year Gross</v>
      </c>
      <c r="U48" s="430"/>
      <c r="W48" s="122"/>
      <c r="X48" s="122"/>
      <c r="Y48" s="122"/>
      <c r="Z48" s="122"/>
      <c r="AA48" s="122"/>
      <c r="AB48" s="477"/>
      <c r="AC48" s="123"/>
      <c r="AD48" s="123"/>
      <c r="AE48" s="123"/>
      <c r="AF48" s="123"/>
      <c r="AG48" s="478"/>
      <c r="AH48" s="431"/>
      <c r="AL48" s="110"/>
      <c r="AM48" s="47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D48" s="47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 spans="1:71" s="55" customFormat="1" ht="15" customHeight="1">
      <c r="A49" s="60"/>
      <c r="B49" s="61"/>
      <c r="C49" s="62"/>
      <c r="D49" s="62"/>
      <c r="E49" s="60"/>
      <c r="F49" s="63"/>
      <c r="G49" s="64"/>
      <c r="H49" s="64"/>
      <c r="I49" s="62"/>
      <c r="J49" s="62"/>
      <c r="K49" s="64"/>
      <c r="L49" s="64"/>
      <c r="M49" s="64"/>
      <c r="N49" s="476"/>
      <c r="O49" s="476"/>
      <c r="P49" s="476"/>
      <c r="Q49" s="476"/>
      <c r="R49" s="64"/>
      <c r="S49" s="109"/>
      <c r="T49" s="61"/>
      <c r="U49" s="430"/>
      <c r="W49" s="122"/>
      <c r="X49" s="122"/>
      <c r="Y49" s="122"/>
      <c r="Z49" s="122"/>
      <c r="AA49" s="122"/>
      <c r="AB49" s="477"/>
      <c r="AC49" s="123"/>
      <c r="AD49" s="123"/>
      <c r="AE49" s="123"/>
      <c r="AF49" s="123"/>
      <c r="AG49" s="478"/>
      <c r="AH49" s="431"/>
      <c r="AL49" s="110"/>
      <c r="AM49" s="47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D49" s="47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71" s="55" customFormat="1" ht="15" customHeight="1">
      <c r="A50" s="60"/>
      <c r="B50" s="61"/>
      <c r="C50" s="62"/>
      <c r="D50" s="62"/>
      <c r="E50" s="60"/>
      <c r="F50" s="63"/>
      <c r="G50" s="64"/>
      <c r="H50" s="64"/>
      <c r="I50" s="62"/>
      <c r="J50" s="62"/>
      <c r="K50" s="64"/>
      <c r="L50" s="64"/>
      <c r="M50" s="64"/>
      <c r="N50" s="476"/>
      <c r="O50" s="476"/>
      <c r="P50" s="476"/>
      <c r="Q50" s="476"/>
      <c r="R50" s="64"/>
      <c r="S50" s="109"/>
      <c r="T50" s="61"/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/>
      <c r="C51" s="62"/>
      <c r="D51" s="62"/>
      <c r="E51" s="60"/>
      <c r="F51" s="63"/>
      <c r="G51" s="64"/>
      <c r="H51" s="64"/>
      <c r="I51" s="62"/>
      <c r="J51" s="62"/>
      <c r="K51" s="64"/>
      <c r="L51" s="64"/>
      <c r="M51" s="64"/>
      <c r="N51" s="476"/>
      <c r="O51" s="476"/>
      <c r="P51" s="476"/>
      <c r="Q51" s="476"/>
      <c r="R51" s="64"/>
      <c r="S51" s="109"/>
      <c r="T51" s="61"/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110" customFormat="1" ht="12.75" customHeight="1">
      <c r="A52" s="60"/>
      <c r="B52" s="147"/>
      <c r="C52" s="62"/>
      <c r="D52" s="62"/>
      <c r="E52" s="60"/>
      <c r="F52" s="103"/>
      <c r="G52" s="64"/>
      <c r="H52" s="64"/>
      <c r="I52" s="62"/>
      <c r="J52" s="104"/>
      <c r="K52" s="105"/>
      <c r="L52" s="64"/>
      <c r="M52" s="60"/>
      <c r="N52" s="106"/>
      <c r="O52" s="107"/>
      <c r="P52" s="107"/>
      <c r="Q52" s="174"/>
      <c r="R52" s="74"/>
      <c r="S52" s="175"/>
      <c r="T52" s="864"/>
      <c r="U52" s="853"/>
      <c r="W52" s="120"/>
      <c r="X52" s="111"/>
      <c r="Y52" s="177"/>
      <c r="Z52" s="112"/>
      <c r="AA52" s="112"/>
      <c r="AB52" s="78"/>
      <c r="AC52" s="178"/>
      <c r="AD52" s="179"/>
      <c r="AE52" s="180"/>
      <c r="AF52" s="181"/>
      <c r="AG52" s="182"/>
      <c r="AH52" s="114"/>
      <c r="AL52" s="55"/>
      <c r="AM52" s="176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D52" s="176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</row>
    <row r="53" spans="1:71" s="110" customFormat="1" ht="12.75" customHeight="1">
      <c r="A53" s="60"/>
      <c r="B53" s="147"/>
      <c r="C53" s="62"/>
      <c r="D53" s="62"/>
      <c r="E53" s="60"/>
      <c r="F53" s="103"/>
      <c r="G53" s="64"/>
      <c r="H53" s="64"/>
      <c r="I53" s="62"/>
      <c r="J53" s="104"/>
      <c r="K53" s="105"/>
      <c r="L53" s="64"/>
      <c r="M53" s="60"/>
      <c r="N53" s="106"/>
      <c r="O53" s="107"/>
      <c r="P53" s="107"/>
      <c r="Q53" s="174"/>
      <c r="R53" s="74"/>
      <c r="S53" s="183"/>
      <c r="T53" s="184"/>
      <c r="U53" s="258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147"/>
      <c r="C54" s="62"/>
      <c r="D54" s="62"/>
      <c r="E54" s="60"/>
      <c r="F54" s="103"/>
      <c r="G54" s="64"/>
      <c r="H54" s="64"/>
      <c r="I54" s="62"/>
      <c r="J54" s="104"/>
      <c r="K54" s="105"/>
      <c r="L54" s="64"/>
      <c r="M54" s="60"/>
      <c r="N54" s="106"/>
      <c r="O54" s="107"/>
      <c r="P54" s="107"/>
      <c r="Q54" s="174"/>
      <c r="R54" s="74"/>
      <c r="S54" s="183"/>
      <c r="T54" s="184"/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31" customFormat="1" ht="12.75" customHeight="1">
      <c r="A55" s="856" t="s">
        <v>789</v>
      </c>
      <c r="B55" s="857"/>
      <c r="C55" s="857"/>
      <c r="D55" s="857"/>
      <c r="E55" s="857"/>
      <c r="F55" s="857"/>
      <c r="G55" s="857"/>
      <c r="H55" s="857"/>
      <c r="I55" s="857"/>
      <c r="J55" s="857"/>
      <c r="K55" s="857"/>
      <c r="L55" s="857"/>
      <c r="M55" s="857"/>
      <c r="N55" s="857"/>
      <c r="O55" s="857"/>
      <c r="P55" s="857"/>
      <c r="Q55" s="857"/>
      <c r="R55" s="857"/>
      <c r="S55" s="857"/>
      <c r="T55" s="857"/>
      <c r="U55" s="858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3"/>
    </row>
    <row r="56" spans="1:71" s="31" customFormat="1" ht="12.75" customHeight="1">
      <c r="A56" s="861" t="s">
        <v>777</v>
      </c>
      <c r="B56" s="862"/>
      <c r="C56" s="862"/>
      <c r="D56" s="862"/>
      <c r="E56" s="862"/>
      <c r="F56" s="862"/>
      <c r="G56" s="862"/>
      <c r="H56" s="862"/>
      <c r="I56" s="862"/>
      <c r="J56" s="862"/>
      <c r="K56" s="862"/>
      <c r="L56" s="862"/>
      <c r="M56" s="862"/>
      <c r="N56" s="862"/>
      <c r="O56" s="862"/>
      <c r="P56" s="862"/>
      <c r="Q56" s="862"/>
      <c r="R56" s="862"/>
      <c r="S56" s="862"/>
      <c r="T56" s="862"/>
      <c r="U56" s="863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3"/>
    </row>
    <row r="57" spans="1:71" s="536" customFormat="1" ht="15" customHeight="1">
      <c r="A57" s="530" t="s">
        <v>750</v>
      </c>
      <c r="B57" s="531" t="s">
        <v>751</v>
      </c>
      <c r="C57" s="532" t="s">
        <v>752</v>
      </c>
      <c r="D57" s="532" t="s">
        <v>753</v>
      </c>
      <c r="E57" s="530" t="s">
        <v>730</v>
      </c>
      <c r="F57" s="533" t="s">
        <v>758</v>
      </c>
      <c r="G57" s="534"/>
      <c r="H57" s="534"/>
      <c r="I57" s="532"/>
      <c r="J57" s="532"/>
      <c r="K57" s="534"/>
      <c r="L57" s="534"/>
      <c r="M57" s="534"/>
      <c r="N57" s="534"/>
      <c r="O57" s="534"/>
      <c r="P57" s="534"/>
      <c r="Q57" s="534"/>
      <c r="R57" s="534"/>
      <c r="S57" s="553"/>
      <c r="T57" s="859"/>
      <c r="U57" s="860"/>
      <c r="W57" s="537"/>
      <c r="X57" s="537"/>
      <c r="Y57" s="537"/>
      <c r="Z57" s="537"/>
      <c r="AA57" s="537"/>
      <c r="AB57" s="538"/>
      <c r="AC57" s="539"/>
      <c r="AD57" s="540"/>
      <c r="AE57" s="538"/>
      <c r="AF57" s="539"/>
      <c r="AG57" s="554"/>
      <c r="AH57" s="541"/>
      <c r="AL57" s="555"/>
      <c r="AM57" s="556"/>
      <c r="AN57" s="557"/>
      <c r="AO57" s="557"/>
      <c r="AP57" s="557"/>
      <c r="AQ57" s="557"/>
      <c r="AR57" s="557"/>
      <c r="AS57" s="557"/>
      <c r="AT57" s="557"/>
      <c r="AU57" s="557"/>
      <c r="AV57" s="557"/>
      <c r="AW57" s="558"/>
      <c r="AX57" s="558"/>
      <c r="AY57" s="558"/>
      <c r="AZ57" s="558"/>
      <c r="BA57" s="558"/>
      <c r="BB57" s="558"/>
      <c r="BD57" s="556"/>
      <c r="BE57" s="557"/>
      <c r="BF57" s="557"/>
      <c r="BG57" s="557"/>
      <c r="BH57" s="557"/>
      <c r="BI57" s="557"/>
      <c r="BJ57" s="557"/>
      <c r="BK57" s="557"/>
      <c r="BL57" s="557"/>
      <c r="BM57" s="557"/>
    </row>
    <row r="58" spans="1:71" s="16" customFormat="1" ht="15" customHeight="1">
      <c r="A58" s="20"/>
      <c r="B58" s="17"/>
      <c r="C58" s="18"/>
      <c r="D58" s="18"/>
      <c r="E58" s="20"/>
      <c r="F58" s="21"/>
      <c r="G58" s="851"/>
      <c r="H58" s="852"/>
      <c r="I58" s="852"/>
      <c r="J58" s="852"/>
      <c r="K58" s="852"/>
      <c r="L58" s="852"/>
      <c r="M58" s="852"/>
      <c r="N58" s="852"/>
      <c r="O58" s="852"/>
      <c r="P58" s="852"/>
      <c r="Q58" s="852"/>
      <c r="R58" s="852"/>
      <c r="S58" s="852"/>
      <c r="T58" s="852"/>
      <c r="U58" s="853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46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</row>
    <row r="59" spans="1:71" s="14" customFormat="1" ht="15" customHeight="1">
      <c r="A59" s="36"/>
      <c r="B59" s="37"/>
      <c r="C59" s="38"/>
      <c r="D59" s="38"/>
      <c r="E59" s="36"/>
      <c r="F59" s="39"/>
      <c r="G59" s="850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L59" s="46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39"/>
      <c r="G62" s="850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39"/>
      <c r="G63" s="850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1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0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46" customFormat="1" ht="15" customHeight="1">
      <c r="A74" s="52"/>
      <c r="C74" s="53"/>
      <c r="D74" s="53"/>
      <c r="E74" s="52"/>
      <c r="F74" s="54"/>
      <c r="G74" s="883"/>
      <c r="H74" s="867"/>
      <c r="I74" s="867"/>
      <c r="J74" s="867"/>
      <c r="K74" s="867"/>
      <c r="L74" s="867"/>
      <c r="M74" s="867"/>
      <c r="N74" s="867"/>
      <c r="O74" s="867"/>
      <c r="P74" s="867"/>
      <c r="Q74" s="867"/>
      <c r="R74" s="867"/>
      <c r="S74" s="867"/>
      <c r="T74" s="867"/>
      <c r="U74" s="867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</row>
    <row r="75" spans="1:65" s="46" customFormat="1" ht="15" customHeight="1">
      <c r="A75" s="52"/>
      <c r="C75" s="53"/>
      <c r="D75" s="53"/>
      <c r="E75" s="52"/>
      <c r="F75" s="54"/>
      <c r="G75" s="883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2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s="46" customFormat="1" ht="15" customHeight="1">
      <c r="A78" s="52"/>
      <c r="C78" s="53"/>
      <c r="D78" s="53"/>
      <c r="E78" s="52"/>
      <c r="F78" s="54"/>
      <c r="G78" s="882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7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</row>
    <row r="79" spans="1:65" s="46" customFormat="1" ht="15" customHeight="1">
      <c r="A79" s="52"/>
      <c r="C79" s="53"/>
      <c r="D79" s="53"/>
      <c r="E79" s="52"/>
      <c r="F79" s="54"/>
      <c r="G79" s="882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ht="15" customHeight="1">
      <c r="G80" s="879"/>
      <c r="H80" s="879"/>
      <c r="I80" s="880"/>
      <c r="J80" s="880"/>
      <c r="K80" s="879"/>
      <c r="L80" s="879"/>
      <c r="M80" s="879"/>
      <c r="N80" s="879"/>
      <c r="O80" s="881"/>
      <c r="P80" s="881"/>
      <c r="Q80" s="881"/>
      <c r="R80" s="881"/>
      <c r="S80" s="881"/>
      <c r="T80" s="881"/>
      <c r="U80" s="881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23:38" ht="15" customHeight="1"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23:38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23:38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</row>
    <row r="84" spans="23:38" ht="15" customHeight="1"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23:38" ht="15" customHeight="1"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</sheetData>
  <mergeCells count="50">
    <mergeCell ref="G80:U80"/>
    <mergeCell ref="G64:U64"/>
    <mergeCell ref="G65:U65"/>
    <mergeCell ref="G77:U77"/>
    <mergeCell ref="G70:U70"/>
    <mergeCell ref="G71:U71"/>
    <mergeCell ref="G66:U66"/>
    <mergeCell ref="G67:U67"/>
    <mergeCell ref="G68:U68"/>
    <mergeCell ref="G78:U78"/>
    <mergeCell ref="G79:U79"/>
    <mergeCell ref="G72:U72"/>
    <mergeCell ref="G75:U75"/>
    <mergeCell ref="G76:U76"/>
    <mergeCell ref="G73:U73"/>
    <mergeCell ref="G74:U74"/>
    <mergeCell ref="G69:U69"/>
    <mergeCell ref="G63:U63"/>
    <mergeCell ref="G58:U58"/>
    <mergeCell ref="G61:U61"/>
    <mergeCell ref="K20:Q20"/>
    <mergeCell ref="R20:U20"/>
    <mergeCell ref="K21:Q21"/>
    <mergeCell ref="R21:U21"/>
    <mergeCell ref="G41:H41"/>
    <mergeCell ref="K41:L41"/>
    <mergeCell ref="I41:J41"/>
    <mergeCell ref="T1:U1"/>
    <mergeCell ref="A2:B2"/>
    <mergeCell ref="D2:E2"/>
    <mergeCell ref="G5:I5"/>
    <mergeCell ref="J5:K5"/>
    <mergeCell ref="A4:U4"/>
    <mergeCell ref="N5:O5"/>
    <mergeCell ref="L5:M5"/>
    <mergeCell ref="A10:U10"/>
    <mergeCell ref="A11:U11"/>
    <mergeCell ref="G62:U62"/>
    <mergeCell ref="G59:U59"/>
    <mergeCell ref="A55:U55"/>
    <mergeCell ref="T42:U42"/>
    <mergeCell ref="A40:U40"/>
    <mergeCell ref="A18:U18"/>
    <mergeCell ref="A19:U19"/>
    <mergeCell ref="K12:U12"/>
    <mergeCell ref="M41:N41"/>
    <mergeCell ref="G60:U60"/>
    <mergeCell ref="A56:U56"/>
    <mergeCell ref="T52:U52"/>
    <mergeCell ref="T57:U5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C3B-8B9E-E641-A8B2-E8EDBC7E3FB8}">
  <dimension ref="A1:AD74"/>
  <sheetViews>
    <sheetView showGridLines="0" workbookViewId="0">
      <pane ySplit="1" topLeftCell="A24" activePane="bottomLeft" state="frozen"/>
      <selection pane="bottomLeft" activeCell="A24" sqref="A24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1094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1095</v>
      </c>
      <c r="B7" s="892" t="s">
        <v>1096</v>
      </c>
      <c r="C7" s="888"/>
      <c r="D7" s="888"/>
      <c r="E7" s="900">
        <v>2487</v>
      </c>
      <c r="F7" s="888"/>
      <c r="G7" s="619">
        <v>2487</v>
      </c>
      <c r="H7" s="619">
        <v>42080.04</v>
      </c>
      <c r="I7" s="901">
        <v>3506.67</v>
      </c>
      <c r="J7" s="888"/>
      <c r="K7" s="618">
        <v>16.920000000000002</v>
      </c>
      <c r="L7" s="894"/>
      <c r="M7" s="888"/>
      <c r="N7" s="887">
        <v>45809</v>
      </c>
      <c r="O7" s="888"/>
      <c r="P7" s="888"/>
      <c r="Q7" s="888"/>
      <c r="R7" s="888"/>
      <c r="S7" s="888"/>
      <c r="T7" s="887">
        <v>46173</v>
      </c>
      <c r="U7" s="888"/>
      <c r="V7" s="888"/>
      <c r="W7" s="616">
        <v>3506.67</v>
      </c>
      <c r="X7" s="889">
        <v>16.920000000000002</v>
      </c>
      <c r="Y7" s="888"/>
      <c r="Z7" s="888"/>
      <c r="AA7" s="888"/>
      <c r="AB7" s="888"/>
      <c r="AC7" s="617">
        <v>45444</v>
      </c>
      <c r="AD7" s="615" t="s">
        <v>1097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1098</v>
      </c>
      <c r="B9" s="892" t="s">
        <v>1099</v>
      </c>
      <c r="C9" s="888"/>
      <c r="D9" s="888"/>
      <c r="E9" s="900">
        <v>2487</v>
      </c>
      <c r="F9" s="888"/>
      <c r="G9" s="619">
        <v>2487</v>
      </c>
      <c r="H9" s="619">
        <v>39095.64</v>
      </c>
      <c r="I9" s="901">
        <v>3257.97</v>
      </c>
      <c r="J9" s="888"/>
      <c r="K9" s="618">
        <v>15.72</v>
      </c>
      <c r="L9" s="894"/>
      <c r="M9" s="888"/>
      <c r="N9" s="887">
        <v>45689</v>
      </c>
      <c r="O9" s="888"/>
      <c r="P9" s="888"/>
      <c r="Q9" s="888"/>
      <c r="R9" s="888"/>
      <c r="S9" s="888"/>
      <c r="T9" s="887">
        <v>46053</v>
      </c>
      <c r="U9" s="888"/>
      <c r="V9" s="888"/>
      <c r="W9" s="616">
        <v>3257.97</v>
      </c>
      <c r="X9" s="889">
        <v>15.72</v>
      </c>
      <c r="Y9" s="888"/>
      <c r="Z9" s="888"/>
      <c r="AA9" s="888"/>
      <c r="AB9" s="888"/>
      <c r="AC9" s="617">
        <v>45323</v>
      </c>
      <c r="AD9" s="615" t="s">
        <v>847</v>
      </c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1100</v>
      </c>
      <c r="B11" s="892" t="s">
        <v>1101</v>
      </c>
      <c r="C11" s="888"/>
      <c r="D11" s="888"/>
      <c r="E11" s="900">
        <v>2487</v>
      </c>
      <c r="F11" s="888"/>
      <c r="G11" s="619">
        <v>2487</v>
      </c>
      <c r="H11" s="619">
        <v>40587.839999999997</v>
      </c>
      <c r="I11" s="901">
        <v>3382.32</v>
      </c>
      <c r="J11" s="888"/>
      <c r="K11" s="618">
        <v>16.32</v>
      </c>
      <c r="L11" s="894"/>
      <c r="M11" s="888"/>
      <c r="N11" s="887">
        <v>45717</v>
      </c>
      <c r="O11" s="888"/>
      <c r="P11" s="888"/>
      <c r="Q11" s="888"/>
      <c r="R11" s="888"/>
      <c r="S11" s="888"/>
      <c r="T11" s="887">
        <v>46081</v>
      </c>
      <c r="U11" s="888"/>
      <c r="V11" s="888"/>
      <c r="W11" s="616">
        <v>3382.32</v>
      </c>
      <c r="X11" s="889">
        <v>16.32</v>
      </c>
      <c r="Y11" s="888"/>
      <c r="Z11" s="888"/>
      <c r="AA11" s="888"/>
      <c r="AB11" s="888"/>
      <c r="AC11" s="617">
        <v>45352</v>
      </c>
      <c r="AD11" s="615" t="s">
        <v>863</v>
      </c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1102</v>
      </c>
      <c r="B13" s="892" t="s">
        <v>395</v>
      </c>
      <c r="C13" s="888"/>
      <c r="D13" s="888"/>
      <c r="E13" s="900">
        <v>2487</v>
      </c>
      <c r="F13" s="888"/>
      <c r="G13" s="619">
        <v>2487</v>
      </c>
      <c r="H13" s="619">
        <v>34320.6</v>
      </c>
      <c r="I13" s="901">
        <v>2860.05</v>
      </c>
      <c r="J13" s="888"/>
      <c r="K13" s="618">
        <v>13.8</v>
      </c>
      <c r="L13" s="894"/>
      <c r="M13" s="888"/>
      <c r="N13" s="887">
        <v>45627</v>
      </c>
      <c r="O13" s="888"/>
      <c r="P13" s="888"/>
      <c r="Q13" s="888"/>
      <c r="R13" s="888"/>
      <c r="S13" s="888"/>
      <c r="T13" s="887">
        <v>45991</v>
      </c>
      <c r="U13" s="888"/>
      <c r="V13" s="888"/>
      <c r="W13" s="616">
        <v>2860.05</v>
      </c>
      <c r="X13" s="889">
        <v>13.8</v>
      </c>
      <c r="Y13" s="888"/>
      <c r="Z13" s="888"/>
      <c r="AA13" s="888"/>
      <c r="AB13" s="888"/>
      <c r="AC13" s="617">
        <v>44896</v>
      </c>
      <c r="AD13" s="615" t="s">
        <v>988</v>
      </c>
    </row>
    <row r="14" spans="1:30">
      <c r="A14" s="612"/>
      <c r="B14" s="892" t="s">
        <v>1103</v>
      </c>
      <c r="C14" s="888"/>
      <c r="D14" s="888"/>
      <c r="E14" s="893"/>
      <c r="F14" s="888"/>
      <c r="G14" s="615" t="s">
        <v>792</v>
      </c>
      <c r="H14" s="615"/>
      <c r="I14" s="893"/>
      <c r="J14" s="888"/>
      <c r="K14" s="618">
        <v>0</v>
      </c>
      <c r="L14" s="894"/>
      <c r="M14" s="888"/>
      <c r="N14" s="887">
        <v>45992</v>
      </c>
      <c r="O14" s="888"/>
      <c r="P14" s="888"/>
      <c r="Q14" s="888"/>
      <c r="R14" s="888"/>
      <c r="S14" s="888"/>
      <c r="T14" s="887">
        <v>46356</v>
      </c>
      <c r="U14" s="888"/>
      <c r="V14" s="888"/>
      <c r="W14" s="616">
        <v>3456.93</v>
      </c>
      <c r="X14" s="889">
        <v>16.68</v>
      </c>
      <c r="Y14" s="888"/>
      <c r="Z14" s="888"/>
      <c r="AA14" s="888"/>
      <c r="AB14" s="888"/>
      <c r="AC14" s="617">
        <v>45992</v>
      </c>
      <c r="AD14" s="615" t="s">
        <v>866</v>
      </c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1104</v>
      </c>
      <c r="B16" s="892" t="s">
        <v>384</v>
      </c>
      <c r="C16" s="888"/>
      <c r="D16" s="888"/>
      <c r="E16" s="900">
        <v>2487</v>
      </c>
      <c r="F16" s="888"/>
      <c r="G16" s="619">
        <v>2487</v>
      </c>
      <c r="H16" s="619">
        <v>38498.76</v>
      </c>
      <c r="I16" s="901">
        <v>3208.23</v>
      </c>
      <c r="J16" s="888"/>
      <c r="K16" s="618">
        <v>15.48</v>
      </c>
      <c r="L16" s="894"/>
      <c r="M16" s="888"/>
      <c r="N16" s="887">
        <v>45901</v>
      </c>
      <c r="O16" s="888"/>
      <c r="P16" s="888"/>
      <c r="Q16" s="888"/>
      <c r="R16" s="888"/>
      <c r="S16" s="888"/>
      <c r="T16" s="887">
        <v>46265</v>
      </c>
      <c r="U16" s="888"/>
      <c r="V16" s="888"/>
      <c r="W16" s="616">
        <v>3208.23</v>
      </c>
      <c r="X16" s="889">
        <v>15.48</v>
      </c>
      <c r="Y16" s="888"/>
      <c r="Z16" s="888"/>
      <c r="AA16" s="888"/>
      <c r="AB16" s="888"/>
      <c r="AC16" s="617">
        <v>45901</v>
      </c>
      <c r="AD16" s="615" t="s">
        <v>892</v>
      </c>
    </row>
    <row r="17" spans="1:30">
      <c r="A17" s="612"/>
      <c r="B17" s="892"/>
      <c r="C17" s="888"/>
      <c r="D17" s="888"/>
      <c r="E17" s="893"/>
      <c r="F17" s="888"/>
      <c r="G17" s="615" t="s">
        <v>792</v>
      </c>
      <c r="H17" s="615"/>
      <c r="I17" s="893"/>
      <c r="J17" s="888"/>
      <c r="K17" s="615"/>
      <c r="L17" s="894"/>
      <c r="M17" s="888"/>
      <c r="N17" s="887">
        <v>46266</v>
      </c>
      <c r="O17" s="888"/>
      <c r="P17" s="888"/>
      <c r="Q17" s="888"/>
      <c r="R17" s="888"/>
      <c r="S17" s="888"/>
      <c r="T17" s="887">
        <v>46630</v>
      </c>
      <c r="U17" s="888"/>
      <c r="V17" s="888"/>
      <c r="W17" s="616">
        <v>3357.45</v>
      </c>
      <c r="X17" s="889">
        <v>16.2</v>
      </c>
      <c r="Y17" s="888"/>
      <c r="Z17" s="888"/>
      <c r="AA17" s="888"/>
      <c r="AB17" s="888"/>
      <c r="AC17" s="615"/>
      <c r="AD17" s="615"/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46631</v>
      </c>
      <c r="O18" s="888"/>
      <c r="P18" s="888"/>
      <c r="Q18" s="888"/>
      <c r="R18" s="888"/>
      <c r="S18" s="888"/>
      <c r="T18" s="887">
        <v>46996</v>
      </c>
      <c r="U18" s="888"/>
      <c r="V18" s="888"/>
      <c r="W18" s="616">
        <v>3506.67</v>
      </c>
      <c r="X18" s="889">
        <v>16.920000000000002</v>
      </c>
      <c r="Y18" s="888"/>
      <c r="Z18" s="888"/>
      <c r="AA18" s="888"/>
      <c r="AB18" s="888"/>
      <c r="AC18" s="615"/>
      <c r="AD18" s="615"/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46997</v>
      </c>
      <c r="O19" s="888"/>
      <c r="P19" s="888"/>
      <c r="Q19" s="888"/>
      <c r="R19" s="888"/>
      <c r="S19" s="888"/>
      <c r="T19" s="887">
        <v>47361</v>
      </c>
      <c r="U19" s="888"/>
      <c r="V19" s="888"/>
      <c r="W19" s="616">
        <v>3655.89</v>
      </c>
      <c r="X19" s="889">
        <v>17.64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47362</v>
      </c>
      <c r="O20" s="888"/>
      <c r="P20" s="888"/>
      <c r="Q20" s="888"/>
      <c r="R20" s="888"/>
      <c r="S20" s="888"/>
      <c r="T20" s="887">
        <v>47726</v>
      </c>
      <c r="U20" s="888"/>
      <c r="V20" s="888"/>
      <c r="W20" s="616">
        <v>3829.98</v>
      </c>
      <c r="X20" s="889">
        <v>18.48</v>
      </c>
      <c r="Y20" s="888"/>
      <c r="Z20" s="888"/>
      <c r="AA20" s="888"/>
      <c r="AB20" s="888"/>
      <c r="AC20" s="615"/>
      <c r="AD20" s="615"/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1105</v>
      </c>
      <c r="B22" s="892" t="s">
        <v>1106</v>
      </c>
      <c r="C22" s="888"/>
      <c r="D22" s="888"/>
      <c r="E22" s="900">
        <v>4974</v>
      </c>
      <c r="F22" s="888"/>
      <c r="G22" s="619">
        <v>4974</v>
      </c>
      <c r="H22" s="615"/>
      <c r="I22" s="893"/>
      <c r="J22" s="888"/>
      <c r="K22" s="618">
        <v>0</v>
      </c>
      <c r="L22" s="894" t="s">
        <v>1107</v>
      </c>
      <c r="M22" s="888"/>
      <c r="N22" s="893"/>
      <c r="O22" s="888"/>
      <c r="P22" s="888"/>
      <c r="Q22" s="888"/>
      <c r="R22" s="888"/>
      <c r="S22" s="888"/>
      <c r="T22" s="893"/>
      <c r="U22" s="888"/>
      <c r="V22" s="888"/>
      <c r="W22" s="615"/>
      <c r="X22" s="889">
        <v>0</v>
      </c>
      <c r="Y22" s="888"/>
      <c r="Z22" s="888"/>
      <c r="AA22" s="888"/>
      <c r="AB22" s="888"/>
      <c r="AC22" s="617">
        <v>45870</v>
      </c>
      <c r="AD22" s="615" t="s">
        <v>1009</v>
      </c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 s="626" customFormat="1">
      <c r="A24" s="631" t="s">
        <v>1108</v>
      </c>
      <c r="B24" s="919" t="s">
        <v>1109</v>
      </c>
      <c r="C24" s="917"/>
      <c r="D24" s="917"/>
      <c r="E24" s="920">
        <v>4974</v>
      </c>
      <c r="F24" s="917"/>
      <c r="G24" s="630">
        <v>4974</v>
      </c>
      <c r="H24" s="630">
        <v>137282.4</v>
      </c>
      <c r="I24" s="922">
        <v>11440.2</v>
      </c>
      <c r="J24" s="917"/>
      <c r="K24" s="629">
        <v>27.6</v>
      </c>
      <c r="L24" s="918"/>
      <c r="M24" s="917"/>
      <c r="N24" s="923">
        <v>45962</v>
      </c>
      <c r="O24" s="917"/>
      <c r="P24" s="917"/>
      <c r="Q24" s="917"/>
      <c r="R24" s="917"/>
      <c r="S24" s="917"/>
      <c r="T24" s="916"/>
      <c r="U24" s="917"/>
      <c r="V24" s="917"/>
      <c r="W24" s="632">
        <v>11440.2</v>
      </c>
      <c r="X24" s="921">
        <v>27.6</v>
      </c>
      <c r="Y24" s="917"/>
      <c r="Z24" s="917"/>
      <c r="AA24" s="917"/>
      <c r="AB24" s="917"/>
      <c r="AC24" s="628">
        <v>45962</v>
      </c>
      <c r="AD24" s="627" t="s">
        <v>792</v>
      </c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612" t="s">
        <v>1110</v>
      </c>
      <c r="B26" s="892" t="s">
        <v>1111</v>
      </c>
      <c r="C26" s="888"/>
      <c r="D26" s="888"/>
      <c r="E26" s="900">
        <v>2487</v>
      </c>
      <c r="F26" s="888"/>
      <c r="G26" s="619">
        <v>2487</v>
      </c>
      <c r="H26" s="619">
        <v>41781.599999999999</v>
      </c>
      <c r="I26" s="901">
        <v>3481.8</v>
      </c>
      <c r="J26" s="888"/>
      <c r="K26" s="618">
        <v>16.8</v>
      </c>
      <c r="L26" s="894"/>
      <c r="M26" s="888"/>
      <c r="N26" s="887">
        <v>45839</v>
      </c>
      <c r="O26" s="888"/>
      <c r="P26" s="888"/>
      <c r="Q26" s="888"/>
      <c r="R26" s="888"/>
      <c r="S26" s="888"/>
      <c r="T26" s="887">
        <v>46203</v>
      </c>
      <c r="U26" s="888"/>
      <c r="V26" s="888"/>
      <c r="W26" s="616">
        <v>3481.8</v>
      </c>
      <c r="X26" s="889">
        <v>16.8</v>
      </c>
      <c r="Y26" s="888"/>
      <c r="Z26" s="888"/>
      <c r="AA26" s="888"/>
      <c r="AB26" s="888"/>
      <c r="AC26" s="617">
        <v>45474</v>
      </c>
      <c r="AD26" s="615" t="s">
        <v>1112</v>
      </c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46204</v>
      </c>
      <c r="O27" s="888"/>
      <c r="P27" s="888"/>
      <c r="Q27" s="888"/>
      <c r="R27" s="888"/>
      <c r="S27" s="888"/>
      <c r="T27" s="887">
        <v>46568</v>
      </c>
      <c r="U27" s="888"/>
      <c r="V27" s="888"/>
      <c r="W27" s="616">
        <v>3655.89</v>
      </c>
      <c r="X27" s="889">
        <v>17.64</v>
      </c>
      <c r="Y27" s="888"/>
      <c r="Z27" s="888"/>
      <c r="AA27" s="888"/>
      <c r="AB27" s="888"/>
      <c r="AC27" s="615"/>
      <c r="AD27" s="615"/>
    </row>
    <row r="28" spans="1:30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0">
      <c r="A29" s="612" t="s">
        <v>1113</v>
      </c>
      <c r="B29" s="892" t="s">
        <v>1106</v>
      </c>
      <c r="C29" s="888"/>
      <c r="D29" s="888"/>
      <c r="E29" s="900">
        <v>3000</v>
      </c>
      <c r="F29" s="888"/>
      <c r="G29" s="619">
        <v>3000</v>
      </c>
      <c r="H29" s="615"/>
      <c r="I29" s="893"/>
      <c r="J29" s="888"/>
      <c r="K29" s="618">
        <v>0</v>
      </c>
      <c r="L29" s="894" t="s">
        <v>1107</v>
      </c>
      <c r="M29" s="888"/>
      <c r="N29" s="893"/>
      <c r="O29" s="888"/>
      <c r="P29" s="888"/>
      <c r="Q29" s="888"/>
      <c r="R29" s="888"/>
      <c r="S29" s="888"/>
      <c r="T29" s="893"/>
      <c r="U29" s="888"/>
      <c r="V29" s="888"/>
      <c r="W29" s="615"/>
      <c r="X29" s="889">
        <v>0</v>
      </c>
      <c r="Y29" s="888"/>
      <c r="Z29" s="888"/>
      <c r="AA29" s="888"/>
      <c r="AB29" s="888"/>
      <c r="AC29" s="617">
        <v>45870</v>
      </c>
      <c r="AD29" s="615" t="s">
        <v>1009</v>
      </c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1114</v>
      </c>
      <c r="B31" s="892" t="s">
        <v>1115</v>
      </c>
      <c r="C31" s="888"/>
      <c r="D31" s="888"/>
      <c r="E31" s="900">
        <v>2804</v>
      </c>
      <c r="F31" s="888"/>
      <c r="G31" s="619">
        <v>2804</v>
      </c>
      <c r="H31" s="619">
        <v>45088.32</v>
      </c>
      <c r="I31" s="901">
        <v>3757.36</v>
      </c>
      <c r="J31" s="888"/>
      <c r="K31" s="618">
        <v>16.079999999999998</v>
      </c>
      <c r="L31" s="894"/>
      <c r="M31" s="888"/>
      <c r="N31" s="887">
        <v>45870</v>
      </c>
      <c r="O31" s="888"/>
      <c r="P31" s="888"/>
      <c r="Q31" s="888"/>
      <c r="R31" s="888"/>
      <c r="S31" s="888"/>
      <c r="T31" s="887">
        <v>46203</v>
      </c>
      <c r="U31" s="888"/>
      <c r="V31" s="888"/>
      <c r="W31" s="616">
        <v>3757.36</v>
      </c>
      <c r="X31" s="889">
        <v>16.079999999999998</v>
      </c>
      <c r="Y31" s="888"/>
      <c r="Z31" s="888"/>
      <c r="AA31" s="888"/>
      <c r="AB31" s="888"/>
      <c r="AC31" s="617">
        <v>45839</v>
      </c>
      <c r="AD31" s="615" t="s">
        <v>944</v>
      </c>
    </row>
    <row r="32" spans="1:30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46204</v>
      </c>
      <c r="O32" s="888"/>
      <c r="P32" s="888"/>
      <c r="Q32" s="888"/>
      <c r="R32" s="888"/>
      <c r="S32" s="888"/>
      <c r="T32" s="887">
        <v>46568</v>
      </c>
      <c r="U32" s="888"/>
      <c r="V32" s="888"/>
      <c r="W32" s="616">
        <v>3953.64</v>
      </c>
      <c r="X32" s="889">
        <v>16.920000000000002</v>
      </c>
      <c r="Y32" s="888"/>
      <c r="Z32" s="888"/>
      <c r="AA32" s="888"/>
      <c r="AB32" s="888"/>
      <c r="AC32" s="615"/>
      <c r="AD32" s="615"/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46569</v>
      </c>
      <c r="O33" s="888"/>
      <c r="P33" s="888"/>
      <c r="Q33" s="888"/>
      <c r="R33" s="888"/>
      <c r="S33" s="888"/>
      <c r="T33" s="887">
        <v>46934</v>
      </c>
      <c r="U33" s="888"/>
      <c r="V33" s="888"/>
      <c r="W33" s="616">
        <v>4149.92</v>
      </c>
      <c r="X33" s="889">
        <v>17.760000000000002</v>
      </c>
      <c r="Y33" s="888"/>
      <c r="Z33" s="888"/>
      <c r="AA33" s="888"/>
      <c r="AB33" s="888"/>
      <c r="AC33" s="615"/>
      <c r="AD33" s="615"/>
    </row>
    <row r="34" spans="1:30">
      <c r="A34" s="614" t="s">
        <v>792</v>
      </c>
      <c r="B34" s="884" t="s">
        <v>792</v>
      </c>
      <c r="C34" s="885"/>
      <c r="D34" s="885"/>
      <c r="E34" s="886" t="s">
        <v>792</v>
      </c>
      <c r="F34" s="885"/>
      <c r="G34" s="613" t="s">
        <v>792</v>
      </c>
      <c r="H34" s="613" t="s">
        <v>792</v>
      </c>
      <c r="I34" s="886" t="s">
        <v>792</v>
      </c>
      <c r="J34" s="885"/>
      <c r="K34" s="613" t="s">
        <v>792</v>
      </c>
      <c r="L34" s="884" t="s">
        <v>792</v>
      </c>
      <c r="M34" s="885"/>
      <c r="N34" s="886" t="s">
        <v>792</v>
      </c>
      <c r="O34" s="885"/>
      <c r="P34" s="885"/>
      <c r="Q34" s="885"/>
      <c r="R34" s="885"/>
      <c r="S34" s="885"/>
      <c r="T34" s="886" t="s">
        <v>792</v>
      </c>
      <c r="U34" s="885"/>
      <c r="V34" s="885"/>
      <c r="W34" s="613" t="s">
        <v>792</v>
      </c>
      <c r="X34" s="886" t="s">
        <v>792</v>
      </c>
      <c r="Y34" s="885"/>
      <c r="Z34" s="885"/>
      <c r="AA34" s="885"/>
      <c r="AB34" s="885"/>
      <c r="AC34" s="613" t="s">
        <v>792</v>
      </c>
      <c r="AD34" s="613" t="s">
        <v>792</v>
      </c>
    </row>
    <row r="35" spans="1:30">
      <c r="A35" s="612" t="s">
        <v>1116</v>
      </c>
      <c r="B35" s="892" t="s">
        <v>59</v>
      </c>
      <c r="C35" s="888"/>
      <c r="D35" s="888"/>
      <c r="E35" s="900">
        <v>1574</v>
      </c>
      <c r="F35" s="888"/>
      <c r="G35" s="615"/>
      <c r="H35" s="615"/>
      <c r="I35" s="893"/>
      <c r="J35" s="888"/>
      <c r="K35" s="618">
        <v>0</v>
      </c>
      <c r="L35" s="894" t="s">
        <v>792</v>
      </c>
      <c r="M35" s="888"/>
      <c r="N35" s="893"/>
      <c r="O35" s="888"/>
      <c r="P35" s="888"/>
      <c r="Q35" s="888"/>
      <c r="R35" s="888"/>
      <c r="S35" s="888"/>
      <c r="T35" s="893"/>
      <c r="U35" s="888"/>
      <c r="V35" s="888"/>
      <c r="W35" s="615"/>
      <c r="X35" s="889">
        <v>0</v>
      </c>
      <c r="Y35" s="888"/>
      <c r="Z35" s="888"/>
      <c r="AA35" s="888"/>
      <c r="AB35" s="888"/>
      <c r="AC35" s="615"/>
      <c r="AD35" s="615" t="s">
        <v>792</v>
      </c>
    </row>
    <row r="36" spans="1:30">
      <c r="A36" s="612"/>
      <c r="B36" s="892"/>
      <c r="C36" s="888"/>
      <c r="D36" s="888"/>
      <c r="E36" s="893"/>
      <c r="F36" s="888"/>
      <c r="G36" s="619">
        <v>0</v>
      </c>
      <c r="H36" s="615"/>
      <c r="I36" s="893"/>
      <c r="J36" s="888"/>
      <c r="K36" s="615"/>
      <c r="L36" s="894"/>
      <c r="M36" s="888"/>
      <c r="N36" s="893"/>
      <c r="O36" s="888"/>
      <c r="P36" s="888"/>
      <c r="Q36" s="888"/>
      <c r="R36" s="888"/>
      <c r="S36" s="888"/>
      <c r="T36" s="893"/>
      <c r="U36" s="888"/>
      <c r="V36" s="888"/>
      <c r="W36" s="615"/>
      <c r="X36" s="889">
        <v>0</v>
      </c>
      <c r="Y36" s="888"/>
      <c r="Z36" s="888"/>
      <c r="AA36" s="888"/>
      <c r="AB36" s="888"/>
      <c r="AC36" s="615"/>
      <c r="AD36" s="615"/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1117</v>
      </c>
      <c r="B38" s="892" t="s">
        <v>1118</v>
      </c>
      <c r="C38" s="888"/>
      <c r="D38" s="888"/>
      <c r="E38" s="900">
        <v>4394</v>
      </c>
      <c r="F38" s="888"/>
      <c r="G38" s="619">
        <v>4394</v>
      </c>
      <c r="H38" s="619">
        <v>52728</v>
      </c>
      <c r="I38" s="901">
        <v>4394</v>
      </c>
      <c r="J38" s="888"/>
      <c r="K38" s="618">
        <v>12</v>
      </c>
      <c r="L38" s="894"/>
      <c r="M38" s="888"/>
      <c r="N38" s="887">
        <v>45870</v>
      </c>
      <c r="O38" s="888"/>
      <c r="P38" s="888"/>
      <c r="Q38" s="888"/>
      <c r="R38" s="888"/>
      <c r="S38" s="888"/>
      <c r="T38" s="887">
        <v>46234</v>
      </c>
      <c r="U38" s="888"/>
      <c r="V38" s="888"/>
      <c r="W38" s="616">
        <v>4394</v>
      </c>
      <c r="X38" s="889">
        <v>12</v>
      </c>
      <c r="Y38" s="888"/>
      <c r="Z38" s="888"/>
      <c r="AA38" s="888"/>
      <c r="AB38" s="888"/>
      <c r="AC38" s="617">
        <v>44774</v>
      </c>
      <c r="AD38" s="615" t="s">
        <v>900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46235</v>
      </c>
      <c r="O39" s="888"/>
      <c r="P39" s="888"/>
      <c r="Q39" s="888"/>
      <c r="R39" s="888"/>
      <c r="S39" s="888"/>
      <c r="T39" s="887">
        <v>46599</v>
      </c>
      <c r="U39" s="888"/>
      <c r="V39" s="888"/>
      <c r="W39" s="616">
        <v>4569.76</v>
      </c>
      <c r="X39" s="889">
        <v>12.48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1119</v>
      </c>
      <c r="B41" s="892" t="s">
        <v>1106</v>
      </c>
      <c r="C41" s="888"/>
      <c r="D41" s="888"/>
      <c r="E41" s="900">
        <v>2984</v>
      </c>
      <c r="F41" s="888"/>
      <c r="G41" s="619">
        <v>2984</v>
      </c>
      <c r="H41" s="615"/>
      <c r="I41" s="893"/>
      <c r="J41" s="888"/>
      <c r="K41" s="618">
        <v>0</v>
      </c>
      <c r="L41" s="894" t="s">
        <v>1107</v>
      </c>
      <c r="M41" s="888"/>
      <c r="N41" s="893"/>
      <c r="O41" s="888"/>
      <c r="P41" s="888"/>
      <c r="Q41" s="888"/>
      <c r="R41" s="888"/>
      <c r="S41" s="888"/>
      <c r="T41" s="893"/>
      <c r="U41" s="888"/>
      <c r="V41" s="888"/>
      <c r="W41" s="615"/>
      <c r="X41" s="889">
        <v>0</v>
      </c>
      <c r="Y41" s="888"/>
      <c r="Z41" s="888"/>
      <c r="AA41" s="888"/>
      <c r="AB41" s="888"/>
      <c r="AC41" s="617">
        <v>45870</v>
      </c>
      <c r="AD41" s="615" t="s">
        <v>1009</v>
      </c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612" t="s">
        <v>1120</v>
      </c>
      <c r="B43" s="892" t="s">
        <v>59</v>
      </c>
      <c r="C43" s="888"/>
      <c r="D43" s="888"/>
      <c r="E43" s="900">
        <v>1574</v>
      </c>
      <c r="F43" s="888"/>
      <c r="G43" s="615"/>
      <c r="H43" s="615"/>
      <c r="I43" s="893"/>
      <c r="J43" s="888"/>
      <c r="K43" s="618">
        <v>0</v>
      </c>
      <c r="L43" s="894" t="s">
        <v>792</v>
      </c>
      <c r="M43" s="888"/>
      <c r="N43" s="893"/>
      <c r="O43" s="888"/>
      <c r="P43" s="888"/>
      <c r="Q43" s="888"/>
      <c r="R43" s="888"/>
      <c r="S43" s="888"/>
      <c r="T43" s="893"/>
      <c r="U43" s="888"/>
      <c r="V43" s="888"/>
      <c r="W43" s="615"/>
      <c r="X43" s="889">
        <v>0</v>
      </c>
      <c r="Y43" s="888"/>
      <c r="Z43" s="888"/>
      <c r="AA43" s="888"/>
      <c r="AB43" s="888"/>
      <c r="AC43" s="615"/>
      <c r="AD43" s="615" t="s">
        <v>792</v>
      </c>
    </row>
    <row r="44" spans="1:30">
      <c r="A44" s="612"/>
      <c r="B44" s="892"/>
      <c r="C44" s="888"/>
      <c r="D44" s="888"/>
      <c r="E44" s="893"/>
      <c r="F44" s="888"/>
      <c r="G44" s="619">
        <v>0</v>
      </c>
      <c r="H44" s="615"/>
      <c r="I44" s="893"/>
      <c r="J44" s="888"/>
      <c r="K44" s="615"/>
      <c r="L44" s="894"/>
      <c r="M44" s="888"/>
      <c r="N44" s="893"/>
      <c r="O44" s="888"/>
      <c r="P44" s="888"/>
      <c r="Q44" s="888"/>
      <c r="R44" s="888"/>
      <c r="S44" s="888"/>
      <c r="T44" s="893"/>
      <c r="U44" s="888"/>
      <c r="V44" s="888"/>
      <c r="W44" s="615"/>
      <c r="X44" s="889">
        <v>0</v>
      </c>
      <c r="Y44" s="888"/>
      <c r="Z44" s="888"/>
      <c r="AA44" s="888"/>
      <c r="AB44" s="888"/>
      <c r="AC44" s="615"/>
      <c r="AD44" s="615"/>
    </row>
    <row r="45" spans="1:30">
      <c r="A45" s="612"/>
      <c r="B45" s="892" t="s">
        <v>1121</v>
      </c>
      <c r="C45" s="888"/>
      <c r="D45" s="888"/>
      <c r="E45" s="893"/>
      <c r="F45" s="888"/>
      <c r="G45" s="619">
        <v>1574</v>
      </c>
      <c r="H45" s="615"/>
      <c r="I45" s="893"/>
      <c r="J45" s="888"/>
      <c r="K45" s="618">
        <v>0</v>
      </c>
      <c r="L45" s="894"/>
      <c r="M45" s="888"/>
      <c r="N45" s="887">
        <v>45992</v>
      </c>
      <c r="O45" s="888"/>
      <c r="P45" s="888"/>
      <c r="Q45" s="888"/>
      <c r="R45" s="888"/>
      <c r="S45" s="888"/>
      <c r="T45" s="887">
        <v>46356</v>
      </c>
      <c r="U45" s="888"/>
      <c r="V45" s="888"/>
      <c r="W45" s="616">
        <v>2172.12</v>
      </c>
      <c r="X45" s="889">
        <v>16.559999999999999</v>
      </c>
      <c r="Y45" s="888"/>
      <c r="Z45" s="888"/>
      <c r="AA45" s="888"/>
      <c r="AB45" s="888"/>
      <c r="AC45" s="617">
        <v>45992</v>
      </c>
      <c r="AD45" s="615" t="s">
        <v>858</v>
      </c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46357</v>
      </c>
      <c r="O46" s="888"/>
      <c r="P46" s="888"/>
      <c r="Q46" s="888"/>
      <c r="R46" s="888"/>
      <c r="S46" s="888"/>
      <c r="T46" s="887">
        <v>46721</v>
      </c>
      <c r="U46" s="888"/>
      <c r="V46" s="888"/>
      <c r="W46" s="616">
        <v>2250.8200000000002</v>
      </c>
      <c r="X46" s="889">
        <v>17.16</v>
      </c>
      <c r="Y46" s="888"/>
      <c r="Z46" s="888"/>
      <c r="AA46" s="888"/>
      <c r="AB46" s="888"/>
      <c r="AC46" s="615"/>
      <c r="AD46" s="615"/>
    </row>
    <row r="47" spans="1:30">
      <c r="A47" s="614" t="s">
        <v>792</v>
      </c>
      <c r="B47" s="884" t="s">
        <v>792</v>
      </c>
      <c r="C47" s="885"/>
      <c r="D47" s="885"/>
      <c r="E47" s="886" t="s">
        <v>792</v>
      </c>
      <c r="F47" s="885"/>
      <c r="G47" s="613" t="s">
        <v>792</v>
      </c>
      <c r="H47" s="613" t="s">
        <v>792</v>
      </c>
      <c r="I47" s="886" t="s">
        <v>792</v>
      </c>
      <c r="J47" s="885"/>
      <c r="K47" s="613" t="s">
        <v>792</v>
      </c>
      <c r="L47" s="884" t="s">
        <v>792</v>
      </c>
      <c r="M47" s="885"/>
      <c r="N47" s="886" t="s">
        <v>792</v>
      </c>
      <c r="O47" s="885"/>
      <c r="P47" s="885"/>
      <c r="Q47" s="885"/>
      <c r="R47" s="885"/>
      <c r="S47" s="885"/>
      <c r="T47" s="886" t="s">
        <v>792</v>
      </c>
      <c r="U47" s="885"/>
      <c r="V47" s="885"/>
      <c r="W47" s="613" t="s">
        <v>792</v>
      </c>
      <c r="X47" s="886" t="s">
        <v>792</v>
      </c>
      <c r="Y47" s="885"/>
      <c r="Z47" s="885"/>
      <c r="AA47" s="885"/>
      <c r="AB47" s="885"/>
      <c r="AC47" s="613" t="s">
        <v>792</v>
      </c>
      <c r="AD47" s="613" t="s">
        <v>792</v>
      </c>
    </row>
    <row r="48" spans="1:30">
      <c r="A48" s="612" t="s">
        <v>1122</v>
      </c>
      <c r="B48" s="892" t="s">
        <v>1123</v>
      </c>
      <c r="C48" s="888"/>
      <c r="D48" s="888"/>
      <c r="E48" s="900">
        <v>1410</v>
      </c>
      <c r="F48" s="888"/>
      <c r="G48" s="619">
        <v>1410</v>
      </c>
      <c r="H48" s="619">
        <v>22334.400000000001</v>
      </c>
      <c r="I48" s="901">
        <v>1861.2</v>
      </c>
      <c r="J48" s="888"/>
      <c r="K48" s="618">
        <v>15.84</v>
      </c>
      <c r="L48" s="894"/>
      <c r="M48" s="888"/>
      <c r="N48" s="887">
        <v>45962</v>
      </c>
      <c r="O48" s="888"/>
      <c r="P48" s="888"/>
      <c r="Q48" s="888"/>
      <c r="R48" s="888"/>
      <c r="S48" s="888"/>
      <c r="T48" s="887">
        <v>46326</v>
      </c>
      <c r="U48" s="888"/>
      <c r="V48" s="888"/>
      <c r="W48" s="616">
        <v>1861.2</v>
      </c>
      <c r="X48" s="889">
        <v>15.84</v>
      </c>
      <c r="Y48" s="888"/>
      <c r="Z48" s="888"/>
      <c r="AA48" s="888"/>
      <c r="AB48" s="888"/>
      <c r="AC48" s="617">
        <v>45231</v>
      </c>
      <c r="AD48" s="615" t="s">
        <v>1124</v>
      </c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1125</v>
      </c>
      <c r="B50" s="892" t="s">
        <v>1111</v>
      </c>
      <c r="C50" s="888"/>
      <c r="D50" s="888"/>
      <c r="E50" s="900">
        <v>1410</v>
      </c>
      <c r="F50" s="888"/>
      <c r="G50" s="619">
        <v>1410</v>
      </c>
      <c r="H50" s="619">
        <v>23688</v>
      </c>
      <c r="I50" s="901">
        <v>1974</v>
      </c>
      <c r="J50" s="888"/>
      <c r="K50" s="618">
        <v>16.8</v>
      </c>
      <c r="L50" s="894"/>
      <c r="M50" s="888"/>
      <c r="N50" s="887">
        <v>45839</v>
      </c>
      <c r="O50" s="888"/>
      <c r="P50" s="888"/>
      <c r="Q50" s="888"/>
      <c r="R50" s="888"/>
      <c r="S50" s="888"/>
      <c r="T50" s="887">
        <v>46203</v>
      </c>
      <c r="U50" s="888"/>
      <c r="V50" s="888"/>
      <c r="W50" s="616">
        <v>1974</v>
      </c>
      <c r="X50" s="889">
        <v>16.8</v>
      </c>
      <c r="Y50" s="888"/>
      <c r="Z50" s="888"/>
      <c r="AA50" s="888"/>
      <c r="AB50" s="888"/>
      <c r="AC50" s="617">
        <v>45474</v>
      </c>
      <c r="AD50" s="615" t="s">
        <v>1112</v>
      </c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46204</v>
      </c>
      <c r="O51" s="888"/>
      <c r="P51" s="888"/>
      <c r="Q51" s="888"/>
      <c r="R51" s="888"/>
      <c r="S51" s="888"/>
      <c r="T51" s="887">
        <v>46568</v>
      </c>
      <c r="U51" s="888"/>
      <c r="V51" s="888"/>
      <c r="W51" s="616">
        <v>2072.6999999999998</v>
      </c>
      <c r="X51" s="889">
        <v>17.64</v>
      </c>
      <c r="Y51" s="888"/>
      <c r="Z51" s="888"/>
      <c r="AA51" s="888"/>
      <c r="AB51" s="888"/>
      <c r="AC51" s="615"/>
      <c r="AD51" s="615"/>
    </row>
    <row r="52" spans="1:30">
      <c r="A52" s="614" t="s">
        <v>792</v>
      </c>
      <c r="B52" s="884" t="s">
        <v>792</v>
      </c>
      <c r="C52" s="885"/>
      <c r="D52" s="885"/>
      <c r="E52" s="886" t="s">
        <v>792</v>
      </c>
      <c r="F52" s="885"/>
      <c r="G52" s="613" t="s">
        <v>792</v>
      </c>
      <c r="H52" s="613" t="s">
        <v>792</v>
      </c>
      <c r="I52" s="886" t="s">
        <v>792</v>
      </c>
      <c r="J52" s="885"/>
      <c r="K52" s="613" t="s">
        <v>792</v>
      </c>
      <c r="L52" s="884" t="s">
        <v>792</v>
      </c>
      <c r="M52" s="885"/>
      <c r="N52" s="886" t="s">
        <v>792</v>
      </c>
      <c r="O52" s="885"/>
      <c r="P52" s="885"/>
      <c r="Q52" s="885"/>
      <c r="R52" s="885"/>
      <c r="S52" s="885"/>
      <c r="T52" s="886" t="s">
        <v>792</v>
      </c>
      <c r="U52" s="885"/>
      <c r="V52" s="885"/>
      <c r="W52" s="613" t="s">
        <v>792</v>
      </c>
      <c r="X52" s="886" t="s">
        <v>792</v>
      </c>
      <c r="Y52" s="885"/>
      <c r="Z52" s="885"/>
      <c r="AA52" s="885"/>
      <c r="AB52" s="885"/>
      <c r="AC52" s="613" t="s">
        <v>792</v>
      </c>
      <c r="AD52" s="613" t="s">
        <v>792</v>
      </c>
    </row>
    <row r="53" spans="1:30">
      <c r="A53" s="612" t="s">
        <v>1126</v>
      </c>
      <c r="B53" s="892" t="s">
        <v>1106</v>
      </c>
      <c r="C53" s="888"/>
      <c r="D53" s="888"/>
      <c r="E53" s="900">
        <v>2984</v>
      </c>
      <c r="F53" s="888"/>
      <c r="G53" s="619">
        <v>2984</v>
      </c>
      <c r="H53" s="619">
        <v>281424</v>
      </c>
      <c r="I53" s="901">
        <v>23452</v>
      </c>
      <c r="J53" s="888"/>
      <c r="K53" s="618">
        <v>13.2</v>
      </c>
      <c r="L53" s="894" t="s">
        <v>1107</v>
      </c>
      <c r="M53" s="888"/>
      <c r="N53" s="887">
        <v>45901</v>
      </c>
      <c r="O53" s="888"/>
      <c r="P53" s="888"/>
      <c r="Q53" s="888"/>
      <c r="R53" s="888"/>
      <c r="S53" s="888"/>
      <c r="T53" s="887">
        <v>46265</v>
      </c>
      <c r="U53" s="888"/>
      <c r="V53" s="888"/>
      <c r="W53" s="616">
        <v>23452</v>
      </c>
      <c r="X53" s="889">
        <v>13.2</v>
      </c>
      <c r="Y53" s="888"/>
      <c r="Z53" s="888"/>
      <c r="AA53" s="888"/>
      <c r="AB53" s="888"/>
      <c r="AC53" s="617">
        <v>45870</v>
      </c>
      <c r="AD53" s="615" t="s">
        <v>1009</v>
      </c>
    </row>
    <row r="54" spans="1:30">
      <c r="A54" s="612"/>
      <c r="B54" s="892"/>
      <c r="C54" s="888"/>
      <c r="D54" s="888"/>
      <c r="E54" s="893"/>
      <c r="F54" s="888"/>
      <c r="G54" s="615" t="s">
        <v>792</v>
      </c>
      <c r="H54" s="615"/>
      <c r="I54" s="893"/>
      <c r="J54" s="888"/>
      <c r="K54" s="615"/>
      <c r="L54" s="894"/>
      <c r="M54" s="888"/>
      <c r="N54" s="887">
        <v>46266</v>
      </c>
      <c r="O54" s="888"/>
      <c r="P54" s="888"/>
      <c r="Q54" s="888"/>
      <c r="R54" s="888"/>
      <c r="S54" s="888"/>
      <c r="T54" s="887">
        <v>46630</v>
      </c>
      <c r="U54" s="888"/>
      <c r="V54" s="888"/>
      <c r="W54" s="616">
        <v>24518</v>
      </c>
      <c r="X54" s="889">
        <v>13.8</v>
      </c>
      <c r="Y54" s="888"/>
      <c r="Z54" s="888"/>
      <c r="AA54" s="888"/>
      <c r="AB54" s="888"/>
      <c r="AC54" s="615"/>
      <c r="AD54" s="615"/>
    </row>
    <row r="55" spans="1:30">
      <c r="A55" s="612"/>
      <c r="B55" s="892"/>
      <c r="C55" s="888"/>
      <c r="D55" s="888"/>
      <c r="E55" s="893"/>
      <c r="F55" s="888"/>
      <c r="G55" s="615" t="s">
        <v>792</v>
      </c>
      <c r="H55" s="615"/>
      <c r="I55" s="893"/>
      <c r="J55" s="888"/>
      <c r="K55" s="615"/>
      <c r="L55" s="894"/>
      <c r="M55" s="888"/>
      <c r="N55" s="887">
        <v>46631</v>
      </c>
      <c r="O55" s="888"/>
      <c r="P55" s="888"/>
      <c r="Q55" s="888"/>
      <c r="R55" s="888"/>
      <c r="S55" s="888"/>
      <c r="T55" s="887">
        <v>46996</v>
      </c>
      <c r="U55" s="888"/>
      <c r="V55" s="888"/>
      <c r="W55" s="616">
        <v>25584</v>
      </c>
      <c r="X55" s="889">
        <v>14.4</v>
      </c>
      <c r="Y55" s="888"/>
      <c r="Z55" s="888"/>
      <c r="AA55" s="888"/>
      <c r="AB55" s="888"/>
      <c r="AC55" s="615"/>
      <c r="AD55" s="615"/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1127</v>
      </c>
      <c r="B57" s="892" t="s">
        <v>1106</v>
      </c>
      <c r="C57" s="888"/>
      <c r="D57" s="888"/>
      <c r="E57" s="900">
        <v>7378</v>
      </c>
      <c r="F57" s="888"/>
      <c r="G57" s="619">
        <v>7378</v>
      </c>
      <c r="H57" s="615"/>
      <c r="I57" s="893"/>
      <c r="J57" s="888"/>
      <c r="K57" s="618">
        <v>0</v>
      </c>
      <c r="L57" s="894" t="s">
        <v>1107</v>
      </c>
      <c r="M57" s="888"/>
      <c r="N57" s="893"/>
      <c r="O57" s="888"/>
      <c r="P57" s="888"/>
      <c r="Q57" s="888"/>
      <c r="R57" s="888"/>
      <c r="S57" s="888"/>
      <c r="T57" s="893"/>
      <c r="U57" s="888"/>
      <c r="V57" s="888"/>
      <c r="W57" s="615"/>
      <c r="X57" s="889">
        <v>0</v>
      </c>
      <c r="Y57" s="888"/>
      <c r="Z57" s="888"/>
      <c r="AA57" s="888"/>
      <c r="AB57" s="888"/>
      <c r="AC57" s="617">
        <v>45870</v>
      </c>
      <c r="AD57" s="615" t="s">
        <v>1009</v>
      </c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892" t="s">
        <v>792</v>
      </c>
      <c r="B59" s="892" t="s">
        <v>792</v>
      </c>
      <c r="C59" s="888"/>
      <c r="D59" s="888"/>
    </row>
    <row r="60" spans="1:30">
      <c r="A60" s="888"/>
      <c r="B60" s="888"/>
      <c r="C60" s="888"/>
      <c r="D60" s="888"/>
    </row>
    <row r="61" spans="1:30" ht="16" thickBot="1">
      <c r="A61" s="888"/>
      <c r="B61" s="888"/>
      <c r="C61" s="888"/>
      <c r="D61" s="888"/>
      <c r="J61" s="895" t="s">
        <v>901</v>
      </c>
      <c r="K61" s="896"/>
      <c r="L61" s="896"/>
      <c r="M61" s="896"/>
      <c r="N61" s="896"/>
      <c r="O61" s="896"/>
      <c r="P61" s="896"/>
      <c r="Q61" s="896"/>
      <c r="R61" s="896"/>
      <c r="S61" s="896"/>
      <c r="T61" s="896"/>
      <c r="U61" s="896"/>
      <c r="V61" s="896"/>
      <c r="W61" s="896"/>
      <c r="X61" s="896"/>
      <c r="Y61" s="896"/>
      <c r="Z61" s="896"/>
    </row>
    <row r="62" spans="1:30">
      <c r="A62" s="888"/>
      <c r="B62" s="888"/>
      <c r="C62" s="888"/>
      <c r="D62" s="888"/>
    </row>
    <row r="63" spans="1:30">
      <c r="A63" s="888"/>
      <c r="B63" s="888"/>
      <c r="C63" s="888"/>
      <c r="D63" s="888"/>
      <c r="J63" s="890" t="s">
        <v>902</v>
      </c>
      <c r="K63" s="888"/>
      <c r="L63" s="888"/>
      <c r="M63" s="891">
        <v>54382</v>
      </c>
      <c r="N63" s="888"/>
      <c r="S63" s="890" t="s">
        <v>903</v>
      </c>
      <c r="T63" s="888"/>
      <c r="U63" s="888"/>
      <c r="V63" s="891">
        <v>66575.8</v>
      </c>
      <c r="W63" s="888"/>
      <c r="X63" s="888"/>
      <c r="Y63" s="888"/>
    </row>
    <row r="64" spans="1:30">
      <c r="A64" s="888"/>
      <c r="B64" s="888"/>
      <c r="C64" s="888"/>
      <c r="D64" s="888"/>
    </row>
    <row r="65" spans="1:25">
      <c r="A65" s="888"/>
      <c r="B65" s="888"/>
      <c r="C65" s="888"/>
      <c r="D65" s="888"/>
      <c r="S65" s="890" t="s">
        <v>904</v>
      </c>
      <c r="T65" s="888"/>
      <c r="U65" s="888"/>
      <c r="V65" s="891">
        <v>798909.6</v>
      </c>
      <c r="W65" s="888"/>
      <c r="X65" s="888"/>
      <c r="Y65" s="888"/>
    </row>
    <row r="66" spans="1:25">
      <c r="A66" s="888"/>
      <c r="B66" s="888"/>
      <c r="C66" s="888"/>
      <c r="D66" s="888"/>
      <c r="J66" s="890" t="s">
        <v>905</v>
      </c>
      <c r="K66" s="888"/>
      <c r="L66" s="888"/>
      <c r="M66" s="891">
        <v>52808</v>
      </c>
      <c r="N66" s="888"/>
      <c r="S66" s="888"/>
      <c r="T66" s="888"/>
      <c r="U66" s="888"/>
      <c r="V66" s="888"/>
      <c r="W66" s="888"/>
      <c r="X66" s="888"/>
      <c r="Y66" s="888"/>
    </row>
    <row r="67" spans="1:25">
      <c r="A67" s="888"/>
      <c r="B67" s="888"/>
      <c r="C67" s="888"/>
      <c r="D67" s="888"/>
      <c r="J67" s="888"/>
      <c r="K67" s="888"/>
      <c r="L67" s="888"/>
      <c r="M67" s="888"/>
      <c r="N67" s="888"/>
    </row>
    <row r="68" spans="1:25">
      <c r="A68" s="888"/>
      <c r="B68" s="888"/>
      <c r="C68" s="888"/>
      <c r="D68" s="888"/>
    </row>
    <row r="69" spans="1:25">
      <c r="A69" s="888"/>
      <c r="B69" s="888"/>
      <c r="C69" s="888"/>
      <c r="D69" s="888"/>
      <c r="J69" s="890" t="s">
        <v>906</v>
      </c>
      <c r="K69" s="888"/>
      <c r="L69" s="888"/>
      <c r="M69" s="891">
        <v>52808</v>
      </c>
      <c r="N69" s="888"/>
      <c r="R69" s="890" t="s">
        <v>729</v>
      </c>
      <c r="S69" s="888"/>
      <c r="T69" s="888"/>
      <c r="U69" s="899">
        <v>97.105659961016514</v>
      </c>
      <c r="V69" s="888"/>
      <c r="W69" s="888"/>
      <c r="X69" s="888"/>
    </row>
    <row r="70" spans="1:25" ht="16" thickBot="1">
      <c r="A70" s="888"/>
      <c r="B70" s="888"/>
      <c r="C70" s="888"/>
      <c r="D70" s="888"/>
      <c r="J70" s="897" t="s">
        <v>907</v>
      </c>
      <c r="K70" s="896"/>
      <c r="L70" s="896"/>
      <c r="M70" s="898">
        <v>1574</v>
      </c>
      <c r="N70" s="896"/>
      <c r="R70" s="890" t="s">
        <v>908</v>
      </c>
      <c r="S70" s="888"/>
      <c r="T70" s="888"/>
      <c r="U70" s="899">
        <v>2.8943400389834872</v>
      </c>
      <c r="V70" s="888"/>
      <c r="W70" s="888"/>
      <c r="X70" s="888"/>
    </row>
    <row r="71" spans="1:25">
      <c r="A71" s="888"/>
      <c r="B71" s="888"/>
      <c r="C71" s="888"/>
      <c r="D71" s="888"/>
    </row>
    <row r="72" spans="1:25">
      <c r="A72" s="888"/>
      <c r="B72" s="888"/>
      <c r="C72" s="888"/>
      <c r="D72" s="888"/>
      <c r="J72" s="890" t="s">
        <v>909</v>
      </c>
      <c r="K72" s="888"/>
      <c r="L72" s="888"/>
      <c r="M72" s="891">
        <v>54382</v>
      </c>
      <c r="N72" s="888"/>
    </row>
    <row r="73" spans="1:25">
      <c r="A73" s="888"/>
      <c r="B73" s="888"/>
      <c r="C73" s="888"/>
      <c r="D73" s="888"/>
    </row>
    <row r="74" spans="1:25" ht="2.25" customHeight="1"/>
  </sheetData>
  <mergeCells count="401">
    <mergeCell ref="D2:P2"/>
    <mergeCell ref="C3:O3"/>
    <mergeCell ref="B5:D5"/>
    <mergeCell ref="E5:G5"/>
    <mergeCell ref="I5:J5"/>
    <mergeCell ref="L5:M5"/>
    <mergeCell ref="N5:V5"/>
    <mergeCell ref="X5:AB5"/>
    <mergeCell ref="AC5:AD5"/>
    <mergeCell ref="X6:AB6"/>
    <mergeCell ref="X7:AB7"/>
    <mergeCell ref="B8:D8"/>
    <mergeCell ref="E8:F8"/>
    <mergeCell ref="I8:J8"/>
    <mergeCell ref="L8:M8"/>
    <mergeCell ref="N8:S8"/>
    <mergeCell ref="T8:V8"/>
    <mergeCell ref="B6:D6"/>
    <mergeCell ref="E6:F6"/>
    <mergeCell ref="I6:J6"/>
    <mergeCell ref="L6:M6"/>
    <mergeCell ref="N6:S6"/>
    <mergeCell ref="T6:V6"/>
    <mergeCell ref="X8:AB8"/>
    <mergeCell ref="B7:D7"/>
    <mergeCell ref="E7:F7"/>
    <mergeCell ref="T7:V7"/>
    <mergeCell ref="I7:J7"/>
    <mergeCell ref="L7:M7"/>
    <mergeCell ref="N7:S7"/>
    <mergeCell ref="X9:AB9"/>
    <mergeCell ref="X10:AB10"/>
    <mergeCell ref="T11:V11"/>
    <mergeCell ref="X11:AB11"/>
    <mergeCell ref="B12:D12"/>
    <mergeCell ref="E12:F12"/>
    <mergeCell ref="I12:J12"/>
    <mergeCell ref="L12:M12"/>
    <mergeCell ref="N12:S12"/>
    <mergeCell ref="T12:V12"/>
    <mergeCell ref="T9:V9"/>
    <mergeCell ref="I9:J9"/>
    <mergeCell ref="L9:M9"/>
    <mergeCell ref="N9:S9"/>
    <mergeCell ref="X12:AB12"/>
    <mergeCell ref="B11:D11"/>
    <mergeCell ref="B10:D10"/>
    <mergeCell ref="E10:F10"/>
    <mergeCell ref="I10:J10"/>
    <mergeCell ref="L10:M10"/>
    <mergeCell ref="N10:S10"/>
    <mergeCell ref="T10:V10"/>
    <mergeCell ref="E11:F11"/>
    <mergeCell ref="I11:J11"/>
    <mergeCell ref="L11:M11"/>
    <mergeCell ref="N11:S11"/>
    <mergeCell ref="B9:D9"/>
    <mergeCell ref="E9:F9"/>
    <mergeCell ref="B14:D14"/>
    <mergeCell ref="E14:F14"/>
    <mergeCell ref="I14:J14"/>
    <mergeCell ref="L14:M14"/>
    <mergeCell ref="N14:S14"/>
    <mergeCell ref="N13:S13"/>
    <mergeCell ref="T15:V15"/>
    <mergeCell ref="X13:AB13"/>
    <mergeCell ref="X15:AB15"/>
    <mergeCell ref="X16:AB16"/>
    <mergeCell ref="T17:V17"/>
    <mergeCell ref="X17:AB17"/>
    <mergeCell ref="T14:V14"/>
    <mergeCell ref="X14:AB14"/>
    <mergeCell ref="B13:D13"/>
    <mergeCell ref="E13:F13"/>
    <mergeCell ref="I15:J15"/>
    <mergeCell ref="L15:M15"/>
    <mergeCell ref="N15:S15"/>
    <mergeCell ref="T13:V13"/>
    <mergeCell ref="I13:J13"/>
    <mergeCell ref="L13:M13"/>
    <mergeCell ref="B15:D15"/>
    <mergeCell ref="E15:F15"/>
    <mergeCell ref="X18:AB18"/>
    <mergeCell ref="B17:D17"/>
    <mergeCell ref="B16:D16"/>
    <mergeCell ref="E16:F16"/>
    <mergeCell ref="I16:J16"/>
    <mergeCell ref="L16:M16"/>
    <mergeCell ref="N16:S16"/>
    <mergeCell ref="T16:V16"/>
    <mergeCell ref="E17:F17"/>
    <mergeCell ref="I17:J17"/>
    <mergeCell ref="B18:D18"/>
    <mergeCell ref="E18:F18"/>
    <mergeCell ref="I18:J18"/>
    <mergeCell ref="L18:M18"/>
    <mergeCell ref="N18:S18"/>
    <mergeCell ref="T18:V18"/>
    <mergeCell ref="L17:M17"/>
    <mergeCell ref="N17:S17"/>
    <mergeCell ref="T20:V20"/>
    <mergeCell ref="X20:AB20"/>
    <mergeCell ref="B19:D19"/>
    <mergeCell ref="E19:F19"/>
    <mergeCell ref="I21:J21"/>
    <mergeCell ref="L21:M21"/>
    <mergeCell ref="N21:S21"/>
    <mergeCell ref="T19:V19"/>
    <mergeCell ref="I19:J19"/>
    <mergeCell ref="L19:M19"/>
    <mergeCell ref="B21:D21"/>
    <mergeCell ref="E21:F21"/>
    <mergeCell ref="B20:D20"/>
    <mergeCell ref="E20:F20"/>
    <mergeCell ref="I20:J20"/>
    <mergeCell ref="L20:M20"/>
    <mergeCell ref="N20:S20"/>
    <mergeCell ref="N19:S19"/>
    <mergeCell ref="T21:V21"/>
    <mergeCell ref="X19:AB19"/>
    <mergeCell ref="X21:AB21"/>
    <mergeCell ref="X24:AB24"/>
    <mergeCell ref="B23:D23"/>
    <mergeCell ref="B22:D22"/>
    <mergeCell ref="E22:F22"/>
    <mergeCell ref="I22:J22"/>
    <mergeCell ref="L22:M22"/>
    <mergeCell ref="N22:S22"/>
    <mergeCell ref="T22:V22"/>
    <mergeCell ref="E23:F23"/>
    <mergeCell ref="I23:J23"/>
    <mergeCell ref="B24:D24"/>
    <mergeCell ref="E24:F24"/>
    <mergeCell ref="I24:J24"/>
    <mergeCell ref="L24:M24"/>
    <mergeCell ref="N24:S24"/>
    <mergeCell ref="T24:V24"/>
    <mergeCell ref="L23:M23"/>
    <mergeCell ref="N23:S23"/>
    <mergeCell ref="X22:AB22"/>
    <mergeCell ref="T23:V23"/>
    <mergeCell ref="X23:AB23"/>
    <mergeCell ref="T26:V26"/>
    <mergeCell ref="X26:AB26"/>
    <mergeCell ref="B25:D25"/>
    <mergeCell ref="E25:F25"/>
    <mergeCell ref="I27:J27"/>
    <mergeCell ref="L27:M27"/>
    <mergeCell ref="N27:S27"/>
    <mergeCell ref="T25:V25"/>
    <mergeCell ref="I25:J25"/>
    <mergeCell ref="L25:M25"/>
    <mergeCell ref="B27:D27"/>
    <mergeCell ref="E27:F27"/>
    <mergeCell ref="B26:D26"/>
    <mergeCell ref="E26:F26"/>
    <mergeCell ref="I26:J26"/>
    <mergeCell ref="L26:M26"/>
    <mergeCell ref="N26:S26"/>
    <mergeCell ref="N25:S25"/>
    <mergeCell ref="T27:V27"/>
    <mergeCell ref="X25:AB25"/>
    <mergeCell ref="X27:AB27"/>
    <mergeCell ref="X30:AB30"/>
    <mergeCell ref="B29:D29"/>
    <mergeCell ref="B28:D28"/>
    <mergeCell ref="E28:F28"/>
    <mergeCell ref="I28:J28"/>
    <mergeCell ref="L28:M28"/>
    <mergeCell ref="N28:S28"/>
    <mergeCell ref="T28:V28"/>
    <mergeCell ref="E29:F29"/>
    <mergeCell ref="I29:J29"/>
    <mergeCell ref="B30:D30"/>
    <mergeCell ref="E30:F30"/>
    <mergeCell ref="I30:J30"/>
    <mergeCell ref="L30:M30"/>
    <mergeCell ref="N30:S30"/>
    <mergeCell ref="T30:V30"/>
    <mergeCell ref="L29:M29"/>
    <mergeCell ref="N29:S29"/>
    <mergeCell ref="X28:AB28"/>
    <mergeCell ref="T29:V29"/>
    <mergeCell ref="X29:AB29"/>
    <mergeCell ref="T32:V32"/>
    <mergeCell ref="X32:AB32"/>
    <mergeCell ref="B31:D31"/>
    <mergeCell ref="E31:F31"/>
    <mergeCell ref="I33:J33"/>
    <mergeCell ref="L33:M33"/>
    <mergeCell ref="N33:S33"/>
    <mergeCell ref="T31:V31"/>
    <mergeCell ref="I31:J31"/>
    <mergeCell ref="L31:M31"/>
    <mergeCell ref="B33:D33"/>
    <mergeCell ref="E33:F33"/>
    <mergeCell ref="B32:D32"/>
    <mergeCell ref="E32:F32"/>
    <mergeCell ref="I32:J32"/>
    <mergeCell ref="L32:M32"/>
    <mergeCell ref="N32:S32"/>
    <mergeCell ref="N31:S31"/>
    <mergeCell ref="T33:V33"/>
    <mergeCell ref="X31:AB31"/>
    <mergeCell ref="X33:AB33"/>
    <mergeCell ref="X36:AB36"/>
    <mergeCell ref="B35:D35"/>
    <mergeCell ref="B34:D34"/>
    <mergeCell ref="E34:F34"/>
    <mergeCell ref="I34:J34"/>
    <mergeCell ref="L34:M34"/>
    <mergeCell ref="N34:S34"/>
    <mergeCell ref="T34:V34"/>
    <mergeCell ref="E35:F35"/>
    <mergeCell ref="I35:J35"/>
    <mergeCell ref="B36:D36"/>
    <mergeCell ref="E36:F36"/>
    <mergeCell ref="I36:J36"/>
    <mergeCell ref="L36:M36"/>
    <mergeCell ref="N36:S36"/>
    <mergeCell ref="T36:V36"/>
    <mergeCell ref="L35:M35"/>
    <mergeCell ref="N35:S35"/>
    <mergeCell ref="X34:AB34"/>
    <mergeCell ref="T35:V35"/>
    <mergeCell ref="X35:AB35"/>
    <mergeCell ref="T38:V38"/>
    <mergeCell ref="X38:AB38"/>
    <mergeCell ref="B37:D37"/>
    <mergeCell ref="E37:F37"/>
    <mergeCell ref="I39:J39"/>
    <mergeCell ref="L39:M39"/>
    <mergeCell ref="N39:S39"/>
    <mergeCell ref="T37:V37"/>
    <mergeCell ref="I37:J37"/>
    <mergeCell ref="L37:M37"/>
    <mergeCell ref="B39:D39"/>
    <mergeCell ref="E39:F39"/>
    <mergeCell ref="B38:D38"/>
    <mergeCell ref="E38:F38"/>
    <mergeCell ref="I38:J38"/>
    <mergeCell ref="L38:M38"/>
    <mergeCell ref="N38:S38"/>
    <mergeCell ref="N37:S37"/>
    <mergeCell ref="T39:V39"/>
    <mergeCell ref="X37:AB37"/>
    <mergeCell ref="X39:AB39"/>
    <mergeCell ref="X42:AB42"/>
    <mergeCell ref="B41:D41"/>
    <mergeCell ref="B40:D40"/>
    <mergeCell ref="E40:F40"/>
    <mergeCell ref="I40:J40"/>
    <mergeCell ref="L40:M40"/>
    <mergeCell ref="N40:S40"/>
    <mergeCell ref="T40:V40"/>
    <mergeCell ref="E41:F41"/>
    <mergeCell ref="I41:J41"/>
    <mergeCell ref="B42:D42"/>
    <mergeCell ref="E42:F42"/>
    <mergeCell ref="I42:J42"/>
    <mergeCell ref="L42:M42"/>
    <mergeCell ref="N42:S42"/>
    <mergeCell ref="T42:V42"/>
    <mergeCell ref="L41:M41"/>
    <mergeCell ref="N41:S41"/>
    <mergeCell ref="X40:AB40"/>
    <mergeCell ref="T41:V41"/>
    <mergeCell ref="X41:AB41"/>
    <mergeCell ref="T44:V44"/>
    <mergeCell ref="X44:AB44"/>
    <mergeCell ref="B43:D43"/>
    <mergeCell ref="E43:F43"/>
    <mergeCell ref="I45:J45"/>
    <mergeCell ref="L45:M45"/>
    <mergeCell ref="N45:S45"/>
    <mergeCell ref="T43:V43"/>
    <mergeCell ref="I43:J43"/>
    <mergeCell ref="L43:M43"/>
    <mergeCell ref="B45:D45"/>
    <mergeCell ref="E45:F45"/>
    <mergeCell ref="B44:D44"/>
    <mergeCell ref="E44:F44"/>
    <mergeCell ref="I44:J44"/>
    <mergeCell ref="L44:M44"/>
    <mergeCell ref="N44:S44"/>
    <mergeCell ref="N43:S43"/>
    <mergeCell ref="T45:V45"/>
    <mergeCell ref="X43:AB43"/>
    <mergeCell ref="X45:AB45"/>
    <mergeCell ref="X48:AB48"/>
    <mergeCell ref="B47:D47"/>
    <mergeCell ref="B46:D46"/>
    <mergeCell ref="E46:F46"/>
    <mergeCell ref="I46:J46"/>
    <mergeCell ref="L46:M46"/>
    <mergeCell ref="N46:S46"/>
    <mergeCell ref="T46:V46"/>
    <mergeCell ref="E47:F47"/>
    <mergeCell ref="I47:J47"/>
    <mergeCell ref="B48:D48"/>
    <mergeCell ref="E48:F48"/>
    <mergeCell ref="I48:J48"/>
    <mergeCell ref="L48:M48"/>
    <mergeCell ref="N48:S48"/>
    <mergeCell ref="T48:V48"/>
    <mergeCell ref="L47:M47"/>
    <mergeCell ref="N47:S47"/>
    <mergeCell ref="X46:AB46"/>
    <mergeCell ref="T47:V47"/>
    <mergeCell ref="X47:AB47"/>
    <mergeCell ref="T50:V50"/>
    <mergeCell ref="X50:AB50"/>
    <mergeCell ref="B49:D49"/>
    <mergeCell ref="E49:F49"/>
    <mergeCell ref="I51:J51"/>
    <mergeCell ref="L51:M51"/>
    <mergeCell ref="N51:S51"/>
    <mergeCell ref="T49:V49"/>
    <mergeCell ref="I49:J49"/>
    <mergeCell ref="L49:M49"/>
    <mergeCell ref="B51:D51"/>
    <mergeCell ref="E51:F51"/>
    <mergeCell ref="B50:D50"/>
    <mergeCell ref="E50:F50"/>
    <mergeCell ref="I50:J50"/>
    <mergeCell ref="L50:M50"/>
    <mergeCell ref="N50:S50"/>
    <mergeCell ref="N49:S49"/>
    <mergeCell ref="T51:V51"/>
    <mergeCell ref="X49:AB49"/>
    <mergeCell ref="X51:AB51"/>
    <mergeCell ref="X54:AB54"/>
    <mergeCell ref="B53:D53"/>
    <mergeCell ref="B52:D52"/>
    <mergeCell ref="E52:F52"/>
    <mergeCell ref="I52:J52"/>
    <mergeCell ref="L52:M52"/>
    <mergeCell ref="N52:S52"/>
    <mergeCell ref="T52:V52"/>
    <mergeCell ref="E53:F53"/>
    <mergeCell ref="I53:J53"/>
    <mergeCell ref="B54:D54"/>
    <mergeCell ref="E54:F54"/>
    <mergeCell ref="I54:J54"/>
    <mergeCell ref="L54:M54"/>
    <mergeCell ref="N54:S54"/>
    <mergeCell ref="T54:V54"/>
    <mergeCell ref="X52:AB52"/>
    <mergeCell ref="T53:V53"/>
    <mergeCell ref="X53:AB53"/>
    <mergeCell ref="L53:M53"/>
    <mergeCell ref="N53:S53"/>
    <mergeCell ref="B56:D56"/>
    <mergeCell ref="E56:F56"/>
    <mergeCell ref="I56:J56"/>
    <mergeCell ref="L56:M56"/>
    <mergeCell ref="N56:S56"/>
    <mergeCell ref="T56:V56"/>
    <mergeCell ref="X56:AB56"/>
    <mergeCell ref="B55:D55"/>
    <mergeCell ref="E55:F55"/>
    <mergeCell ref="T55:V55"/>
    <mergeCell ref="I55:J55"/>
    <mergeCell ref="L55:M55"/>
    <mergeCell ref="N55:S55"/>
    <mergeCell ref="X55:AB55"/>
    <mergeCell ref="A59:A73"/>
    <mergeCell ref="B59:D73"/>
    <mergeCell ref="J61:Z61"/>
    <mergeCell ref="J63:L63"/>
    <mergeCell ref="M63:N63"/>
    <mergeCell ref="J70:L70"/>
    <mergeCell ref="J66:L67"/>
    <mergeCell ref="M66:N67"/>
    <mergeCell ref="M70:N70"/>
    <mergeCell ref="R70:T70"/>
    <mergeCell ref="J72:L72"/>
    <mergeCell ref="M72:N72"/>
    <mergeCell ref="J69:L69"/>
    <mergeCell ref="M69:N69"/>
    <mergeCell ref="R69:T69"/>
    <mergeCell ref="U69:X69"/>
    <mergeCell ref="U70:X70"/>
    <mergeCell ref="S65:U66"/>
    <mergeCell ref="V65:Y66"/>
    <mergeCell ref="B58:D58"/>
    <mergeCell ref="E58:F58"/>
    <mergeCell ref="I58:J58"/>
    <mergeCell ref="L58:M58"/>
    <mergeCell ref="T57:V57"/>
    <mergeCell ref="X57:AB57"/>
    <mergeCell ref="X58:AB58"/>
    <mergeCell ref="S63:U63"/>
    <mergeCell ref="V63:Y63"/>
    <mergeCell ref="B57:D57"/>
    <mergeCell ref="E57:F57"/>
    <mergeCell ref="I57:J57"/>
    <mergeCell ref="L57:M57"/>
    <mergeCell ref="N57:S57"/>
    <mergeCell ref="N58:S58"/>
    <mergeCell ref="T58:V58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B90"/>
  <sheetViews>
    <sheetView topLeftCell="A8" workbookViewId="0">
      <selection activeCell="D1" sqref="D1:G1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1128</v>
      </c>
      <c r="B1" s="275"/>
      <c r="C1" s="275">
        <v>370</v>
      </c>
      <c r="D1" s="482">
        <v>15</v>
      </c>
      <c r="E1" s="482"/>
      <c r="F1" s="482">
        <f>IFERROR(MATCH($C$1,'Working - CPI'!$A:$A,0),"")</f>
        <v>180</v>
      </c>
      <c r="G1" s="483">
        <f>IFERROR(MATCH($C$1,'Lease Report 2025'!$B:$B,0),"")</f>
        <v>39</v>
      </c>
      <c r="H1" s="483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IF(G2=0,"",(G2-E39)/G2)</f>
        <v>0.87645988805970154</v>
      </c>
      <c r="D2" s="872" t="s">
        <v>729</v>
      </c>
      <c r="E2" s="871"/>
      <c r="F2" s="252" t="s">
        <v>730</v>
      </c>
      <c r="G2" s="253">
        <f>'Occupancy Summary Schedule'!D23</f>
        <v>214400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1129</v>
      </c>
      <c r="B7" s="185" t="s">
        <v>1130</v>
      </c>
      <c r="C7" s="66" t="s">
        <v>1131</v>
      </c>
      <c r="D7" s="66" t="s">
        <v>1132</v>
      </c>
      <c r="E7" s="65" t="s">
        <v>1133</v>
      </c>
      <c r="F7" s="67" t="s">
        <v>1134</v>
      </c>
      <c r="G7" s="68"/>
      <c r="H7" s="68"/>
      <c r="I7" s="68" t="s">
        <v>1135</v>
      </c>
      <c r="J7" s="66"/>
      <c r="K7" s="69" t="s">
        <v>1136</v>
      </c>
      <c r="L7" s="70"/>
      <c r="M7" s="68"/>
      <c r="N7" s="65"/>
      <c r="O7" s="71" t="s">
        <v>1137</v>
      </c>
      <c r="P7" s="72">
        <v>3.6999999999999998E-2</v>
      </c>
      <c r="Q7" s="72"/>
      <c r="R7" s="73"/>
      <c r="S7" s="74"/>
      <c r="T7" s="75"/>
      <c r="U7" s="256" t="s">
        <v>1138</v>
      </c>
      <c r="W7" s="260" t="e">
        <f>AB7*E7*(AG7/12)</f>
        <v>#VALUE!</v>
      </c>
      <c r="X7" s="96" t="e">
        <f>SUMIFS($AM7:$BB7,$AM$6:$BB$6,"&lt;="&amp;AG7)+(INDEX($BD7:$BS7,MATCH(AG7+12,$AM$6:$BB$6))*(AG7-INDEX($AM$6:$BB$6,MATCH(AG7,$AM$6:$BB$6))))-W7</f>
        <v>#VALUE!</v>
      </c>
      <c r="Y7" s="77" t="e">
        <f>AD7*E7</f>
        <v>#VALUE!</v>
      </c>
      <c r="Z7" s="97" t="e">
        <f>SUM(W7:X7)*Q7</f>
        <v>#VALUE!</v>
      </c>
      <c r="AA7" s="77" t="e">
        <f>AB7/12*E7*AC7</f>
        <v>#VALUE!</v>
      </c>
      <c r="AB7" s="78" t="str">
        <f>IF(I7="",H7,I7)</f>
        <v>$1.37 counter</v>
      </c>
      <c r="AC7" s="79" t="str">
        <f>IF(O7="",N7,O7)</f>
        <v>1 month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60</v>
      </c>
      <c r="AJ7" s="84">
        <v>2</v>
      </c>
      <c r="AK7" s="85" t="s">
        <v>770</v>
      </c>
      <c r="AM7" s="86" t="e">
        <f>AB7*$E7</f>
        <v>#VALUE!</v>
      </c>
      <c r="AN7" s="87" t="e">
        <f t="shared" ref="AN7:BB7" si="2">AM7*(1+$P7)</f>
        <v>#VALUE!</v>
      </c>
      <c r="AO7" s="87" t="e">
        <f t="shared" si="2"/>
        <v>#VALUE!</v>
      </c>
      <c r="AP7" s="87" t="e">
        <f t="shared" si="2"/>
        <v>#VALUE!</v>
      </c>
      <c r="AQ7" s="87" t="e">
        <f t="shared" si="2"/>
        <v>#VALUE!</v>
      </c>
      <c r="AR7" s="87" t="e">
        <f t="shared" si="2"/>
        <v>#VALUE!</v>
      </c>
      <c r="AS7" s="87" t="e">
        <f t="shared" si="2"/>
        <v>#VALUE!</v>
      </c>
      <c r="AT7" s="87" t="e">
        <f t="shared" si="2"/>
        <v>#VALUE!</v>
      </c>
      <c r="AU7" s="87" t="e">
        <f t="shared" si="2"/>
        <v>#VALUE!</v>
      </c>
      <c r="AV7" s="87" t="e">
        <f t="shared" si="2"/>
        <v>#VALUE!</v>
      </c>
      <c r="AW7" s="88" t="e">
        <f t="shared" si="2"/>
        <v>#VALUE!</v>
      </c>
      <c r="AX7" s="88" t="e">
        <f t="shared" si="2"/>
        <v>#VALUE!</v>
      </c>
      <c r="AY7" s="88" t="e">
        <f t="shared" si="2"/>
        <v>#VALUE!</v>
      </c>
      <c r="AZ7" s="88" t="e">
        <f t="shared" si="2"/>
        <v>#VALUE!</v>
      </c>
      <c r="BA7" s="88" t="e">
        <f t="shared" si="2"/>
        <v>#VALUE!</v>
      </c>
      <c r="BB7" s="89" t="e">
        <f t="shared" si="2"/>
        <v>#VALUE!</v>
      </c>
      <c r="BC7" s="90"/>
      <c r="BD7" s="91" t="e">
        <f t="shared" ref="BD7:BS9" si="3">AM7/12</f>
        <v>#VALUE!</v>
      </c>
      <c r="BE7" s="92" t="e">
        <f t="shared" si="3"/>
        <v>#VALUE!</v>
      </c>
      <c r="BF7" s="92" t="e">
        <f t="shared" si="3"/>
        <v>#VALUE!</v>
      </c>
      <c r="BG7" s="92" t="e">
        <f t="shared" si="3"/>
        <v>#VALUE!</v>
      </c>
      <c r="BH7" s="92" t="e">
        <f t="shared" si="3"/>
        <v>#VALUE!</v>
      </c>
      <c r="BI7" s="92" t="e">
        <f t="shared" si="3"/>
        <v>#VALUE!</v>
      </c>
      <c r="BJ7" s="92" t="e">
        <f t="shared" si="3"/>
        <v>#VALUE!</v>
      </c>
      <c r="BK7" s="92" t="e">
        <f t="shared" si="3"/>
        <v>#VALUE!</v>
      </c>
      <c r="BL7" s="92" t="e">
        <f t="shared" si="3"/>
        <v>#VALUE!</v>
      </c>
      <c r="BM7" s="92" t="e">
        <f t="shared" si="3"/>
        <v>#VALUE!</v>
      </c>
      <c r="BN7" s="93" t="e">
        <f t="shared" si="3"/>
        <v>#VALUE!</v>
      </c>
      <c r="BO7" s="93" t="e">
        <f t="shared" si="3"/>
        <v>#VALUE!</v>
      </c>
      <c r="BP7" s="93" t="e">
        <f t="shared" si="3"/>
        <v>#VALUE!</v>
      </c>
      <c r="BQ7" s="93" t="e">
        <f t="shared" si="3"/>
        <v>#VALUE!</v>
      </c>
      <c r="BR7" s="93" t="e">
        <f t="shared" si="3"/>
        <v>#VALUE!</v>
      </c>
      <c r="BS7" s="94" t="e">
        <f t="shared" si="3"/>
        <v>#VALUE!</v>
      </c>
    </row>
    <row r="8" spans="1:71" s="82" customFormat="1" ht="25.5" customHeight="1">
      <c r="A8" s="65" t="s">
        <v>1129</v>
      </c>
      <c r="B8" s="185" t="s">
        <v>1139</v>
      </c>
      <c r="C8" s="66" t="s">
        <v>1140</v>
      </c>
      <c r="D8" s="66">
        <v>46</v>
      </c>
      <c r="E8" s="65">
        <v>2925</v>
      </c>
      <c r="F8" s="67" t="s">
        <v>1134</v>
      </c>
      <c r="G8" s="68"/>
      <c r="H8" s="68"/>
      <c r="I8" s="68">
        <v>1.4</v>
      </c>
      <c r="J8" s="66"/>
      <c r="K8" s="69" t="s">
        <v>1141</v>
      </c>
      <c r="L8" s="70"/>
      <c r="M8" s="68"/>
      <c r="N8" s="65"/>
      <c r="O8" s="71" t="s">
        <v>1137</v>
      </c>
      <c r="P8" s="72">
        <v>4.2999999999999997E-2</v>
      </c>
      <c r="Q8" s="95"/>
      <c r="R8" s="73"/>
      <c r="S8" s="74"/>
      <c r="T8" s="75"/>
      <c r="U8" s="257" t="s">
        <v>1142</v>
      </c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 t="e">
        <f>AB8/12*E8*AC8</f>
        <v>#VALUE!</v>
      </c>
      <c r="AB8" s="78">
        <f>IF(I8="",H8,I8)</f>
        <v>1.4</v>
      </c>
      <c r="AC8" s="79" t="str">
        <f>IF(O8="",N8,O8)</f>
        <v>1 month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4094.9999999999995</v>
      </c>
      <c r="AN8" s="100">
        <f t="shared" ref="AN8:BB8" si="4">AM8*(1+$P8)</f>
        <v>4271.0849999999991</v>
      </c>
      <c r="AO8" s="100">
        <f t="shared" si="4"/>
        <v>4454.7416549999989</v>
      </c>
      <c r="AP8" s="100">
        <f t="shared" si="4"/>
        <v>4646.2955461649981</v>
      </c>
      <c r="AQ8" s="100">
        <f t="shared" si="4"/>
        <v>4846.086254650093</v>
      </c>
      <c r="AR8" s="100">
        <f t="shared" si="4"/>
        <v>5054.4679636000465</v>
      </c>
      <c r="AS8" s="100">
        <f t="shared" si="4"/>
        <v>5271.8100860348477</v>
      </c>
      <c r="AT8" s="100">
        <f t="shared" si="4"/>
        <v>5498.4979197343455</v>
      </c>
      <c r="AU8" s="100">
        <f t="shared" si="4"/>
        <v>5734.9333302829218</v>
      </c>
      <c r="AV8" s="100">
        <f t="shared" si="4"/>
        <v>5981.5354634850873</v>
      </c>
      <c r="AW8" s="101">
        <f t="shared" si="4"/>
        <v>6238.7414884149457</v>
      </c>
      <c r="AX8" s="101">
        <f t="shared" si="4"/>
        <v>6507.0073724167878</v>
      </c>
      <c r="AY8" s="101">
        <f t="shared" si="4"/>
        <v>6786.8086894307089</v>
      </c>
      <c r="AZ8" s="101">
        <f t="shared" si="4"/>
        <v>7078.6414630762292</v>
      </c>
      <c r="BA8" s="101">
        <f t="shared" si="4"/>
        <v>7383.023045988507</v>
      </c>
      <c r="BB8" s="102">
        <f t="shared" si="4"/>
        <v>7700.4930369660124</v>
      </c>
      <c r="BC8" s="100"/>
      <c r="BD8" s="99">
        <f t="shared" si="3"/>
        <v>341.24999999999994</v>
      </c>
      <c r="BE8" s="100">
        <f t="shared" si="3"/>
        <v>355.92374999999993</v>
      </c>
      <c r="BF8" s="100">
        <f t="shared" si="3"/>
        <v>371.22847124999993</v>
      </c>
      <c r="BG8" s="100">
        <f t="shared" si="3"/>
        <v>387.19129551374982</v>
      </c>
      <c r="BH8" s="100">
        <f t="shared" si="3"/>
        <v>403.84052122084108</v>
      </c>
      <c r="BI8" s="100">
        <f t="shared" si="3"/>
        <v>421.20566363333722</v>
      </c>
      <c r="BJ8" s="100">
        <f t="shared" si="3"/>
        <v>439.31750716957066</v>
      </c>
      <c r="BK8" s="100">
        <f t="shared" si="3"/>
        <v>458.20815997786212</v>
      </c>
      <c r="BL8" s="100">
        <f t="shared" si="3"/>
        <v>477.91111085691017</v>
      </c>
      <c r="BM8" s="100">
        <f t="shared" si="3"/>
        <v>498.4612886237573</v>
      </c>
      <c r="BN8" s="101">
        <f t="shared" si="3"/>
        <v>519.89512403457877</v>
      </c>
      <c r="BO8" s="101">
        <f t="shared" si="3"/>
        <v>542.25061436806561</v>
      </c>
      <c r="BP8" s="101">
        <f t="shared" si="3"/>
        <v>565.56739078589237</v>
      </c>
      <c r="BQ8" s="101">
        <f t="shared" si="3"/>
        <v>589.88678858968581</v>
      </c>
      <c r="BR8" s="101">
        <f t="shared" si="3"/>
        <v>615.25192049904228</v>
      </c>
      <c r="BS8" s="102">
        <f t="shared" si="3"/>
        <v>641.70775308050099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AZADI, LLC</v>
      </c>
      <c r="C13" s="151" t="str">
        <f>IF($D$1="","",IF(INDEX('January 2026 Renewals'!$A:$A,$D$1+ROW()-ROW($B$13))&lt;&gt;$C$1,"",INDEX('January 2026 Renewals'!$C:$C,$D$1+ROW()-ROW($B$13))))</f>
        <v>725-19/725-20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6174</v>
      </c>
      <c r="F13" s="153">
        <f>IF($D$1="","",IF(INDEX('January 2026 Renewals'!$A:$A,$D$1+ROW()-ROW($B$13))&lt;&gt;$C$1,"",INDEX('January 2026 Renewals'!$I:$I,$D$1+ROW()-ROW($B$13))))</f>
        <v>46053</v>
      </c>
      <c r="G13" s="486">
        <f>IF($D$1="","",IF(INDEX('January 2026 Renewals'!$A:$A,$D$1+ROW()-ROW($B$13))&lt;&gt;$C$1,"",INDEX('January 2026 Renewals'!$Q:$Q,$D$1+ROW()-ROW($B$13))))</f>
        <v>1.3699999999999999</v>
      </c>
      <c r="H13" s="486">
        <f>IF($D$1="","",IF(INDEX('January 2026 Renewals'!$A:$A,$D$1+ROW()-ROW($B$13))&lt;&gt;$C$1,"",INDEX('January 2026 Renewals'!$R:$R,$D$1+ROW()-ROW($B$13))))</f>
        <v>0</v>
      </c>
      <c r="I13" s="486">
        <f>IF($D$1="","",IF(INDEX('January 2026 Renewals'!$A:$A,$D$1+ROW()-ROW($B$13))&lt;&gt;$C$1,"",INDEX('January 2026 Renewals'!$W:$W,$D$1+ROW()-ROW($B$13))))</f>
        <v>1.44</v>
      </c>
      <c r="J13" s="486">
        <f>IF($D$1="","",IF(INDEX('January 2026 Renewals'!$A:$A,$D$1+ROW()-ROW($B$13))&lt;&gt;$C$1,"",INDEX('January 2026 Renewals'!$AC:$AC,$D$1+ROW()-ROW($B$13))))</f>
        <v>1.44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576" t="s">
        <v>1143</v>
      </c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BULLIT ULTIMATE COATING, LLC</v>
      </c>
      <c r="C14" s="151" t="str">
        <f>IF($D$1="","",IF(INDEX('January 2026 Renewals'!$A:$A,$D$1+ROW()-ROW($B$13))&lt;&gt;$C$1,"",INDEX('January 2026 Renewals'!$C:$C,$D$1+ROW()-ROW($B$13))))</f>
        <v>725-29/725-30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6174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1.4000000000000001</v>
      </c>
      <c r="H14" s="486">
        <f>IF($D$1="","",IF(INDEX('January 2026 Renewals'!$A:$A,$D$1+ROW()-ROW($B$13))&lt;&gt;$C$1,"",INDEX('January 2026 Renewals'!$R:$R,$D$1+ROW()-ROW($B$13))))</f>
        <v>0</v>
      </c>
      <c r="I14" s="486">
        <f>IF($D$1="","",IF(INDEX('January 2026 Renewals'!$A:$A,$D$1+ROW()-ROW($B$13))&lt;&gt;$C$1,"",INDEX('January 2026 Renewals'!$W:$W,$D$1+ROW()-ROW($B$13))))</f>
        <v>1.47</v>
      </c>
      <c r="J14" s="486">
        <f>IF($D$1="","",IF(INDEX('January 2026 Renewals'!$A:$A,$D$1+ROW()-ROW($B$13))&lt;&gt;$C$1,"",INDEX('January 2026 Renewals'!$AC:$AC,$D$1+ROW()-ROW($B$13))))</f>
        <v>1.47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576"/>
      <c r="T14" s="154"/>
      <c r="U14" s="577" t="s">
        <v>1144</v>
      </c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Pulte Homes</v>
      </c>
      <c r="C15" s="151" t="str">
        <f>IF($D$1="","",IF(INDEX('January 2026 Renewals'!$A:$A,$D$1+ROW()-ROW($B$13))&lt;&gt;$C$1,"",INDEX('January 2026 Renewals'!$C:$C,$D$1+ROW()-ROW($B$13))))</f>
        <v>725-43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3087</v>
      </c>
      <c r="F15" s="153">
        <f>IF($D$1="","",IF(INDEX('January 2026 Renewals'!$A:$A,$D$1+ROW()-ROW($B$13))&lt;&gt;$C$1,"",INDEX('January 2026 Renewals'!$I:$I,$D$1+ROW()-ROW($B$13))))</f>
        <v>46203</v>
      </c>
      <c r="G15" s="486">
        <f>IF($D$1="","",IF(INDEX('January 2026 Renewals'!$A:$A,$D$1+ROW()-ROW($B$13))&lt;&gt;$C$1,"",INDEX('January 2026 Renewals'!$Q:$Q,$D$1+ROW()-ROW($B$13))))</f>
        <v>1.42</v>
      </c>
      <c r="H15" s="486">
        <f>IF($D$1="","",IF(INDEX('January 2026 Renewals'!$A:$A,$D$1+ROW()-ROW($B$13))&lt;&gt;$C$1,"",INDEX('January 2026 Renewals'!$R:$R,$D$1+ROW()-ROW($B$13))))</f>
        <v>0</v>
      </c>
      <c r="I15" s="486">
        <f>IF($D$1="","",IF(INDEX('January 2026 Renewals'!$A:$A,$D$1+ROW()-ROW($B$13))&lt;&gt;$C$1,"",INDEX('January 2026 Renewals'!$W:$W,$D$1+ROW()-ROW($B$13))))</f>
        <v>1.49</v>
      </c>
      <c r="J15" s="486">
        <f>IF($D$1="","",IF(INDEX('January 2026 Renewals'!$A:$A,$D$1+ROW()-ROW($B$13))&lt;&gt;$C$1,"",INDEX('January 2026 Renewals'!$AC:$AC,$D$1+ROW()-ROW($B$13))))</f>
        <v>1.49</v>
      </c>
      <c r="K15">
        <f>IF($D$1="","",IF(INDEX('January 2026 Renewals'!$A:$A,$D$1+ROW()-ROW($B$13))&lt;&gt;$C$1,"",INDEX('January 2026 Renewals'!$AM:$AM,$D$1+ROW()-ROW($B$13))))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65" s="243" customFormat="1" ht="15.75" customHeight="1">
      <c r="A17" s="235"/>
      <c r="B17" s="236" t="s">
        <v>766</v>
      </c>
      <c r="C17" s="237"/>
      <c r="D17" s="237"/>
      <c r="E17" s="238">
        <f>SUM(E13:E16)</f>
        <v>15435</v>
      </c>
      <c r="F17" s="239"/>
      <c r="G17" s="237"/>
      <c r="H17" s="240"/>
      <c r="I17" s="237"/>
      <c r="J17" s="237"/>
      <c r="K17" s="241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5"/>
      <c r="AH17" s="246"/>
      <c r="AI17" s="247"/>
      <c r="AJ17" s="247"/>
      <c r="AK17" s="247"/>
      <c r="AL17" s="248"/>
    </row>
    <row r="18" spans="1:65" s="46" customFormat="1" ht="15.75" customHeight="1">
      <c r="A18" s="866" t="s">
        <v>776</v>
      </c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58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9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</row>
    <row r="19" spans="1:65" s="46" customFormat="1" ht="15.75" customHeight="1">
      <c r="A19" s="866" t="s">
        <v>777</v>
      </c>
      <c r="B19" s="867"/>
      <c r="C19" s="867"/>
      <c r="D19" s="867"/>
      <c r="E19" s="867"/>
      <c r="F19" s="867"/>
      <c r="G19" s="867"/>
      <c r="H19" s="867"/>
      <c r="I19" s="867"/>
      <c r="J19" s="867"/>
      <c r="K19" s="867"/>
      <c r="L19" s="867"/>
      <c r="M19" s="867"/>
      <c r="N19" s="867"/>
      <c r="O19" s="867"/>
      <c r="P19" s="867"/>
      <c r="Q19" s="867"/>
      <c r="R19" s="867"/>
      <c r="S19" s="867"/>
      <c r="T19" s="867"/>
      <c r="U19" s="858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9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</row>
    <row r="20" spans="1:65" s="57" customFormat="1" ht="38.25" customHeight="1">
      <c r="A20" s="60"/>
      <c r="B20" s="61" t="s">
        <v>751</v>
      </c>
      <c r="C20" s="62" t="s">
        <v>752</v>
      </c>
      <c r="D20" s="62" t="s">
        <v>753</v>
      </c>
      <c r="E20" s="60" t="s">
        <v>730</v>
      </c>
      <c r="F20" s="148" t="s">
        <v>778</v>
      </c>
      <c r="G20" s="148" t="s">
        <v>779</v>
      </c>
      <c r="H20" s="148" t="s">
        <v>780</v>
      </c>
      <c r="I20" s="148" t="s">
        <v>781</v>
      </c>
      <c r="J20" s="149" t="s">
        <v>128</v>
      </c>
      <c r="K20" s="840" t="s">
        <v>71</v>
      </c>
      <c r="L20" s="841"/>
      <c r="M20" s="841"/>
      <c r="N20" s="841"/>
      <c r="O20" s="841"/>
      <c r="P20" s="841"/>
      <c r="Q20" s="841"/>
      <c r="R20" s="840" t="s">
        <v>782</v>
      </c>
      <c r="S20" s="841"/>
      <c r="T20" s="841"/>
      <c r="U20" s="841"/>
      <c r="V20" s="55"/>
      <c r="W20" s="262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6"/>
    </row>
    <row r="21" spans="1:65" s="55" customFormat="1" ht="20.25" customHeight="1">
      <c r="A21" s="125"/>
      <c r="B21" s="150" t="str">
        <f>IF($F$1="","",IF(INDEX('Working - CPI'!$D:$D,$F$1+ROW()-ROW($B$21))&gt;0,"Vacant",""))</f>
        <v>Vacant</v>
      </c>
      <c r="C21" s="151" t="str">
        <f>IF($F$1="","",INDEX('Working - CPI'!$B:$B,$F$1+ROW()-ROW($B$21)))</f>
        <v>1725 W Williams Drive</v>
      </c>
      <c r="D21" s="151">
        <f>IF($F$1="","",INDEX('Working - CPI'!$C:$C,$F$1+ROW()-ROW($B$21)))</f>
        <v>41</v>
      </c>
      <c r="E21" s="152">
        <f>IF($F$1="","",INDEX('Working - CPI'!$D:$D,$F$1+ROW()-ROW($B$21)))</f>
        <v>3087</v>
      </c>
      <c r="F21" s="153">
        <f>IF($F$1="","",INDEX('Working - CPI'!$E:$E,$F$1+ROW()-ROW($B$21)))</f>
        <v>45627</v>
      </c>
      <c r="G21" s="484">
        <f ca="1">IF($F$1="","",INDEX('Working - CPI'!$F:$F,$F$1+ROW()-ROW($B$21)))</f>
        <v>382.52766793981573</v>
      </c>
      <c r="H21" s="268">
        <f>IF($F$1="","",INDEX('Working - CPI'!$G:$G,$F$1+ROW()-ROW($B$21)))</f>
        <v>1.4</v>
      </c>
      <c r="I21" s="267" t="str">
        <f>IF($F$1="","",INDEX('Working - CPI'!$H:$H,$F$1+ROW()-ROW($B$21)))</f>
        <v>Yes</v>
      </c>
      <c r="J21" s="267" t="str">
        <f>IF($F$1="","",INDEX('Working - CPI'!$I:$I,$F$1+ROW()-ROW($B$21)))</f>
        <v>Yes</v>
      </c>
      <c r="K21" s="938" t="str">
        <f>IF($F$1="","",INDEX('Working - CPI'!$J:$J,$F$1+ROW()-ROW($B$21)))</f>
        <v>LED upgrade and epoxy flooring</v>
      </c>
      <c r="L21" s="838"/>
      <c r="M21" s="838"/>
      <c r="N21" s="838"/>
      <c r="O21" s="838"/>
      <c r="P21" s="838"/>
      <c r="Q21" s="838"/>
      <c r="R21" s="936"/>
      <c r="S21" s="936"/>
      <c r="T21" s="936"/>
      <c r="U21" s="936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10"/>
    </row>
    <row r="22" spans="1:65" s="55" customFormat="1" ht="20.25" customHeight="1">
      <c r="A22" s="568"/>
      <c r="B22" s="569" t="s">
        <v>798</v>
      </c>
      <c r="C22" s="570" t="str">
        <f>IF($F$1="","",INDEX('Working - CPI'!$B:$B,$F$1+ROW()-ROW($B$21)))</f>
        <v>1725 W Williams Drive</v>
      </c>
      <c r="D22" s="570">
        <f>IF($F$1="","",INDEX('Working - CPI'!$C:$C,$F$1+ROW()-ROW($B$21)))</f>
        <v>64</v>
      </c>
      <c r="E22" s="571">
        <f>IF($F$1="","",INDEX('Working - CPI'!$D:$D,$F$1+ROW()-ROW($B$21)))</f>
        <v>2925</v>
      </c>
      <c r="F22" s="572">
        <f>IF($F$1="","",INDEX('Working - CPI'!$E:$E,$F$1+ROW()-ROW($B$21)))</f>
        <v>45597</v>
      </c>
      <c r="G22" s="573">
        <f ca="1">IF($F$1="","",INDEX('Working - CPI'!$F:$F,$F$1+ROW()-ROW($B$21)))</f>
        <v>412.52766793981573</v>
      </c>
      <c r="H22" s="574">
        <f>IF($F$1="","",INDEX('Working - CPI'!$G:$G,$F$1+ROW()-ROW($B$21)))</f>
        <v>1.4</v>
      </c>
      <c r="I22" s="575" t="str">
        <f>IF($F$1="","",INDEX('Working - CPI'!$H:$H,$F$1+ROW()-ROW($B$21)))</f>
        <v>Yes</v>
      </c>
      <c r="J22" s="575" t="str">
        <f>IF($F$1="","",INDEX('Working - CPI'!$I:$I,$F$1+ROW()-ROW($B$21)))</f>
        <v>Yes</v>
      </c>
      <c r="K22" s="941" t="str">
        <f>IF($F$1="","",INDEX('Working - CPI'!$J:$J,$F$1+ROW()-ROW($B$21)))</f>
        <v>Lease Ready</v>
      </c>
      <c r="L22" s="942"/>
      <c r="M22" s="942"/>
      <c r="N22" s="942"/>
      <c r="O22" s="942"/>
      <c r="P22" s="942"/>
      <c r="Q22" s="942"/>
      <c r="R22" s="927" t="s">
        <v>1145</v>
      </c>
      <c r="S22" s="927"/>
      <c r="T22" s="927"/>
      <c r="U22" s="927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10"/>
    </row>
    <row r="23" spans="1:65" s="55" customFormat="1" ht="12.75" customHeight="1">
      <c r="A23" s="133"/>
      <c r="B23" s="150" t="s">
        <v>785</v>
      </c>
      <c r="C23" s="151" t="str">
        <f>IF($F$1="","",INDEX('Working - CPI'!$B:$B,$F$1+ROW()-ROW($B$21)))</f>
        <v>1725 W Williams Drive</v>
      </c>
      <c r="D23" s="151" t="str">
        <f>IF($F$1="","",INDEX('Working - CPI'!$C:$C,$F$1+ROW()-ROW($B$21)))</f>
        <v>21-22</v>
      </c>
      <c r="E23" s="152">
        <f>IF($F$1="","",INDEX('Working - CPI'!$D:$D,$F$1+ROW()-ROW($B$21)))</f>
        <v>5850</v>
      </c>
      <c r="F23" s="153">
        <f>IF($F$1="","",INDEX('Working - CPI'!$E:$E,$F$1+ROW()-ROW($B$21)))</f>
        <v>45728</v>
      </c>
      <c r="G23" s="484">
        <f ca="1">IF($F$1="","",INDEX('Working - CPI'!$F:$F,$F$1+ROW()-ROW($B$21)))</f>
        <v>281.52766793981573</v>
      </c>
      <c r="H23" s="268">
        <f>IF($F$1="","",INDEX('Working - CPI'!$G:$G,$F$1+ROW()-ROW($B$21)))</f>
        <v>1.4</v>
      </c>
      <c r="I23" s="267" t="str">
        <f>IF($F$1="","",INDEX('Working - CPI'!$H:$H,$F$1+ROW()-ROW($B$21)))</f>
        <v>Yes</v>
      </c>
      <c r="J23" s="267" t="str">
        <f>IF($F$1="","",INDEX('Working - CPI'!$I:$I,$F$1+ROW()-ROW($B$21)))</f>
        <v>Yes</v>
      </c>
      <c r="K23" s="844" t="str">
        <f>IF($F$1="","",INDEX('Working - CPI'!$J:$J,$F$1+ROW()-ROW($B$21)))</f>
        <v>Lease ready. LED throughout</v>
      </c>
      <c r="L23" s="845"/>
      <c r="M23" s="845"/>
      <c r="N23" s="845"/>
      <c r="O23" s="845"/>
      <c r="P23" s="845"/>
      <c r="Q23" s="845"/>
      <c r="R23" s="928" t="s">
        <v>1146</v>
      </c>
      <c r="S23" s="928"/>
      <c r="T23" s="928"/>
      <c r="U23" s="928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65" s="55" customFormat="1" ht="12.75" customHeight="1">
      <c r="A24" s="133"/>
      <c r="B24" s="150" t="str">
        <f>IF($F$1="","",IF(INDEX('Working - CPI'!$D:$D,$F$1+ROW()-ROW($B$21))&gt;0,"Vacant",""))</f>
        <v>Vacant</v>
      </c>
      <c r="C24" s="151" t="str">
        <f>IF($F$1="","",INDEX('Working - CPI'!$B:$B,$F$1+ROW()-ROW($B$21)))</f>
        <v xml:space="preserve">1725 W Williams Drive </v>
      </c>
      <c r="D24" s="151" t="str">
        <f>IF($F$1="","",INDEX('Working - CPI'!$C:$C,$F$1+ROW()-ROW($B$21)))</f>
        <v>15-16</v>
      </c>
      <c r="E24" s="152">
        <f>IF($F$1="","",INDEX('Working - CPI'!$D:$D,$F$1+ROW()-ROW($B$21)))</f>
        <v>5850</v>
      </c>
      <c r="F24" s="153">
        <f>IF($F$1="","",INDEX('Working - CPI'!$E:$E,$F$1+ROW()-ROW($B$21)))</f>
        <v>45809</v>
      </c>
      <c r="G24" s="484">
        <f ca="1">IF($F$1="","",INDEX('Working - CPI'!$F:$F,$F$1+ROW()-ROW($B$21)))</f>
        <v>200.52766793981573</v>
      </c>
      <c r="H24" s="268">
        <f>IF($F$1="","",INDEX('Working - CPI'!$G:$G,$F$1+ROW()-ROW($B$21)))</f>
        <v>1.4</v>
      </c>
      <c r="I24" s="267" t="str">
        <f>IF($F$1="","",INDEX('Working - CPI'!$H:$H,$F$1+ROW()-ROW($B$21)))</f>
        <v>Yes</v>
      </c>
      <c r="J24" s="267" t="str">
        <f>IF($F$1="","",INDEX('Working - CPI'!$I:$I,$F$1+ROW()-ROW($B$21)))</f>
        <v>Yes</v>
      </c>
      <c r="K24" s="844" t="str">
        <f>IF($F$1="","",INDEX('Working - CPI'!$J:$J,$F$1+ROW()-ROW($B$21)))</f>
        <v>Estimates needed for paint, flooring, lighting</v>
      </c>
      <c r="L24" s="845"/>
      <c r="M24" s="845"/>
      <c r="N24" s="845"/>
      <c r="O24" s="845"/>
      <c r="P24" s="845"/>
      <c r="Q24" s="845"/>
      <c r="R24" s="936"/>
      <c r="S24" s="936"/>
      <c r="T24" s="936"/>
      <c r="U24" s="936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65" s="55" customFormat="1" ht="12.75" customHeight="1">
      <c r="A25" s="133"/>
      <c r="B25" s="150" t="s">
        <v>785</v>
      </c>
      <c r="C25" s="151" t="str">
        <f>IF($F$1="","",INDEX('Working - CPI'!$B:$B,$F$1+ROW()-ROW($B$21)))</f>
        <v xml:space="preserve">1725 W Williams Drive </v>
      </c>
      <c r="D25" s="151">
        <f>IF($F$1="","",INDEX('Working - CPI'!$C:$C,$F$1+ROW()-ROW($B$21)))</f>
        <v>46</v>
      </c>
      <c r="E25" s="152">
        <f>IF($F$1="","",INDEX('Working - CPI'!$D:$D,$F$1+ROW()-ROW($B$21)))</f>
        <v>2925</v>
      </c>
      <c r="F25" s="153">
        <f>IF($F$1="","",INDEX('Working - CPI'!$E:$E,$F$1+ROW()-ROW($B$21)))</f>
        <v>45809</v>
      </c>
      <c r="G25" s="484">
        <f ca="1">IF($F$1="","",INDEX('Working - CPI'!$F:$F,$F$1+ROW()-ROW($B$21)))</f>
        <v>200.52766793981573</v>
      </c>
      <c r="H25" s="268">
        <f>IF($F$1="","",INDEX('Working - CPI'!$G:$G,$F$1+ROW()-ROW($B$21)))</f>
        <v>1.4</v>
      </c>
      <c r="I25" s="267" t="str">
        <f>IF($F$1="","",INDEX('Working - CPI'!$H:$H,$F$1+ROW()-ROW($B$21)))</f>
        <v>Yes</v>
      </c>
      <c r="J25" s="267" t="str">
        <f>IF($F$1="","",INDEX('Working - CPI'!$I:$I,$F$1+ROW()-ROW($B$21)))</f>
        <v>Yes</v>
      </c>
      <c r="K25" s="844" t="str">
        <f>IF($F$1="","",INDEX('Working - CPI'!$J:$J,$F$1+ROW()-ROW($B$21)))</f>
        <v>Suite in good condition.  Alliled Electric to update to LED lighting</v>
      </c>
      <c r="L25" s="845"/>
      <c r="M25" s="845"/>
      <c r="N25" s="845"/>
      <c r="O25" s="845"/>
      <c r="P25" s="845"/>
      <c r="Q25" s="845"/>
      <c r="R25" s="928" t="s">
        <v>1147</v>
      </c>
      <c r="S25" s="928"/>
      <c r="T25" s="928"/>
      <c r="U25" s="928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65" s="55" customFormat="1" ht="12.75" customHeight="1">
      <c r="A26" s="133"/>
      <c r="B26" s="150" t="str">
        <f>IF($F$1="","",IF(INDEX('Working - CPI'!$D:$D,$F$1+ROW()-ROW($B$21))&gt;0,"Vacant",""))</f>
        <v>Vacant</v>
      </c>
      <c r="C26" s="151" t="str">
        <f>IF($F$1="","",INDEX('Working - CPI'!$B:$B,$F$1+ROW()-ROW($B$21)))</f>
        <v xml:space="preserve">  1725 W Williams Drive</v>
      </c>
      <c r="D26" s="151">
        <f>IF($F$1="","",INDEX('Working - CPI'!$C:$C,$F$1+ROW()-ROW($B$21)))</f>
        <v>38</v>
      </c>
      <c r="E26" s="152">
        <f>IF($F$1="","",INDEX('Working - CPI'!$D:$D,$F$1+ROW()-ROW($B$21)))</f>
        <v>2925</v>
      </c>
      <c r="F26" s="153">
        <f>IF($F$1="","",INDEX('Working - CPI'!$E:$E,$F$1+ROW()-ROW($B$21)))</f>
        <v>45839</v>
      </c>
      <c r="G26" s="484">
        <f ca="1">IF($F$1="","",INDEX('Working - CPI'!$F:$F,$F$1+ROW()-ROW($B$21)))</f>
        <v>170.52766793981573</v>
      </c>
      <c r="H26" s="268">
        <f>IF($F$1="","",INDEX('Working - CPI'!$G:$G,$F$1+ROW()-ROW($B$21)))</f>
        <v>1.4</v>
      </c>
      <c r="I26" s="267" t="str">
        <f>IF($F$1="","",INDEX('Working - CPI'!$H:$H,$F$1+ROW()-ROW($B$21)))</f>
        <v>Yes</v>
      </c>
      <c r="J26" s="267" t="str">
        <f>IF($F$1="","",INDEX('Working - CPI'!$I:$I,$F$1+ROW()-ROW($B$21)))</f>
        <v>Yes</v>
      </c>
      <c r="K26" s="844" t="str">
        <f>IF($F$1="","",INDEX('Working - CPI'!$J:$J,$F$1+ROW()-ROW($B$21)))</f>
        <v>Lease ready. Updated LED throughout and Epoxy floors</v>
      </c>
      <c r="L26" s="845"/>
      <c r="M26" s="845"/>
      <c r="N26" s="845"/>
      <c r="O26" s="845"/>
      <c r="P26" s="845"/>
      <c r="Q26" s="845"/>
      <c r="R26" s="936"/>
      <c r="S26" s="936"/>
      <c r="T26" s="936"/>
      <c r="U26" s="936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65" s="55" customFormat="1" ht="12.75" customHeight="1">
      <c r="A27" s="133"/>
      <c r="B27" s="150" t="str">
        <f>IF($F$1="","",IF(INDEX('Working - CPI'!$D:$D,$F$1+ROW()-ROW($B$21))&gt;0,"Vacant",""))</f>
        <v>Vacant</v>
      </c>
      <c r="C27" s="151" t="str">
        <f>IF($F$1="","",INDEX('Working - CPI'!$B:$B,$F$1+ROW()-ROW($B$21)))</f>
        <v xml:space="preserve">1725 W Williams Drive </v>
      </c>
      <c r="D27" s="151">
        <f>IF($F$1="","",INDEX('Working - CPI'!$C:$C,$F$1+ROW()-ROW($B$21)))</f>
        <v>10</v>
      </c>
      <c r="E27" s="152">
        <f>IF($F$1="","",INDEX('Working - CPI'!$D:$D,$F$1+ROW()-ROW($B$21)))</f>
        <v>2925</v>
      </c>
      <c r="F27" s="153">
        <f>IF($F$1="","",INDEX('Working - CPI'!$E:$E,$F$1+ROW()-ROW($B$21)))</f>
        <v>45934</v>
      </c>
      <c r="G27" s="484">
        <f ca="1">IF($F$1="","",INDEX('Working - CPI'!$F:$F,$F$1+ROW()-ROW($B$21)))</f>
        <v>75.527667939815728</v>
      </c>
      <c r="H27" s="268">
        <f>IF($F$1="","",INDEX('Working - CPI'!$G:$G,$F$1+ROW()-ROW($B$21)))</f>
        <v>1.4</v>
      </c>
      <c r="I27" s="267" t="str">
        <f>IF($F$1="","",INDEX('Working - CPI'!$H:$H,$F$1+ROW()-ROW($B$21)))</f>
        <v>Yes</v>
      </c>
      <c r="J27" s="267" t="str">
        <f>IF($F$1="","",INDEX('Working - CPI'!$I:$I,$F$1+ROW()-ROW($B$21)))</f>
        <v>No</v>
      </c>
      <c r="K27" s="844" t="str">
        <f>IF($F$1="","",INDEX('Working - CPI'!$J:$J,$F$1+ROW()-ROW($B$21)))</f>
        <v>Suite needs paint, flooring, lighting.  Possibly convert to A/C and add expoxy to meet Equus standard</v>
      </c>
      <c r="L27" s="845"/>
      <c r="M27" s="845"/>
      <c r="N27" s="845"/>
      <c r="O27" s="845"/>
      <c r="P27" s="845"/>
      <c r="Q27" s="845"/>
      <c r="R27" s="928" t="s">
        <v>1148</v>
      </c>
      <c r="S27" s="928"/>
      <c r="T27" s="928"/>
      <c r="U27" s="928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65" s="55" customFormat="1" ht="12.75" customHeight="1">
      <c r="A28" s="133"/>
      <c r="B28" s="150"/>
      <c r="C28" s="151"/>
      <c r="D28" s="151"/>
      <c r="E28" s="152"/>
      <c r="F28" s="153"/>
      <c r="G28" s="484"/>
      <c r="H28" s="268"/>
      <c r="I28" s="267"/>
      <c r="J28" s="267"/>
      <c r="K28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65" s="55" customFormat="1" ht="12.75" customHeight="1">
      <c r="A29" s="133"/>
      <c r="B29" s="150"/>
      <c r="C29" s="151"/>
      <c r="D29" s="151"/>
      <c r="E29" s="152"/>
      <c r="F29" s="153"/>
      <c r="G29" s="484"/>
      <c r="H29" s="268"/>
      <c r="I29" s="267"/>
      <c r="J29" s="267"/>
      <c r="K29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65" s="55" customFormat="1" ht="12.75" customHeight="1">
      <c r="A30" s="133"/>
      <c r="B30" s="150"/>
      <c r="C30" s="151"/>
      <c r="D30" s="151"/>
      <c r="E30" s="152"/>
      <c r="F30" s="153"/>
      <c r="G30" s="484"/>
      <c r="H30" s="268"/>
      <c r="I30" s="267"/>
      <c r="J30" s="267"/>
      <c r="K3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65" s="55" customFormat="1" ht="12.75" customHeight="1">
      <c r="A31" s="133"/>
      <c r="B31" s="150"/>
      <c r="C31" s="151"/>
      <c r="D31" s="151"/>
      <c r="E31" s="152"/>
      <c r="F31" s="153"/>
      <c r="G31" s="484"/>
      <c r="H31" s="268"/>
      <c r="I31" s="267"/>
      <c r="J31" s="267"/>
      <c r="K31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65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86"/>
      <c r="B37" s="187"/>
      <c r="C37" s="188"/>
      <c r="D37" s="188"/>
      <c r="E37" s="189"/>
      <c r="F37" s="190"/>
      <c r="G37" s="271"/>
      <c r="H37" s="272"/>
      <c r="I37" s="271"/>
      <c r="J37" s="271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7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55"/>
      <c r="W38" s="262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6"/>
    </row>
    <row r="39" spans="1:65" s="243" customFormat="1" ht="15.75" customHeight="1">
      <c r="A39" s="235"/>
      <c r="B39" s="236" t="s">
        <v>785</v>
      </c>
      <c r="C39" s="237">
        <f>SUMIF(B21:B34,B39,E21:E34)</f>
        <v>8775</v>
      </c>
      <c r="D39" s="237"/>
      <c r="E39" s="238">
        <f>SUM(E21:E38)</f>
        <v>26487</v>
      </c>
      <c r="F39" s="239"/>
      <c r="G39" s="237" t="s">
        <v>59</v>
      </c>
      <c r="H39" s="237">
        <f>SUMIF(B21:B34,G39,E21:E34)</f>
        <v>14787</v>
      </c>
      <c r="I39" s="237"/>
      <c r="J39" s="237"/>
      <c r="K39" s="241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5"/>
      <c r="AH39" s="246"/>
      <c r="AI39" s="247"/>
      <c r="AJ39" s="247"/>
      <c r="AK39" s="247"/>
      <c r="AL39" s="248"/>
    </row>
    <row r="40" spans="1:65" s="55" customFormat="1" ht="30.75" customHeight="1">
      <c r="A40" s="837" t="s">
        <v>786</v>
      </c>
      <c r="B40" s="838"/>
      <c r="C40" s="838"/>
      <c r="D40" s="838"/>
      <c r="E40" s="838"/>
      <c r="F40" s="838"/>
      <c r="G40" s="838"/>
      <c r="H40" s="838"/>
      <c r="I40" s="838"/>
      <c r="J40" s="838"/>
      <c r="K40" s="838"/>
      <c r="L40" s="838"/>
      <c r="M40" s="838"/>
      <c r="N40" s="838"/>
      <c r="O40" s="838"/>
      <c r="P40" s="838"/>
      <c r="Q40" s="838"/>
      <c r="R40" s="838"/>
      <c r="S40" s="838"/>
      <c r="T40" s="838"/>
      <c r="U40" s="839"/>
      <c r="W40" s="263" t="s">
        <v>734</v>
      </c>
      <c r="X40" s="166"/>
      <c r="Y40" s="166"/>
      <c r="Z40" s="166"/>
      <c r="AA40" s="166"/>
      <c r="AB40" s="166"/>
      <c r="AC40" s="166"/>
      <c r="AD40" s="166"/>
      <c r="AE40" s="166"/>
      <c r="AF40" s="166"/>
      <c r="AG40" s="167"/>
      <c r="AH40" s="168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</row>
    <row r="41" spans="1:65" s="55" customFormat="1" ht="24" customHeight="1">
      <c r="A41" s="161"/>
      <c r="B41" s="162"/>
      <c r="C41" s="163"/>
      <c r="D41" s="163"/>
      <c r="E41" s="164"/>
      <c r="F41" s="162"/>
      <c r="G41" s="854" t="s">
        <v>737</v>
      </c>
      <c r="H41" s="853"/>
      <c r="I41" s="855" t="s">
        <v>738</v>
      </c>
      <c r="J41" s="853"/>
      <c r="K41" s="854" t="s">
        <v>739</v>
      </c>
      <c r="L41" s="853"/>
      <c r="M41" s="854" t="s">
        <v>740</v>
      </c>
      <c r="N41" s="853"/>
      <c r="O41" s="165" t="s">
        <v>760</v>
      </c>
      <c r="P41" s="165" t="s">
        <v>742</v>
      </c>
      <c r="Q41" s="165" t="s">
        <v>743</v>
      </c>
      <c r="R41" s="165" t="s">
        <v>744</v>
      </c>
      <c r="S41" s="164"/>
      <c r="T41" s="164"/>
      <c r="U41" s="164"/>
      <c r="W41" s="171" t="s">
        <v>745</v>
      </c>
      <c r="X41" s="169"/>
      <c r="Y41" s="169"/>
      <c r="Z41" s="169"/>
      <c r="AA41" s="169"/>
      <c r="AB41" s="170" t="s">
        <v>746</v>
      </c>
      <c r="AC41" s="170"/>
      <c r="AD41" s="170"/>
      <c r="AE41" s="170" t="s">
        <v>287</v>
      </c>
      <c r="AF41" s="171"/>
      <c r="AG41" s="172"/>
      <c r="AH41" s="173"/>
    </row>
    <row r="42" spans="1:65" s="536" customFormat="1" ht="15" customHeight="1">
      <c r="A42" s="530"/>
      <c r="B42" s="531" t="s">
        <v>751</v>
      </c>
      <c r="C42" s="532" t="s">
        <v>752</v>
      </c>
      <c r="D42" s="532" t="s">
        <v>753</v>
      </c>
      <c r="E42" s="530" t="s">
        <v>730</v>
      </c>
      <c r="F42" s="533" t="s">
        <v>754</v>
      </c>
      <c r="G42" s="534" t="s">
        <v>296</v>
      </c>
      <c r="H42" s="534" t="s">
        <v>757</v>
      </c>
      <c r="I42" s="532" t="s">
        <v>296</v>
      </c>
      <c r="J42" s="532" t="s">
        <v>757</v>
      </c>
      <c r="K42" s="534" t="s">
        <v>296</v>
      </c>
      <c r="L42" s="534" t="s">
        <v>757</v>
      </c>
      <c r="M42" s="534" t="s">
        <v>296</v>
      </c>
      <c r="N42" s="534" t="s">
        <v>757</v>
      </c>
      <c r="O42" s="534" t="s">
        <v>787</v>
      </c>
      <c r="P42" s="534" t="s">
        <v>787</v>
      </c>
      <c r="Q42" s="534" t="s">
        <v>787</v>
      </c>
      <c r="R42" s="534">
        <f>S6</f>
        <v>0</v>
      </c>
      <c r="S42" s="553" t="s">
        <v>788</v>
      </c>
      <c r="T42" s="859" t="s">
        <v>71</v>
      </c>
      <c r="U42" s="860"/>
      <c r="W42" s="537" t="s">
        <v>759</v>
      </c>
      <c r="X42" s="537" t="s">
        <v>760</v>
      </c>
      <c r="Y42" s="537" t="s">
        <v>761</v>
      </c>
      <c r="Z42" s="537" t="s">
        <v>742</v>
      </c>
      <c r="AA42" s="537" t="s">
        <v>762</v>
      </c>
      <c r="AB42" s="538" t="s">
        <v>763</v>
      </c>
      <c r="AC42" s="539" t="s">
        <v>762</v>
      </c>
      <c r="AD42" s="540" t="s">
        <v>739</v>
      </c>
      <c r="AE42" s="538" t="s">
        <v>764</v>
      </c>
      <c r="AF42" s="539" t="s">
        <v>765</v>
      </c>
      <c r="AG42" s="554" t="s">
        <v>766</v>
      </c>
      <c r="AH42" s="541" t="s">
        <v>767</v>
      </c>
      <c r="AL42" s="555"/>
      <c r="AM42" s="556" t="str">
        <f>AM5</f>
        <v>Raleigh Light Industrial - Rent Bump Calculation</v>
      </c>
      <c r="AN42" s="557"/>
      <c r="AO42" s="557"/>
      <c r="AP42" s="557"/>
      <c r="AQ42" s="557"/>
      <c r="AR42" s="557"/>
      <c r="AS42" s="557"/>
      <c r="AT42" s="557"/>
      <c r="AU42" s="557"/>
      <c r="AV42" s="557"/>
      <c r="AW42" s="558"/>
      <c r="AX42" s="558"/>
      <c r="AY42" s="558"/>
      <c r="AZ42" s="558"/>
      <c r="BA42" s="558"/>
      <c r="BB42" s="558"/>
      <c r="BD42" s="556" t="str">
        <f>BD5</f>
        <v>Raleigh Light Industrial - Rent Bump Calculation (Monthly Rents)</v>
      </c>
      <c r="BE42" s="557"/>
      <c r="BF42" s="557"/>
      <c r="BG42" s="557"/>
      <c r="BH42" s="557"/>
      <c r="BI42" s="557"/>
      <c r="BJ42" s="557"/>
      <c r="BK42" s="557"/>
      <c r="BL42" s="557"/>
      <c r="BM42" s="557"/>
    </row>
    <row r="43" spans="1:65" s="55" customFormat="1" ht="15" customHeight="1">
      <c r="A43" s="60"/>
      <c r="B43" s="61" t="str">
        <f>IF($G$1="","",INDEX('Lease Report 2025'!$H:$H,$G$1+ROW()-ROW($B$43)))</f>
        <v>Cornel Hasna</v>
      </c>
      <c r="C43" s="62" t="str">
        <f>IF($G$1="","",INDEX('Lease Report 2025'!$D:$D,$G$1+ROW()-ROW($B$43)))</f>
        <v>1725 W Williams Dr</v>
      </c>
      <c r="D43" s="62">
        <f>IF($G$1="","",INDEX('Lease Report 2025'!$E:$E,$G$1+ROW()-ROW($B$43)))</f>
        <v>0</v>
      </c>
      <c r="E43" s="60">
        <f>IF($G$1="","",INDEX('Lease Report 2025'!$G:$G,$G$1+ROW()-ROW($B$43)))</f>
        <v>11700</v>
      </c>
      <c r="F43" s="63" t="str">
        <f>IF($G$1="","",INDEX('Lease Report 2025'!$A:$A,$G$1+ROW()-ROW($B$43)))</f>
        <v>RX</v>
      </c>
      <c r="G43" s="64">
        <f>IF($G$1="","",INDEX('Lease Report 2025'!$L:$L,$G$1+ROW()-ROW($B$43)))</f>
        <v>1.37</v>
      </c>
      <c r="H43" s="64"/>
      <c r="I43" s="62">
        <f>IF($G$1="","",INDEX('Lease Report 2025'!$P:$P,$G$1+ROW()-ROW($B$43)))</f>
        <v>3</v>
      </c>
      <c r="J43" s="62"/>
      <c r="K43" s="64"/>
      <c r="L43" s="64"/>
      <c r="M43" s="64"/>
      <c r="N43" s="476"/>
      <c r="O43" s="476">
        <f>IF($G$1="","",INDEX('Lease Report 2025'!$N:$N,$G$1+ROW()-ROW($B$43)))</f>
        <v>0.06</v>
      </c>
      <c r="P43" s="476"/>
      <c r="Q43" s="476"/>
      <c r="R43" s="64"/>
      <c r="S43" s="109">
        <f>IF($G$1="","",INDEX('Lease Report 2025'!$R:$R,$G$1+ROW()-ROW($B$43)))</f>
        <v>45717</v>
      </c>
      <c r="T43" s="61" t="str">
        <f>IF($G$1="","",INDEX('Lease Report 2025'!$O:$O,$G$1+ROW()-ROW($B$43)))</f>
        <v>Tenant is expanding and renewing their lease.  They will now have suites 25, 26, 27, 28 and have renewed for 3 years</v>
      </c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65" s="55" customFormat="1" ht="15" customHeight="1">
      <c r="A44" s="60"/>
      <c r="B44" s="61" t="str">
        <f>IF($G$1="","",INDEX('Lease Report 2025'!$H:$H,$G$1+ROW()-ROW($B$43)))</f>
        <v>Maverix Baseball Academy LLC</v>
      </c>
      <c r="C44" s="62" t="str">
        <f>IF($G$1="","",INDEX('Lease Report 2025'!$D:$D,$G$1+ROW()-ROW($B$43)))</f>
        <v>1725 W Williams Dr</v>
      </c>
      <c r="D44" s="62" t="str">
        <f>IF($G$1="","",INDEX('Lease Report 2025'!$E:$E,$G$1+ROW()-ROW($B$43)))</f>
        <v>57,58</v>
      </c>
      <c r="E44" s="60">
        <f>IF($G$1="","",INDEX('Lease Report 2025'!$G:$G,$G$1+ROW()-ROW($B$43)))</f>
        <v>5850</v>
      </c>
      <c r="F44" s="63" t="str">
        <f>IF($G$1="","",INDEX('Lease Report 2025'!$A:$A,$G$1+ROW()-ROW($B$43)))</f>
        <v>New</v>
      </c>
      <c r="G44" s="64">
        <f>IF($G$1="","",INDEX('Lease Report 2025'!$L:$L,$G$1+ROW()-ROW($B$43)))</f>
        <v>1.45</v>
      </c>
      <c r="H44" s="64"/>
      <c r="I44" s="62">
        <f>IF($G$1="","",INDEX('Lease Report 2025'!$P:$P,$G$1+ROW()-ROW($B$43)))</f>
        <v>5</v>
      </c>
      <c r="J44" s="62"/>
      <c r="K44" s="64"/>
      <c r="L44" s="64"/>
      <c r="M44" s="64"/>
      <c r="N44" s="476"/>
      <c r="O44" s="476">
        <f>IF($G$1="","",INDEX('Lease Report 2025'!$N:$N,$G$1+ROW()-ROW($B$43)))</f>
        <v>0.05</v>
      </c>
      <c r="P44" s="476"/>
      <c r="Q44" s="476"/>
      <c r="R44" s="64"/>
      <c r="S44" s="109">
        <f>IF($G$1="","",INDEX('Lease Report 2025'!$R:$R,$G$1+ROW()-ROW($B$43)))</f>
        <v>45809</v>
      </c>
      <c r="T44" s="61">
        <f>IF($G$1="","",INDEX('Lease Report 2025'!$O:$O,$G$1+ROW()-ROW($B$43)))</f>
        <v>2</v>
      </c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65" s="55" customFormat="1" ht="15" customHeight="1">
      <c r="A45" s="60"/>
      <c r="B45" s="61" t="str">
        <f>IF($G$1="","",INDEX('Lease Report 2025'!$H:$H,$G$1+ROW()-ROW($B$43)))</f>
        <v>Engaging Media</v>
      </c>
      <c r="C45" s="62" t="str">
        <f>IF($G$1="","",INDEX('Lease Report 2025'!$D:$D,$G$1+ROW()-ROW($B$43)))</f>
        <v>1725 W Williams Dr</v>
      </c>
      <c r="D45" s="62">
        <f>IF($G$1="","",INDEX('Lease Report 2025'!$E:$E,$G$1+ROW()-ROW($B$43)))</f>
        <v>54</v>
      </c>
      <c r="E45" s="60">
        <f>IF($G$1="","",INDEX('Lease Report 2025'!$G:$G,$G$1+ROW()-ROW($B$43)))</f>
        <v>3076</v>
      </c>
      <c r="F45" s="63" t="str">
        <f>IF($G$1="","",INDEX('Lease Report 2025'!$A:$A,$G$1+ROW()-ROW($B$43)))</f>
        <v>R</v>
      </c>
      <c r="G45" s="64">
        <f>IF($G$1="","",INDEX('Lease Report 2025'!$L:$L,$G$1+ROW()-ROW($B$43)))</f>
        <v>1.4</v>
      </c>
      <c r="H45" s="64"/>
      <c r="I45" s="62">
        <f>IF($G$1="","",INDEX('Lease Report 2025'!$P:$P,$G$1+ROW()-ROW($B$43)))</f>
        <v>3</v>
      </c>
      <c r="J45" s="62"/>
      <c r="K45" s="64"/>
      <c r="L45" s="64"/>
      <c r="M45" s="64"/>
      <c r="N45" s="476"/>
      <c r="O45" s="476">
        <f>IF($G$1="","",INDEX('Lease Report 2025'!$N:$N,$G$1+ROW()-ROW($B$43)))</f>
        <v>0.06</v>
      </c>
      <c r="P45" s="476"/>
      <c r="Q45" s="476"/>
      <c r="R45" s="64"/>
      <c r="S45" s="109">
        <f>IF($G$1="","",INDEX('Lease Report 2025'!$R:$R,$G$1+ROW()-ROW($B$43)))</f>
        <v>45809</v>
      </c>
      <c r="T45" s="61" t="str">
        <f>IF($G$1="","",INDEX('Lease Report 2025'!$O:$O,$G$1+ROW()-ROW($B$43)))</f>
        <v>Tenant agreed to a 3 year NNN renewal</v>
      </c>
      <c r="U45" s="430"/>
      <c r="W45" s="122"/>
      <c r="X45" s="122"/>
      <c r="Y45" s="122"/>
      <c r="Z45" s="122"/>
      <c r="AA45" s="122"/>
      <c r="AB45" s="477"/>
      <c r="AC45" s="123"/>
      <c r="AD45" s="123"/>
      <c r="AE45" s="123"/>
      <c r="AF45" s="123"/>
      <c r="AG45" s="478"/>
      <c r="AH45" s="431"/>
      <c r="AL45" s="110"/>
      <c r="AM45" s="47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7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65" s="55" customFormat="1" ht="15" customHeight="1">
      <c r="A46" s="60"/>
      <c r="B46" s="61" t="str">
        <f>IF($G$1="","",INDEX('Lease Report 2025'!$H:$H,$G$1+ROW()-ROW($B$43)))</f>
        <v>Fechete Euro Flooring</v>
      </c>
      <c r="C46" s="62" t="str">
        <f>IF($G$1="","",INDEX('Lease Report 2025'!$D:$D,$G$1+ROW()-ROW($B$43)))</f>
        <v>1725 W Williams Dr</v>
      </c>
      <c r="D46" s="62">
        <f>IF($G$1="","",INDEX('Lease Report 2025'!$E:$E,$G$1+ROW()-ROW($B$43)))</f>
        <v>2</v>
      </c>
      <c r="E46" s="60">
        <f>IF($G$1="","",INDEX('Lease Report 2025'!$G:$G,$G$1+ROW()-ROW($B$43)))</f>
        <v>2925</v>
      </c>
      <c r="F46" s="63" t="str">
        <f>IF($G$1="","",INDEX('Lease Report 2025'!$A:$A,$G$1+ROW()-ROW($B$43)))</f>
        <v>R</v>
      </c>
      <c r="G46" s="64">
        <f>IF($G$1="","",INDEX('Lease Report 2025'!$L:$L,$G$1+ROW()-ROW($B$43)))</f>
        <v>1.4</v>
      </c>
      <c r="H46" s="64"/>
      <c r="I46" s="62">
        <f>IF($G$1="","",INDEX('Lease Report 2025'!$P:$P,$G$1+ROW()-ROW($B$43)))</f>
        <v>3</v>
      </c>
      <c r="J46" s="62"/>
      <c r="K46" s="64"/>
      <c r="L46" s="64"/>
      <c r="M46" s="64"/>
      <c r="N46" s="476"/>
      <c r="O46" s="476">
        <f>IF($G$1="","",INDEX('Lease Report 2025'!$N:$N,$G$1+ROW()-ROW($B$43)))</f>
        <v>0.06</v>
      </c>
      <c r="P46" s="476"/>
      <c r="Q46" s="476"/>
      <c r="R46" s="64"/>
      <c r="S46" s="109">
        <f>IF($G$1="","",INDEX('Lease Report 2025'!$R:$R,$G$1+ROW()-ROW($B$43)))</f>
        <v>45809</v>
      </c>
      <c r="T46" s="61" t="str">
        <f>IF($G$1="","",INDEX('Lease Report 2025'!$O:$O,$G$1+ROW()-ROW($B$43)))</f>
        <v>Tenant has agreed to a 3 year renewal</v>
      </c>
      <c r="U46" s="430"/>
      <c r="W46" s="122"/>
      <c r="X46" s="122"/>
      <c r="Y46" s="122"/>
      <c r="Z46" s="122"/>
      <c r="AA46" s="122"/>
      <c r="AB46" s="477"/>
      <c r="AC46" s="123"/>
      <c r="AD46" s="123"/>
      <c r="AE46" s="123"/>
      <c r="AF46" s="123"/>
      <c r="AG46" s="478"/>
      <c r="AH46" s="431"/>
      <c r="AL46" s="110"/>
      <c r="AM46" s="47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D46" s="479"/>
      <c r="BE46" s="169"/>
      <c r="BF46" s="169"/>
      <c r="BG46" s="169"/>
      <c r="BH46" s="169"/>
      <c r="BI46" s="169"/>
      <c r="BJ46" s="169"/>
      <c r="BK46" s="169"/>
      <c r="BL46" s="169"/>
      <c r="BM46" s="169"/>
    </row>
    <row r="47" spans="1:65" s="55" customFormat="1" ht="15" customHeight="1">
      <c r="A47" s="60"/>
      <c r="B47" s="61" t="str">
        <f>IF($G$1="","",INDEX('Lease Report 2025'!$H:$H,$G$1+ROW()-ROW($B$43)))</f>
        <v>Phoenix Granite</v>
      </c>
      <c r="C47" s="62" t="str">
        <f>IF($G$1="","",INDEX('Lease Report 2025'!$D:$D,$G$1+ROW()-ROW($B$43)))</f>
        <v>1725 W Williams Dr</v>
      </c>
      <c r="D47" s="62">
        <f>IF($G$1="","",INDEX('Lease Report 2025'!$E:$E,$G$1+ROW()-ROW($B$43)))</f>
        <v>1</v>
      </c>
      <c r="E47" s="60">
        <f>IF($G$1="","",INDEX('Lease Report 2025'!$G:$G,$G$1+ROW()-ROW($B$43)))</f>
        <v>2925</v>
      </c>
      <c r="F47" s="63" t="str">
        <f>IF($G$1="","",INDEX('Lease Report 2025'!$A:$A,$G$1+ROW()-ROW($B$43)))</f>
        <v xml:space="preserve">R </v>
      </c>
      <c r="G47" s="64">
        <f>IF($G$1="","",INDEX('Lease Report 2025'!$L:$L,$G$1+ROW()-ROW($B$43)))</f>
        <v>1.42</v>
      </c>
      <c r="H47" s="64"/>
      <c r="I47" s="62">
        <f>IF($G$1="","",INDEX('Lease Report 2025'!$P:$P,$G$1+ROW()-ROW($B$43)))</f>
        <v>3</v>
      </c>
      <c r="J47" s="62"/>
      <c r="K47" s="64"/>
      <c r="L47" s="64"/>
      <c r="M47" s="64"/>
      <c r="N47" s="476"/>
      <c r="O47" s="476">
        <f>IF($G$1="","",INDEX('Lease Report 2025'!$N:$N,$G$1+ROW()-ROW($B$43)))</f>
        <v>0.06</v>
      </c>
      <c r="P47" s="476"/>
      <c r="Q47" s="476"/>
      <c r="R47" s="64"/>
      <c r="S47" s="109">
        <f>IF($G$1="","",INDEX('Lease Report 2025'!$R:$R,$G$1+ROW()-ROW($B$43)))</f>
        <v>45809</v>
      </c>
      <c r="T47" s="61" t="str">
        <f>IF($G$1="","",INDEX('Lease Report 2025'!$O:$O,$G$1+ROW()-ROW($B$43)))</f>
        <v>Tenant has agreed to a 3 year renewal</v>
      </c>
      <c r="U47" s="430"/>
      <c r="W47" s="122"/>
      <c r="X47" s="122"/>
      <c r="Y47" s="122"/>
      <c r="Z47" s="122"/>
      <c r="AA47" s="122"/>
      <c r="AB47" s="477"/>
      <c r="AC47" s="123"/>
      <c r="AD47" s="123"/>
      <c r="AE47" s="123"/>
      <c r="AF47" s="123"/>
      <c r="AG47" s="478"/>
      <c r="AH47" s="431"/>
      <c r="AL47" s="110"/>
      <c r="AM47" s="47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D47" s="47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 spans="1:65" s="55" customFormat="1" ht="15" customHeight="1">
      <c r="A48" s="60"/>
      <c r="B48" s="61" t="str">
        <f>IF($G$1="","",INDEX('Lease Report 2025'!$H:$H,$G$1+ROW()-ROW($B$43)))</f>
        <v>Five Star Finish</v>
      </c>
      <c r="C48" s="62" t="str">
        <f>IF($G$1="","",INDEX('Lease Report 2025'!$D:$D,$G$1+ROW()-ROW($B$43)))</f>
        <v>1725 W Williams Dr</v>
      </c>
      <c r="D48" s="62">
        <f>IF($G$1="","",INDEX('Lease Report 2025'!$E:$E,$G$1+ROW()-ROW($B$43)))</f>
        <v>53</v>
      </c>
      <c r="E48" s="60">
        <f>IF($G$1="","",INDEX('Lease Report 2025'!$G:$G,$G$1+ROW()-ROW($B$43)))</f>
        <v>3076</v>
      </c>
      <c r="F48" s="63" t="str">
        <f>IF($G$1="","",INDEX('Lease Report 2025'!$A:$A,$G$1+ROW()-ROW($B$43)))</f>
        <v xml:space="preserve">R </v>
      </c>
      <c r="G48" s="64">
        <f>IF($G$1="","",INDEX('Lease Report 2025'!$L:$L,$G$1+ROW()-ROW($B$43)))</f>
        <v>1.42</v>
      </c>
      <c r="H48" s="64"/>
      <c r="I48" s="62">
        <f>IF($G$1="","",INDEX('Lease Report 2025'!$P:$P,$G$1+ROW()-ROW($B$43)))</f>
        <v>3</v>
      </c>
      <c r="J48" s="62"/>
      <c r="K48" s="64"/>
      <c r="L48" s="64"/>
      <c r="M48" s="64"/>
      <c r="N48" s="476"/>
      <c r="O48" s="476">
        <f>IF($G$1="","",INDEX('Lease Report 2025'!$N:$N,$G$1+ROW()-ROW($B$43)))</f>
        <v>0.06</v>
      </c>
      <c r="P48" s="476"/>
      <c r="Q48" s="476"/>
      <c r="R48" s="64"/>
      <c r="S48" s="109">
        <f>IF($G$1="","",INDEX('Lease Report 2025'!$R:$R,$G$1+ROW()-ROW($B$43)))</f>
        <v>45839</v>
      </c>
      <c r="T48" s="61" t="str">
        <f>IF($G$1="","",INDEX('Lease Report 2025'!$O:$O,$G$1+ROW()-ROW($B$43)))</f>
        <v xml:space="preserve">Tenant has agreed to a 3 year NNN renewal </v>
      </c>
      <c r="U48" s="430"/>
      <c r="W48" s="122"/>
      <c r="X48" s="122"/>
      <c r="Y48" s="122"/>
      <c r="Z48" s="122"/>
      <c r="AA48" s="122"/>
      <c r="AB48" s="477"/>
      <c r="AC48" s="123"/>
      <c r="AD48" s="123"/>
      <c r="AE48" s="123"/>
      <c r="AF48" s="123"/>
      <c r="AG48" s="478"/>
      <c r="AH48" s="431"/>
      <c r="AL48" s="110"/>
      <c r="AM48" s="47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D48" s="47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 spans="1:71" s="55" customFormat="1" ht="15" customHeight="1">
      <c r="A49" s="60"/>
      <c r="B49" s="61" t="str">
        <f>IF($G$1="","",INDEX('Lease Report 2025'!$H:$H,$G$1+ROW()-ROW($B$43)))</f>
        <v>Danmarpan LLC</v>
      </c>
      <c r="C49" s="62" t="str">
        <f>IF($G$1="","",INDEX('Lease Report 2025'!$D:$D,$G$1+ROW()-ROW($B$43)))</f>
        <v>1725 W Williams Dr</v>
      </c>
      <c r="D49" s="62">
        <f>IF($G$1="","",INDEX('Lease Report 2025'!$E:$E,$G$1+ROW()-ROW($B$43)))</f>
        <v>49</v>
      </c>
      <c r="E49" s="60">
        <f>IF($G$1="","",INDEX('Lease Report 2025'!$G:$G,$G$1+ROW()-ROW($B$43)))</f>
        <v>2925</v>
      </c>
      <c r="F49" s="63" t="str">
        <f>IF($G$1="","",INDEX('Lease Report 2025'!$A:$A,$G$1+ROW()-ROW($B$43)))</f>
        <v>R</v>
      </c>
      <c r="G49" s="64">
        <f>IF($G$1="","",INDEX('Lease Report 2025'!$L:$L,$G$1+ROW()-ROW($B$43)))</f>
        <v>1.35</v>
      </c>
      <c r="H49" s="64"/>
      <c r="I49" s="62">
        <f>IF($G$1="","",INDEX('Lease Report 2025'!$P:$P,$G$1+ROW()-ROW($B$43)))</f>
        <v>3</v>
      </c>
      <c r="J49" s="62"/>
      <c r="K49" s="64"/>
      <c r="L49" s="64"/>
      <c r="M49" s="64"/>
      <c r="N49" s="476"/>
      <c r="O49" s="476">
        <f>IF($G$1="","",INDEX('Lease Report 2025'!$N:$N,$G$1+ROW()-ROW($B$43)))</f>
        <v>0.06</v>
      </c>
      <c r="P49" s="476"/>
      <c r="Q49" s="476"/>
      <c r="R49" s="64"/>
      <c r="S49" s="109">
        <f>IF($G$1="","",INDEX('Lease Report 2025'!$R:$R,$G$1+ROW()-ROW($B$43)))</f>
        <v>45931</v>
      </c>
      <c r="T49" s="61" t="str">
        <f>IF($G$1="","",INDEX('Lease Report 2025'!$O:$O,$G$1+ROW()-ROW($B$43)))</f>
        <v>Waiting for Equus to sign</v>
      </c>
      <c r="U49" s="430"/>
      <c r="W49" s="122"/>
      <c r="X49" s="122"/>
      <c r="Y49" s="122"/>
      <c r="Z49" s="122"/>
      <c r="AA49" s="122"/>
      <c r="AB49" s="477"/>
      <c r="AC49" s="123"/>
      <c r="AD49" s="123"/>
      <c r="AE49" s="123"/>
      <c r="AF49" s="123"/>
      <c r="AG49" s="478"/>
      <c r="AH49" s="431"/>
      <c r="AL49" s="110"/>
      <c r="AM49" s="47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D49" s="47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71" s="55" customFormat="1" ht="15" customHeight="1">
      <c r="A50" s="60"/>
      <c r="B50" s="61" t="str">
        <f>IF($G$1="","",INDEX('Lease Report 2025'!$H:$H,$G$1+ROW()-ROW($B$43)))</f>
        <v>Limitless Graphix</v>
      </c>
      <c r="C50" s="62" t="str">
        <f>IF($G$1="","",INDEX('Lease Report 2025'!$D:$D,$G$1+ROW()-ROW($B$43)))</f>
        <v>1725 W Williams Dr</v>
      </c>
      <c r="D50" s="62">
        <f>IF($G$1="","",INDEX('Lease Report 2025'!$E:$E,$G$1+ROW()-ROW($B$43)))</f>
        <v>3</v>
      </c>
      <c r="E50" s="60">
        <f>IF($G$1="","",INDEX('Lease Report 2025'!$G:$G,$G$1+ROW()-ROW($B$43)))</f>
        <v>2925</v>
      </c>
      <c r="F50" s="63" t="str">
        <f>IF($G$1="","",INDEX('Lease Report 2025'!$A:$A,$G$1+ROW()-ROW($B$43)))</f>
        <v>R</v>
      </c>
      <c r="G50" s="64">
        <f>IF($G$1="","",INDEX('Lease Report 2025'!$L:$L,$G$1+ROW()-ROW($B$43)))</f>
        <v>1.4</v>
      </c>
      <c r="H50" s="64"/>
      <c r="I50" s="62">
        <f>IF($G$1="","",INDEX('Lease Report 2025'!$P:$P,$G$1+ROW()-ROW($B$43)))</f>
        <v>3</v>
      </c>
      <c r="J50" s="62"/>
      <c r="K50" s="64"/>
      <c r="L50" s="64"/>
      <c r="M50" s="64"/>
      <c r="N50" s="476"/>
      <c r="O50" s="476">
        <f>IF($G$1="","",INDEX('Lease Report 2025'!$N:$N,$G$1+ROW()-ROW($B$43)))</f>
        <v>0.06</v>
      </c>
      <c r="P50" s="476"/>
      <c r="Q50" s="476"/>
      <c r="R50" s="64"/>
      <c r="S50" s="109">
        <f>IF($G$1="","",INDEX('Lease Report 2025'!$R:$R,$G$1+ROW()-ROW($B$43)))</f>
        <v>45931</v>
      </c>
      <c r="T50" s="61" t="str">
        <f>IF($G$1="","",INDEX('Lease Report 2025'!$O:$O,$G$1+ROW()-ROW($B$43)))</f>
        <v xml:space="preserve">Tenant agreed to a 3 year NNN renewal 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2025'!$H:$H,$G$1+ROW()-ROW($B$43)))</f>
        <v>Elevated Design</v>
      </c>
      <c r="C51" s="62" t="str">
        <f>IF($G$1="","",INDEX('Lease Report 2025'!$D:$D,$G$1+ROW()-ROW($B$43)))</f>
        <v>1725 W Williams Dr</v>
      </c>
      <c r="D51" s="62" t="str">
        <f>IF($G$1="","",INDEX('Lease Report 2025'!$E:$E,$G$1+ROW()-ROW($B$43)))</f>
        <v>61 &amp; 63</v>
      </c>
      <c r="E51" s="60">
        <f>IF($G$1="","",INDEX('Lease Report 2025'!$G:$G,$G$1+ROW()-ROW($B$43)))</f>
        <v>5850</v>
      </c>
      <c r="F51" s="63" t="str">
        <f>IF($G$1="","",INDEX('Lease Report 2025'!$A:$A,$G$1+ROW()-ROW($B$43)))</f>
        <v>OFS</v>
      </c>
      <c r="G51" s="64">
        <f>IF($G$1="","",INDEX('Lease Report 2025'!$L:$L,$G$1+ROW()-ROW($B$43)))</f>
        <v>1.36</v>
      </c>
      <c r="H51" s="64"/>
      <c r="I51" s="62">
        <f>IF($G$1="","",INDEX('Lease Report 2025'!$P:$P,$G$1+ROW()-ROW($B$43)))</f>
        <v>3</v>
      </c>
      <c r="J51" s="62"/>
      <c r="K51" s="64"/>
      <c r="L51" s="64"/>
      <c r="M51" s="64"/>
      <c r="N51" s="476"/>
      <c r="O51" s="476">
        <f>IF($G$1="","",INDEX('Lease Report 2025'!$N:$N,$G$1+ROW()-ROW($B$43)))</f>
        <v>0.06</v>
      </c>
      <c r="P51" s="476"/>
      <c r="Q51" s="476"/>
      <c r="R51" s="64"/>
      <c r="S51" s="109">
        <f>IF($G$1="","",INDEX('Lease Report 2025'!$R:$R,$G$1+ROW()-ROW($B$43)))</f>
        <v>45962</v>
      </c>
      <c r="T51" s="61" t="str">
        <f>IF($G$1="","",INDEX('Lease Report 2025'!$O:$O,$G$1+ROW()-ROW($B$43)))</f>
        <v>Tenant is expanding into suite 63 to take 5,850 sf.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110" customFormat="1" ht="12.75" customHeight="1">
      <c r="A52" s="60"/>
      <c r="B52" s="61" t="str">
        <f>IF($G$1="","",INDEX('Lease Report 2025'!$H:$H,$G$1+ROW()-ROW($B$43)))</f>
        <v>Disbrow, Inc, d/b/a Varsity Zone HVAC N Phoenix</v>
      </c>
      <c r="C52" s="62" t="str">
        <f>IF($G$1="","",INDEX('Lease Report 2025'!$D:$D,$G$1+ROW()-ROW($B$43)))</f>
        <v>1725 W. Williams Drive, Sutie 64</v>
      </c>
      <c r="D52" s="62">
        <f>IF($G$1="","",INDEX('Lease Report 2025'!$E:$E,$G$1+ROW()-ROW($B$43)))</f>
        <v>0</v>
      </c>
      <c r="E52" s="60">
        <f>IF($G$1="","",INDEX('Lease Report 2025'!$G:$G,$G$1+ROW()-ROW($B$43)))</f>
        <v>2925</v>
      </c>
      <c r="F52" s="63" t="str">
        <f>IF($G$1="","",INDEX('Lease Report 2025'!$A:$A,$G$1+ROW()-ROW($B$43)))</f>
        <v>New</v>
      </c>
      <c r="G52" s="64">
        <f>IF($G$1="","",INDEX('Lease Report 2025'!$L:$L,$G$1+ROW()-ROW($B$43)))</f>
        <v>1.35</v>
      </c>
      <c r="H52" s="64"/>
      <c r="I52" s="62">
        <f>IF($G$1="","",INDEX('Lease Report 2025'!$P:$P,$G$1+ROW()-ROW($B$43)))</f>
        <v>3</v>
      </c>
      <c r="J52" s="62"/>
      <c r="K52" s="64"/>
      <c r="L52" s="64"/>
      <c r="M52" s="64"/>
      <c r="N52" s="476"/>
      <c r="O52" s="476">
        <f>IF($G$1="","",INDEX('Lease Report 2025'!$N:$N,$G$1+ROW()-ROW($B$43)))</f>
        <v>0.05</v>
      </c>
      <c r="P52" s="476"/>
      <c r="Q52" s="476"/>
      <c r="R52" s="64"/>
      <c r="S52" s="109">
        <f>IF($G$1="","",INDEX('Lease Report 2025'!$R:$R,$G$1+ROW()-ROW($B$43)))</f>
        <v>45992</v>
      </c>
      <c r="T52" s="864" t="str">
        <f>IF($G$1="","",INDEX('Lease Report 2025'!$O:$O,$G$1+ROW()-ROW($B$43)))</f>
        <v>Lease comments are with Equus attorney for review</v>
      </c>
      <c r="U52" s="853"/>
      <c r="W52" s="120"/>
      <c r="X52" s="111"/>
      <c r="Y52" s="177"/>
      <c r="Z52" s="112"/>
      <c r="AA52" s="112"/>
      <c r="AB52" s="78"/>
      <c r="AC52" s="178"/>
      <c r="AD52" s="179"/>
      <c r="AE52" s="180"/>
      <c r="AF52" s="181"/>
      <c r="AG52" s="182"/>
      <c r="AH52" s="114"/>
      <c r="AL52" s="55"/>
      <c r="AM52" s="176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D52" s="176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</row>
    <row r="53" spans="1:71" s="110" customFormat="1" ht="12.75" customHeight="1">
      <c r="A53" s="60"/>
      <c r="B53" s="61" t="str">
        <f>IF($G$1="","",INDEX('Lease Report 2025'!$H:$H,$G$1+ROW()-ROW($B$43)))</f>
        <v xml:space="preserve">Elite Wake Services, LLC </v>
      </c>
      <c r="C53" s="62" t="str">
        <f>IF($G$1="","",INDEX('Lease Report 2025'!$D:$D,$G$1+ROW()-ROW($B$43)))</f>
        <v>1725 W Williams Drive, Suite 63</v>
      </c>
      <c r="D53" s="62">
        <f>IF($G$1="","",INDEX('Lease Report 2025'!$E:$E,$G$1+ROW()-ROW($B$43)))</f>
        <v>0</v>
      </c>
      <c r="E53" s="60">
        <f>IF($G$1="","",INDEX('Lease Report 2025'!$G:$G,$G$1+ROW()-ROW($B$43)))</f>
        <v>2925</v>
      </c>
      <c r="F53" s="63" t="str">
        <f>IF($G$1="","",INDEX('Lease Report 2025'!$A:$A,$G$1+ROW()-ROW($B$43)))</f>
        <v>New</v>
      </c>
      <c r="G53" s="64">
        <f>IF($G$1="","",INDEX('Lease Report 2025'!$L:$L,$G$1+ROW()-ROW($B$43)))</f>
        <v>1.36</v>
      </c>
      <c r="H53" s="64"/>
      <c r="I53" s="62">
        <f>IF($G$1="","",INDEX('Lease Report 2025'!$P:$P,$G$1+ROW()-ROW($B$43)))</f>
        <v>3</v>
      </c>
      <c r="J53" s="62"/>
      <c r="K53" s="64"/>
      <c r="L53" s="64"/>
      <c r="M53" s="64"/>
      <c r="N53" s="476"/>
      <c r="O53" s="476">
        <f>IF($G$1="","",INDEX('Lease Report 2025'!$N:$N,$G$1+ROW()-ROW($B$43)))</f>
        <v>0.06</v>
      </c>
      <c r="P53" s="476"/>
      <c r="Q53" s="476"/>
      <c r="R53" s="64"/>
      <c r="S53" s="109">
        <f>IF($G$1="","",INDEX('Lease Report 2025'!$R:$R,$G$1+ROW()-ROW($B$43)))</f>
        <v>45992</v>
      </c>
      <c r="T53" s="184" t="str">
        <f>IF($G$1="","",INDEX('Lease Report 2025'!$O:$O,$G$1+ROW()-ROW($B$43)))</f>
        <v>Waiting on COI</v>
      </c>
      <c r="U53" s="258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61" t="str">
        <f>IF($G$1="","",INDEX('Lease Report 2025'!$H:$H,$G$1+ROW()-ROW($B$43)))</f>
        <v xml:space="preserve">AZ  Alignment LLC </v>
      </c>
      <c r="C54" s="62" t="str">
        <f>IF($G$1="","",INDEX('Lease Report 2025'!$D:$D,$G$1+ROW()-ROW($B$43)))</f>
        <v>1725 W Williams Dr</v>
      </c>
      <c r="D54" s="62">
        <f>IF($G$1="","",INDEX('Lease Report 2025'!$E:$E,$G$1+ROW()-ROW($B$43)))</f>
        <v>35</v>
      </c>
      <c r="E54" s="60">
        <f>IF($G$1="","",INDEX('Lease Report 2025'!$G:$G,$G$1+ROW()-ROW($B$43)))</f>
        <v>2925</v>
      </c>
      <c r="F54" s="63" t="str">
        <f>IF($G$1="","",INDEX('Lease Report 2025'!$A:$A,$G$1+ROW()-ROW($B$43)))</f>
        <v>New</v>
      </c>
      <c r="G54" s="64">
        <f>IF($G$1="","",INDEX('Lease Report 2025'!$L:$L,$G$1+ROW()-ROW($B$43)))</f>
        <v>1.42</v>
      </c>
      <c r="H54" s="64"/>
      <c r="I54" s="62">
        <f>IF($G$1="","",INDEX('Lease Report 2025'!$P:$P,$G$1+ROW()-ROW($B$43)))</f>
        <v>3</v>
      </c>
      <c r="J54" s="62"/>
      <c r="K54" s="64"/>
      <c r="L54" s="64"/>
      <c r="M54" s="64"/>
      <c r="N54" s="476"/>
      <c r="O54" s="476">
        <f>IF($G$1="","",INDEX('Lease Report 2025'!$N:$N,$G$1+ROW()-ROW($B$43)))</f>
        <v>0.06</v>
      </c>
      <c r="P54" s="476"/>
      <c r="Q54" s="476"/>
      <c r="R54" s="64"/>
      <c r="S54" s="109">
        <f>IF($G$1="","",INDEX('Lease Report 2025'!$R:$R,$G$1+ROW()-ROW($B$43)))</f>
        <v>0</v>
      </c>
      <c r="T54" s="184">
        <f>IF($G$1="","",INDEX('Lease Report 2025'!$O:$O,$G$1+ROW()-ROW($B$43)))</f>
        <v>0</v>
      </c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2.75" customHeight="1">
      <c r="A55" s="60"/>
      <c r="B55" s="61" t="str">
        <f>IF($G$1="","",INDEX('Lease Report 2025'!$H:$H,$G$1+ROW()-ROW($B$43)))</f>
        <v>BCA Investments, LLC d/b/a Discount Motorsports</v>
      </c>
      <c r="C55" s="62" t="str">
        <f>IF($G$1="","",INDEX('Lease Report 2025'!$D:$D,$G$1+ROW()-ROW($B$43)))</f>
        <v>1725 W Williams Drive, Suties 67 &amp; 68</v>
      </c>
      <c r="D55" s="62">
        <f>IF($G$1="","",INDEX('Lease Report 2025'!$E:$E,$G$1+ROW()-ROW($B$43)))</f>
        <v>0</v>
      </c>
      <c r="E55" s="60">
        <f>IF($G$1="","",INDEX('Lease Report 2025'!$G:$G,$G$1+ROW()-ROW($B$43)))</f>
        <v>6152</v>
      </c>
      <c r="F55" s="63" t="str">
        <f>IF($G$1="","",INDEX('Lease Report 2025'!$A:$A,$G$1+ROW()-ROW($B$43)))</f>
        <v>New</v>
      </c>
      <c r="G55" s="64">
        <f>IF($G$1="","",INDEX('Lease Report 2025'!$L:$L,$G$1+ROW()-ROW($B$43)))</f>
        <v>0</v>
      </c>
      <c r="H55" s="64"/>
      <c r="I55" s="62">
        <f>IF($G$1="","",INDEX('Lease Report 2025'!$P:$P,$G$1+ROW()-ROW($B$43)))</f>
        <v>0</v>
      </c>
      <c r="J55" s="62"/>
      <c r="K55" s="64"/>
      <c r="L55" s="64"/>
      <c r="M55" s="64"/>
      <c r="N55" s="476"/>
      <c r="O55" s="476">
        <f>IF($G$1="","",INDEX('Lease Report 2025'!$N:$N,$G$1+ROW()-ROW($B$43)))</f>
        <v>0</v>
      </c>
      <c r="P55" s="476"/>
      <c r="Q55" s="476"/>
      <c r="R55" s="64"/>
      <c r="S55" s="109">
        <f>IF($G$1="","",INDEX('Lease Report 2025'!$R:$R,$G$1+ROW()-ROW($B$43)))</f>
        <v>0</v>
      </c>
      <c r="T55" s="184" t="str">
        <f>IF($G$1="","",INDEX('Lease Report 2025'!$O:$O,$G$1+ROW()-ROW($B$43)))</f>
        <v>Waiting on COI</v>
      </c>
      <c r="U55" s="258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110" customFormat="1" ht="12.75" customHeight="1">
      <c r="A56" s="60"/>
      <c r="B56" s="61" t="str">
        <f>IF($G$1="","",INDEX('Lease Report 2025'!$H:$H,$G$1+ROW()-ROW($B$43)))</f>
        <v>Complete Water Systems LLC</v>
      </c>
      <c r="C56" s="62" t="str">
        <f>IF($G$1="","",INDEX('Lease Report 2025'!$D:$D,$G$1+ROW()-ROW($B$43)))</f>
        <v>1725 W Williams Dr</v>
      </c>
      <c r="D56" s="62">
        <f>IF($G$1="","",INDEX('Lease Report 2025'!$E:$E,$G$1+ROW()-ROW($B$43)))</f>
        <v>23</v>
      </c>
      <c r="E56" s="60">
        <f>IF($G$1="","",INDEX('Lease Report 2025'!$G:$G,$G$1+ROW()-ROW($B$43)))</f>
        <v>2925</v>
      </c>
      <c r="F56" s="63" t="str">
        <f>IF($G$1="","",INDEX('Lease Report 2025'!$A:$A,$G$1+ROW()-ROW($B$43)))</f>
        <v>New</v>
      </c>
      <c r="G56" s="64">
        <f>IF($G$1="","",INDEX('Lease Report 2025'!$L:$L,$G$1+ROW()-ROW($B$43)))</f>
        <v>1.35</v>
      </c>
      <c r="H56" s="64"/>
      <c r="I56" s="62">
        <f>IF($G$1="","",INDEX('Lease Report 2025'!$P:$P,$G$1+ROW()-ROW($B$43)))</f>
        <v>5</v>
      </c>
      <c r="J56" s="62"/>
      <c r="K56" s="64"/>
      <c r="L56" s="64"/>
      <c r="M56" s="64"/>
      <c r="N56" s="476"/>
      <c r="O56" s="476">
        <f>IF($G$1="","",INDEX('Lease Report 2025'!$N:$N,$G$1+ROW()-ROW($B$43)))</f>
        <v>0</v>
      </c>
      <c r="P56" s="476"/>
      <c r="Q56" s="476"/>
      <c r="R56" s="64"/>
      <c r="S56" s="109">
        <f>IF($G$1="","",INDEX('Lease Report 2025'!$R:$R,$G$1+ROW()-ROW($B$43)))</f>
        <v>0</v>
      </c>
      <c r="T56" s="184">
        <f>IF($G$1="","",INDEX('Lease Report 2025'!$O:$O,$G$1+ROW()-ROW($B$43)))</f>
        <v>0</v>
      </c>
      <c r="U56" s="258"/>
      <c r="W56" s="120"/>
      <c r="X56" s="111"/>
      <c r="Y56" s="177"/>
      <c r="Z56" s="112"/>
      <c r="AA56" s="112"/>
      <c r="AB56" s="78"/>
      <c r="AC56" s="178"/>
      <c r="AD56" s="179"/>
      <c r="AE56" s="180"/>
      <c r="AF56" s="181"/>
      <c r="AG56" s="182"/>
      <c r="AH56" s="114"/>
      <c r="AL56" s="55"/>
      <c r="AM56" s="176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D56" s="176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</row>
    <row r="57" spans="1:71" s="110" customFormat="1" ht="12.75" customHeight="1">
      <c r="A57" s="60"/>
      <c r="B57" s="61" t="str">
        <f>IF($G$1="","",INDEX('Lease Report 2025'!$H:$H,$G$1+ROW()-ROW($B$43)))</f>
        <v>Earvolution, Inc</v>
      </c>
      <c r="C57" s="62" t="str">
        <f>IF($G$1="","",INDEX('Lease Report 2025'!$D:$D,$G$1+ROW()-ROW($B$43)))</f>
        <v>1725 W. Williams Drive, Suite 7</v>
      </c>
      <c r="D57" s="62">
        <f>IF($G$1="","",INDEX('Lease Report 2025'!$E:$E,$G$1+ROW()-ROW($B$43)))</f>
        <v>0</v>
      </c>
      <c r="E57" s="60">
        <f>IF($G$1="","",INDEX('Lease Report 2025'!$G:$G,$G$1+ROW()-ROW($B$43)))</f>
        <v>3948.75</v>
      </c>
      <c r="F57" s="63" t="str">
        <f>IF($G$1="","",INDEX('Lease Report 2025'!$A:$A,$G$1+ROW()-ROW($B$43)))</f>
        <v>New</v>
      </c>
      <c r="G57" s="64">
        <f>IF($G$1="","",INDEX('Lease Report 2025'!$L:$L,$G$1+ROW()-ROW($B$43)))</f>
        <v>1.1335612535612534</v>
      </c>
      <c r="H57" s="64"/>
      <c r="I57" s="62">
        <f>IF($G$1="","",INDEX('Lease Report 2025'!$P:$P,$G$1+ROW()-ROW($B$43)))</f>
        <v>3</v>
      </c>
      <c r="J57" s="62"/>
      <c r="K57" s="64"/>
      <c r="L57" s="64"/>
      <c r="M57" s="64"/>
      <c r="N57" s="476"/>
      <c r="O57" s="476">
        <f>IF($G$1="","",INDEX('Lease Report 2025'!$N:$N,$G$1+ROW()-ROW($B$43)))</f>
        <v>0.06</v>
      </c>
      <c r="P57" s="476"/>
      <c r="Q57" s="476"/>
      <c r="R57" s="64"/>
      <c r="S57" s="109">
        <f>IF($G$1="","",INDEX('Lease Report 2025'!$R:$R,$G$1+ROW()-ROW($B$43)))</f>
        <v>0</v>
      </c>
      <c r="T57" s="184">
        <f>IF($G$1="","",INDEX('Lease Report 2025'!$O:$O,$G$1+ROW()-ROW($B$43)))</f>
        <v>0</v>
      </c>
      <c r="U57" s="258"/>
      <c r="W57" s="120"/>
      <c r="X57" s="111"/>
      <c r="Y57" s="177"/>
      <c r="Z57" s="112"/>
      <c r="AA57" s="112"/>
      <c r="AB57" s="78"/>
      <c r="AC57" s="178"/>
      <c r="AD57" s="179"/>
      <c r="AE57" s="180"/>
      <c r="AF57" s="181"/>
      <c r="AG57" s="182"/>
      <c r="AH57" s="114"/>
      <c r="AL57" s="55"/>
      <c r="AM57" s="176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D57" s="176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</row>
    <row r="58" spans="1:71" s="110" customFormat="1" ht="12.75" customHeight="1">
      <c r="A58" s="60"/>
      <c r="B58" s="61" t="str">
        <f>IF($G$1="","",INDEX('Lease Report 2025'!$H:$H,$G$1+ROW()-ROW($B$43)))</f>
        <v xml:space="preserve">R3M&amp;D AZ LLC </v>
      </c>
      <c r="C58" s="62" t="str">
        <f>IF($G$1="","",INDEX('Lease Report 2025'!$D:$D,$G$1+ROW()-ROW($B$43)))</f>
        <v>1725 W Williams Dr</v>
      </c>
      <c r="D58" s="62">
        <f>IF($G$1="","",INDEX('Lease Report 2025'!$E:$E,$G$1+ROW()-ROW($B$43)))</f>
        <v>4</v>
      </c>
      <c r="E58" s="60">
        <f>IF($G$1="","",INDEX('Lease Report 2025'!$G:$G,$G$1+ROW()-ROW($B$43)))</f>
        <v>2925</v>
      </c>
      <c r="F58" s="63" t="str">
        <f>IF($G$1="","",INDEX('Lease Report 2025'!$A:$A,$G$1+ROW()-ROW($B$43)))</f>
        <v>New</v>
      </c>
      <c r="G58" s="64">
        <f>IF($G$1="","",INDEX('Lease Report 2025'!$L:$L,$G$1+ROW()-ROW($B$43)))</f>
        <v>1.38</v>
      </c>
      <c r="H58" s="64"/>
      <c r="I58" s="62">
        <f>IF($G$1="","",INDEX('Lease Report 2025'!$P:$P,$G$1+ROW()-ROW($B$43)))</f>
        <v>0</v>
      </c>
      <c r="J58" s="62"/>
      <c r="K58" s="64"/>
      <c r="L58" s="64"/>
      <c r="M58" s="64"/>
      <c r="N58" s="476"/>
      <c r="O58" s="476">
        <f>IF($G$1="","",INDEX('Lease Report 2025'!$N:$N,$G$1+ROW()-ROW($B$43)))</f>
        <v>0</v>
      </c>
      <c r="P58" s="476"/>
      <c r="Q58" s="476"/>
      <c r="R58" s="64"/>
      <c r="S58" s="109">
        <f>IF($G$1="","",INDEX('Lease Report 2025'!$R:$R,$G$1+ROW()-ROW($B$43)))</f>
        <v>0</v>
      </c>
      <c r="T58" s="184">
        <f>IF($G$1="","",INDEX('Lease Report 2025'!$O:$O,$G$1+ROW()-ROW($B$43)))</f>
        <v>0</v>
      </c>
      <c r="U58" s="258"/>
      <c r="W58" s="120"/>
      <c r="X58" s="111"/>
      <c r="Y58" s="177"/>
      <c r="Z58" s="112"/>
      <c r="AA58" s="112"/>
      <c r="AB58" s="78"/>
      <c r="AC58" s="178"/>
      <c r="AD58" s="179"/>
      <c r="AE58" s="180"/>
      <c r="AF58" s="181"/>
      <c r="AG58" s="182"/>
      <c r="AH58" s="114"/>
      <c r="AL58" s="55"/>
      <c r="AM58" s="176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D58" s="176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83"/>
      <c r="T59" s="184"/>
      <c r="U59" s="258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31" customFormat="1" ht="12.75" customHeight="1">
      <c r="A60" s="856" t="s">
        <v>789</v>
      </c>
      <c r="B60" s="857"/>
      <c r="C60" s="857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O60" s="857"/>
      <c r="P60" s="857"/>
      <c r="Q60" s="857"/>
      <c r="R60" s="857"/>
      <c r="S60" s="857"/>
      <c r="T60" s="857"/>
      <c r="U60" s="858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3"/>
    </row>
    <row r="61" spans="1:71" s="31" customFormat="1" ht="12.75" customHeight="1">
      <c r="A61" s="861" t="s">
        <v>777</v>
      </c>
      <c r="B61" s="862"/>
      <c r="C61" s="862"/>
      <c r="D61" s="862"/>
      <c r="E61" s="862"/>
      <c r="F61" s="862"/>
      <c r="G61" s="862"/>
      <c r="H61" s="862"/>
      <c r="I61" s="862"/>
      <c r="J61" s="862"/>
      <c r="K61" s="862"/>
      <c r="L61" s="862"/>
      <c r="M61" s="862"/>
      <c r="N61" s="862"/>
      <c r="O61" s="862"/>
      <c r="P61" s="862"/>
      <c r="Q61" s="862"/>
      <c r="R61" s="862"/>
      <c r="S61" s="862"/>
      <c r="T61" s="862"/>
      <c r="U61" s="863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3"/>
    </row>
    <row r="62" spans="1:71" s="536" customFormat="1" ht="15" customHeight="1">
      <c r="A62" s="530" t="s">
        <v>750</v>
      </c>
      <c r="B62" s="531" t="s">
        <v>751</v>
      </c>
      <c r="C62" s="532" t="s">
        <v>752</v>
      </c>
      <c r="D62" s="532" t="s">
        <v>753</v>
      </c>
      <c r="E62" s="530" t="s">
        <v>730</v>
      </c>
      <c r="F62" s="533" t="s">
        <v>758</v>
      </c>
      <c r="G62" s="534"/>
      <c r="H62" s="534"/>
      <c r="I62" s="532"/>
      <c r="J62" s="532"/>
      <c r="K62" s="534"/>
      <c r="L62" s="534"/>
      <c r="M62" s="534"/>
      <c r="N62" s="534"/>
      <c r="O62" s="534"/>
      <c r="P62" s="534"/>
      <c r="Q62" s="534"/>
      <c r="R62" s="534"/>
      <c r="S62" s="553"/>
      <c r="T62" s="859"/>
      <c r="U62" s="860"/>
      <c r="W62" s="537"/>
      <c r="X62" s="537"/>
      <c r="Y62" s="537"/>
      <c r="Z62" s="537"/>
      <c r="AA62" s="537"/>
      <c r="AB62" s="538"/>
      <c r="AC62" s="539"/>
      <c r="AD62" s="540"/>
      <c r="AE62" s="538"/>
      <c r="AF62" s="539"/>
      <c r="AG62" s="554"/>
      <c r="AH62" s="541"/>
      <c r="AL62" s="555"/>
      <c r="AM62" s="556"/>
      <c r="AN62" s="557"/>
      <c r="AO62" s="557"/>
      <c r="AP62" s="557"/>
      <c r="AQ62" s="557"/>
      <c r="AR62" s="557"/>
      <c r="AS62" s="557"/>
      <c r="AT62" s="557"/>
      <c r="AU62" s="557"/>
      <c r="AV62" s="557"/>
      <c r="AW62" s="558"/>
      <c r="AX62" s="558"/>
      <c r="AY62" s="558"/>
      <c r="AZ62" s="558"/>
      <c r="BA62" s="558"/>
      <c r="BB62" s="558"/>
      <c r="BD62" s="556"/>
      <c r="BE62" s="557"/>
      <c r="BF62" s="557"/>
      <c r="BG62" s="557"/>
      <c r="BH62" s="557"/>
      <c r="BI62" s="557"/>
      <c r="BJ62" s="557"/>
      <c r="BK62" s="557"/>
      <c r="BL62" s="557"/>
      <c r="BM62" s="557"/>
    </row>
    <row r="63" spans="1:71" s="16" customFormat="1" ht="15" customHeight="1">
      <c r="A63" s="20"/>
      <c r="B63" s="17"/>
      <c r="C63" s="18"/>
      <c r="D63" s="18"/>
      <c r="E63" s="20"/>
      <c r="F63" s="21"/>
      <c r="G63" s="851"/>
      <c r="H63" s="852"/>
      <c r="I63" s="852"/>
      <c r="J63" s="852"/>
      <c r="K63" s="852"/>
      <c r="L63" s="852"/>
      <c r="M63" s="852"/>
      <c r="N63" s="852"/>
      <c r="O63" s="852"/>
      <c r="P63" s="852"/>
      <c r="Q63" s="852"/>
      <c r="R63" s="852"/>
      <c r="S63" s="852"/>
      <c r="T63" s="852"/>
      <c r="U63" s="85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46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</row>
    <row r="64" spans="1:71" s="14" customFormat="1" ht="15" customHeight="1">
      <c r="A64" s="36"/>
      <c r="B64" s="37"/>
      <c r="C64" s="38"/>
      <c r="D64" s="38"/>
      <c r="E64" s="36"/>
      <c r="F64" s="39"/>
      <c r="G64" s="850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L64" s="46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39"/>
      <c r="G65" s="850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1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46" customFormat="1" ht="15" customHeight="1">
      <c r="A79" s="52"/>
      <c r="C79" s="53"/>
      <c r="D79" s="53"/>
      <c r="E79" s="52"/>
      <c r="F79" s="54"/>
      <c r="G79" s="883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s="46" customFormat="1" ht="15" customHeight="1">
      <c r="A80" s="52"/>
      <c r="C80" s="53"/>
      <c r="D80" s="53"/>
      <c r="E80" s="52"/>
      <c r="F80" s="54"/>
      <c r="G80" s="883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1:80" s="46" customFormat="1" ht="15" customHeight="1">
      <c r="A81" s="52"/>
      <c r="C81" s="53"/>
      <c r="D81" s="53"/>
      <c r="E81" s="52"/>
      <c r="F81" s="54"/>
      <c r="G81" s="882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80" s="46" customFormat="1" ht="15" customHeight="1">
      <c r="A82" s="52"/>
      <c r="C82" s="53"/>
      <c r="D82" s="53"/>
      <c r="E82" s="52"/>
      <c r="F82" s="54"/>
      <c r="G82" s="882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80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80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80" ht="15" customHeight="1">
      <c r="G85" s="879"/>
      <c r="H85" s="879"/>
      <c r="I85" s="880"/>
      <c r="J85" s="880"/>
      <c r="K85" s="879"/>
      <c r="L85" s="879"/>
      <c r="M85" s="879"/>
      <c r="N85" s="879"/>
      <c r="O85" s="881"/>
      <c r="P85" s="881"/>
      <c r="Q85" s="881"/>
      <c r="R85" s="881"/>
      <c r="S85" s="881"/>
      <c r="T85" s="881"/>
      <c r="U85" s="881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80" s="31" customFormat="1" ht="15" customHeight="1">
      <c r="A86" s="5"/>
      <c r="B86" s="1"/>
      <c r="C86" s="3"/>
      <c r="D86" s="3"/>
      <c r="E86" s="5"/>
      <c r="F86" s="2"/>
      <c r="G86" s="4"/>
      <c r="H86" s="4"/>
      <c r="I86" s="3"/>
      <c r="J86" s="3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1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 s="31" customFormat="1" ht="15" customHeight="1">
      <c r="A87" s="5"/>
      <c r="B87" s="1"/>
      <c r="C87" s="3"/>
      <c r="D87" s="3"/>
      <c r="E87" s="5"/>
      <c r="F87" s="2"/>
      <c r="G87" s="4"/>
      <c r="H87" s="4"/>
      <c r="I87" s="3"/>
      <c r="J87" s="3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 s="31" customFormat="1" ht="15" customHeight="1">
      <c r="A88" s="5"/>
      <c r="B88" s="1"/>
      <c r="C88" s="3"/>
      <c r="D88" s="3"/>
      <c r="E88" s="5"/>
      <c r="F88" s="2"/>
      <c r="G88" s="4"/>
      <c r="H88" s="4"/>
      <c r="I88" s="3"/>
      <c r="J88" s="3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1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 s="31" customFormat="1" ht="15" customHeight="1">
      <c r="A89" s="5"/>
      <c r="B89" s="1"/>
      <c r="C89" s="3"/>
      <c r="D89" s="3"/>
      <c r="E89" s="5"/>
      <c r="F89" s="2"/>
      <c r="G89" s="4"/>
      <c r="H89" s="4"/>
      <c r="I89" s="3"/>
      <c r="J89" s="3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1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 s="31" customFormat="1" ht="15" customHeight="1">
      <c r="A90" s="5"/>
      <c r="B90" s="1"/>
      <c r="C90" s="3"/>
      <c r="D90" s="3"/>
      <c r="E90" s="5"/>
      <c r="F90" s="2"/>
      <c r="G90" s="4"/>
      <c r="H90" s="4"/>
      <c r="I90" s="3"/>
      <c r="J90" s="3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1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</sheetData>
  <mergeCells count="62">
    <mergeCell ref="A19:U19"/>
    <mergeCell ref="T1:U1"/>
    <mergeCell ref="A2:B2"/>
    <mergeCell ref="D2:E2"/>
    <mergeCell ref="A4:U4"/>
    <mergeCell ref="G5:I5"/>
    <mergeCell ref="J5:K5"/>
    <mergeCell ref="L5:M5"/>
    <mergeCell ref="N5:O5"/>
    <mergeCell ref="A10:U10"/>
    <mergeCell ref="A11:U11"/>
    <mergeCell ref="K12:U12"/>
    <mergeCell ref="A18:U18"/>
    <mergeCell ref="G63:U63"/>
    <mergeCell ref="A40:U40"/>
    <mergeCell ref="G41:H41"/>
    <mergeCell ref="I41:J41"/>
    <mergeCell ref="K41:L41"/>
    <mergeCell ref="M41:N41"/>
    <mergeCell ref="T52:U52"/>
    <mergeCell ref="A60:U60"/>
    <mergeCell ref="A61:U61"/>
    <mergeCell ref="T62:U62"/>
    <mergeCell ref="K20:Q20"/>
    <mergeCell ref="R20:U20"/>
    <mergeCell ref="K21:Q21"/>
    <mergeCell ref="K22:Q22"/>
    <mergeCell ref="K23:Q23"/>
    <mergeCell ref="R21:U21"/>
    <mergeCell ref="R22:U22"/>
    <mergeCell ref="R23:U23"/>
    <mergeCell ref="K24:Q24"/>
    <mergeCell ref="K25:Q25"/>
    <mergeCell ref="K26:Q26"/>
    <mergeCell ref="K27:Q27"/>
    <mergeCell ref="T42:U42"/>
    <mergeCell ref="R26:U26"/>
    <mergeCell ref="R27:U27"/>
    <mergeCell ref="R24:U24"/>
    <mergeCell ref="R25:U25"/>
    <mergeCell ref="G75:U75"/>
    <mergeCell ref="G64:U64"/>
    <mergeCell ref="G65:U65"/>
    <mergeCell ref="G66:U66"/>
    <mergeCell ref="G67:U67"/>
    <mergeCell ref="G68:U68"/>
    <mergeCell ref="G69:U69"/>
    <mergeCell ref="G70:U70"/>
    <mergeCell ref="G71:U71"/>
    <mergeCell ref="G72:U72"/>
    <mergeCell ref="G73:U73"/>
    <mergeCell ref="G74:U74"/>
    <mergeCell ref="G82:U82"/>
    <mergeCell ref="G83:U83"/>
    <mergeCell ref="G84:U84"/>
    <mergeCell ref="G85:U85"/>
    <mergeCell ref="G76:U76"/>
    <mergeCell ref="G77:U77"/>
    <mergeCell ref="G78:U78"/>
    <mergeCell ref="G79:U79"/>
    <mergeCell ref="G80:U80"/>
    <mergeCell ref="G81:U81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B76"/>
  <sheetViews>
    <sheetView topLeftCell="A27" workbookViewId="0">
      <selection activeCell="K27" sqref="J27:K38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4.33203125" style="3" customWidth="1"/>
    <col min="10" max="10" width="11.5" style="3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1149</v>
      </c>
      <c r="B1" s="275"/>
      <c r="C1" s="275">
        <v>375</v>
      </c>
      <c r="D1" s="482">
        <v>18</v>
      </c>
      <c r="E1" s="482"/>
      <c r="F1" s="482">
        <f>IFERROR(MATCH($C$1,'Working - CPI'!$A:$A,0),"")</f>
        <v>620</v>
      </c>
      <c r="G1" s="483" t="str">
        <f>IFERROR(MATCH($C$1,'Lease Report 2025'!$B:$B,0),"")</f>
        <v/>
      </c>
      <c r="H1" s="483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IF(G2=0,"",(G2-E38)/G2)</f>
        <v>0.87597458029024</v>
      </c>
      <c r="D2" s="872" t="s">
        <v>729</v>
      </c>
      <c r="E2" s="871"/>
      <c r="F2" s="252" t="s">
        <v>730</v>
      </c>
      <c r="G2" s="253">
        <f>'Occupancy Summary Schedule'!D24</f>
        <v>52715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1129</v>
      </c>
      <c r="B7" s="185" t="s">
        <v>1150</v>
      </c>
      <c r="C7" s="66" t="s">
        <v>1151</v>
      </c>
      <c r="D7" s="66">
        <v>1</v>
      </c>
      <c r="E7" s="65">
        <v>6538</v>
      </c>
      <c r="F7" s="67" t="s">
        <v>296</v>
      </c>
      <c r="G7" s="68"/>
      <c r="H7" s="68"/>
      <c r="I7" s="68">
        <v>1.45</v>
      </c>
      <c r="J7" s="66"/>
      <c r="K7" s="69" t="s">
        <v>1152</v>
      </c>
      <c r="L7" s="70"/>
      <c r="M7" s="68" t="s">
        <v>1153</v>
      </c>
      <c r="N7" s="65"/>
      <c r="O7" s="71">
        <v>1</v>
      </c>
      <c r="P7" s="72">
        <v>0.04</v>
      </c>
      <c r="Q7" s="72"/>
      <c r="R7" s="73"/>
      <c r="S7" s="74"/>
      <c r="T7" s="75"/>
      <c r="U7" s="256" t="s">
        <v>1154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 t="e">
        <f>AD7*E7</f>
        <v>#VALUE!</v>
      </c>
      <c r="Z7" s="97" t="e">
        <f>SUM(W7:X7)*Q7</f>
        <v>#N/A</v>
      </c>
      <c r="AA7" s="77">
        <f>AB7/12*E7*AC7</f>
        <v>790.00833333333333</v>
      </c>
      <c r="AB7" s="78">
        <f>IF(I7="",H7,I7)</f>
        <v>1.45</v>
      </c>
      <c r="AC7" s="79">
        <f>IF(O7="",N7,O7)</f>
        <v>1</v>
      </c>
      <c r="AD7" s="79" t="str">
        <f>IF(M7="",L7,M7)</f>
        <v>Allowance $4.45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60</v>
      </c>
      <c r="AJ7" s="84">
        <v>2</v>
      </c>
      <c r="AK7" s="85" t="s">
        <v>770</v>
      </c>
      <c r="AM7" s="86">
        <f>AB7*$E7</f>
        <v>9480.1</v>
      </c>
      <c r="AN7" s="87">
        <f t="shared" ref="AN7:BB7" si="2">AM7*(1+$P7)</f>
        <v>9859.3040000000001</v>
      </c>
      <c r="AO7" s="87">
        <f t="shared" si="2"/>
        <v>10253.676160000001</v>
      </c>
      <c r="AP7" s="87">
        <f t="shared" si="2"/>
        <v>10663.823206400002</v>
      </c>
      <c r="AQ7" s="87">
        <f t="shared" si="2"/>
        <v>11090.376134656002</v>
      </c>
      <c r="AR7" s="87">
        <f t="shared" si="2"/>
        <v>11533.991180042243</v>
      </c>
      <c r="AS7" s="87">
        <f t="shared" si="2"/>
        <v>11995.350827243934</v>
      </c>
      <c r="AT7" s="87">
        <f t="shared" si="2"/>
        <v>12475.164860333693</v>
      </c>
      <c r="AU7" s="87">
        <f t="shared" si="2"/>
        <v>12974.17145474704</v>
      </c>
      <c r="AV7" s="87">
        <f t="shared" si="2"/>
        <v>13493.138312936922</v>
      </c>
      <c r="AW7" s="88">
        <f t="shared" si="2"/>
        <v>14032.8638454544</v>
      </c>
      <c r="AX7" s="88">
        <f t="shared" si="2"/>
        <v>14594.178399272576</v>
      </c>
      <c r="AY7" s="88">
        <f t="shared" si="2"/>
        <v>15177.94553524348</v>
      </c>
      <c r="AZ7" s="88">
        <f t="shared" si="2"/>
        <v>15785.06335665322</v>
      </c>
      <c r="BA7" s="88">
        <f t="shared" si="2"/>
        <v>16416.465890919349</v>
      </c>
      <c r="BB7" s="89">
        <f t="shared" si="2"/>
        <v>17073.124526556123</v>
      </c>
      <c r="BC7" s="90"/>
      <c r="BD7" s="91">
        <f t="shared" ref="BD7:BS9" si="3">AM7/12</f>
        <v>790.00833333333333</v>
      </c>
      <c r="BE7" s="92">
        <f t="shared" si="3"/>
        <v>821.60866666666664</v>
      </c>
      <c r="BF7" s="92">
        <f t="shared" si="3"/>
        <v>854.47301333333337</v>
      </c>
      <c r="BG7" s="92">
        <f t="shared" si="3"/>
        <v>888.65193386666681</v>
      </c>
      <c r="BH7" s="92">
        <f t="shared" si="3"/>
        <v>924.19801122133356</v>
      </c>
      <c r="BI7" s="92">
        <f t="shared" si="3"/>
        <v>961.16593167018698</v>
      </c>
      <c r="BJ7" s="92">
        <f t="shared" si="3"/>
        <v>999.61256893699453</v>
      </c>
      <c r="BK7" s="92">
        <f t="shared" si="3"/>
        <v>1039.5970716944744</v>
      </c>
      <c r="BL7" s="92">
        <f t="shared" si="3"/>
        <v>1081.1809545622534</v>
      </c>
      <c r="BM7" s="92">
        <f t="shared" si="3"/>
        <v>1124.4281927447435</v>
      </c>
      <c r="BN7" s="93">
        <f t="shared" si="3"/>
        <v>1169.4053204545332</v>
      </c>
      <c r="BO7" s="93">
        <f t="shared" si="3"/>
        <v>1216.1815332727147</v>
      </c>
      <c r="BP7" s="93">
        <f t="shared" si="3"/>
        <v>1264.8287946036232</v>
      </c>
      <c r="BQ7" s="93">
        <f t="shared" si="3"/>
        <v>1315.4219463877682</v>
      </c>
      <c r="BR7" s="93">
        <f t="shared" si="3"/>
        <v>1368.0388242432791</v>
      </c>
      <c r="BS7" s="94">
        <f t="shared" si="3"/>
        <v>1422.7603772130103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Orange Tree Pool Service, LLC</v>
      </c>
      <c r="C13" s="151" t="str">
        <f>IF($D$1="","",IF(INDEX('January 2026 Renewals'!$A:$A,$D$1+ROW()-ROW($B$13))&lt;&gt;$C$1,"",INDEX('January 2026 Renewals'!$C:$C,$D$1+ROW()-ROW($B$13))))</f>
        <v>640-3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4509</v>
      </c>
      <c r="F13" s="153">
        <f>IF($D$1="","",IF(INDEX('January 2026 Renewals'!$A:$A,$D$1+ROW()-ROW($B$13))&lt;&gt;$C$1,"",INDEX('January 2026 Renewals'!$I:$I,$D$1+ROW()-ROW($B$13))))</f>
        <v>46112</v>
      </c>
      <c r="G13" s="486">
        <f>IF($D$1="","",IF(INDEX('January 2026 Renewals'!$A:$A,$D$1+ROW()-ROW($B$13))&lt;&gt;$C$1,"",INDEX('January 2026 Renewals'!$Q:$Q,$D$1+ROW()-ROW($B$13))))</f>
        <v>1.1300000000000001</v>
      </c>
      <c r="H13" s="486">
        <f>IF($D$1="","",IF(INDEX('January 2026 Renewals'!$A:$A,$D$1+ROW()-ROW($B$13))&lt;&gt;$C$1,"",INDEX('January 2026 Renewals'!$R:$R,$D$1+ROW()-ROW($B$13))))</f>
        <v>0</v>
      </c>
      <c r="I13" s="486">
        <v>1.5</v>
      </c>
      <c r="J13" s="486">
        <v>1.48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">
        <v>792</v>
      </c>
      <c r="C14" s="151" t="s">
        <v>792</v>
      </c>
      <c r="D14" s="151" t="s">
        <v>792</v>
      </c>
      <c r="E14" s="152" t="s">
        <v>792</v>
      </c>
      <c r="F14" s="153" t="s">
        <v>792</v>
      </c>
      <c r="G14" s="486" t="s">
        <v>792</v>
      </c>
      <c r="H14" s="486" t="s">
        <v>792</v>
      </c>
      <c r="I14" s="486" t="s">
        <v>792</v>
      </c>
      <c r="J14" s="486" t="s">
        <v>792</v>
      </c>
      <c r="K14" t="s">
        <v>792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">
        <v>792</v>
      </c>
      <c r="C15" s="151" t="s">
        <v>792</v>
      </c>
      <c r="D15" s="151" t="s">
        <v>792</v>
      </c>
      <c r="E15" s="152" t="s">
        <v>792</v>
      </c>
      <c r="F15" s="153" t="s">
        <v>792</v>
      </c>
      <c r="G15" s="486" t="s">
        <v>792</v>
      </c>
      <c r="H15" s="486" t="s">
        <v>792</v>
      </c>
      <c r="I15" s="486" t="s">
        <v>792</v>
      </c>
      <c r="J15" s="486" t="s">
        <v>792</v>
      </c>
      <c r="K15" t="s">
        <v>792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6" customFormat="1" ht="12.75" customHeight="1">
      <c r="A16" s="277"/>
      <c r="B16" s="279" t="s">
        <v>792</v>
      </c>
      <c r="C16" s="280" t="s">
        <v>792</v>
      </c>
      <c r="D16" s="128" t="s">
        <v>792</v>
      </c>
      <c r="E16" s="281" t="s">
        <v>792</v>
      </c>
      <c r="F16" s="130" t="s">
        <v>792</v>
      </c>
      <c r="G16" s="131" t="s">
        <v>792</v>
      </c>
      <c r="H16" s="131" t="s">
        <v>792</v>
      </c>
      <c r="I16" s="277" t="s">
        <v>792</v>
      </c>
      <c r="J16" s="277" t="s">
        <v>792</v>
      </c>
      <c r="K16" s="943" t="s">
        <v>792</v>
      </c>
      <c r="L16" s="852"/>
      <c r="M16" s="852"/>
      <c r="N16" s="852"/>
      <c r="O16" s="852"/>
      <c r="P16" s="852"/>
      <c r="Q16" s="852"/>
      <c r="R16" s="852"/>
      <c r="S16" s="852"/>
      <c r="T16" s="852"/>
      <c r="U16" s="853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65" s="243" customFormat="1" ht="15.75" customHeight="1">
      <c r="A17" s="235"/>
      <c r="B17" s="236" t="s">
        <v>766</v>
      </c>
      <c r="C17" s="237"/>
      <c r="D17" s="237"/>
      <c r="E17" s="238">
        <f>SUM(E13:E16)</f>
        <v>4509</v>
      </c>
      <c r="F17" s="239"/>
      <c r="G17" s="237"/>
      <c r="H17" s="240"/>
      <c r="I17" s="237"/>
      <c r="J17" s="237"/>
      <c r="K17" s="241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5"/>
      <c r="AH17" s="246"/>
      <c r="AI17" s="247"/>
      <c r="AJ17" s="247"/>
      <c r="AK17" s="247"/>
      <c r="AL17" s="248"/>
    </row>
    <row r="18" spans="1:65" s="46" customFormat="1" ht="15.75" customHeight="1">
      <c r="A18" s="866" t="s">
        <v>776</v>
      </c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58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9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</row>
    <row r="19" spans="1:65" s="46" customFormat="1" ht="15.75" customHeight="1">
      <c r="A19" s="866" t="s">
        <v>777</v>
      </c>
      <c r="B19" s="867"/>
      <c r="C19" s="867"/>
      <c r="D19" s="867"/>
      <c r="E19" s="867"/>
      <c r="F19" s="867"/>
      <c r="G19" s="867"/>
      <c r="H19" s="867"/>
      <c r="I19" s="867"/>
      <c r="J19" s="867"/>
      <c r="K19" s="867"/>
      <c r="L19" s="867"/>
      <c r="M19" s="867"/>
      <c r="N19" s="867"/>
      <c r="O19" s="867"/>
      <c r="P19" s="867"/>
      <c r="Q19" s="867"/>
      <c r="R19" s="867"/>
      <c r="S19" s="867"/>
      <c r="T19" s="867"/>
      <c r="U19" s="858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9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</row>
    <row r="20" spans="1:65" s="552" customFormat="1" ht="38.25" customHeight="1">
      <c r="A20" s="530"/>
      <c r="B20" s="531" t="s">
        <v>751</v>
      </c>
      <c r="C20" s="532" t="s">
        <v>752</v>
      </c>
      <c r="D20" s="532" t="s">
        <v>753</v>
      </c>
      <c r="E20" s="530" t="s">
        <v>730</v>
      </c>
      <c r="F20" s="547" t="s">
        <v>778</v>
      </c>
      <c r="G20" s="547" t="s">
        <v>779</v>
      </c>
      <c r="H20" s="547" t="s">
        <v>780</v>
      </c>
      <c r="I20" s="547" t="s">
        <v>781</v>
      </c>
      <c r="J20" s="548" t="s">
        <v>128</v>
      </c>
      <c r="K20" s="840" t="s">
        <v>71</v>
      </c>
      <c r="L20" s="841"/>
      <c r="M20" s="841"/>
      <c r="N20" s="841"/>
      <c r="O20" s="841"/>
      <c r="P20" s="841"/>
      <c r="Q20" s="841"/>
      <c r="R20" s="840" t="s">
        <v>782</v>
      </c>
      <c r="S20" s="841"/>
      <c r="T20" s="841"/>
      <c r="U20" s="841"/>
      <c r="V20" s="536"/>
      <c r="W20" s="549"/>
      <c r="X20" s="550"/>
      <c r="Y20" s="550"/>
      <c r="Z20" s="550"/>
      <c r="AA20" s="550"/>
      <c r="AB20" s="550"/>
      <c r="AC20" s="550"/>
      <c r="AD20" s="550"/>
      <c r="AE20" s="550"/>
      <c r="AF20" s="550"/>
      <c r="AG20" s="550"/>
      <c r="AH20" s="550"/>
      <c r="AI20" s="550"/>
      <c r="AJ20" s="550"/>
      <c r="AK20" s="550"/>
      <c r="AL20" s="551"/>
    </row>
    <row r="21" spans="1:65" s="55" customFormat="1" ht="36" customHeight="1">
      <c r="A21" s="125"/>
      <c r="B21" s="150" t="str">
        <f>IF($F$1="","",IF(INDEX('Working - CPI'!$D:$D,$F$1+ROW()-ROW($B$21))&gt;0,"Vacant",""))</f>
        <v>Vacant</v>
      </c>
      <c r="C21" s="151" t="str">
        <f>IF($F$1="","",INDEX('Working - CPI'!$B:$B,$F$1+ROW()-ROW($B$21)))</f>
        <v>2620 E Rose Garden</v>
      </c>
      <c r="D21" s="151">
        <f>IF($F$1="","",INDEX('Working - CPI'!$C:$C,$F$1+ROW()-ROW($B$21)))</f>
        <v>2</v>
      </c>
      <c r="E21" s="152">
        <f>IF($F$1="","",INDEX('Working - CPI'!$D:$D,$F$1+ROW()-ROW($B$21)))</f>
        <v>6538</v>
      </c>
      <c r="F21" s="153">
        <f>IF($F$1="","",INDEX('Working - CPI'!$E:$E,$F$1+ROW()-ROW($B$21)))</f>
        <v>45931</v>
      </c>
      <c r="G21" s="484">
        <f ca="1">IF($F$1="","",INDEX('Working - CPI'!$F:$F,$F$1+ROW()-ROW($B$21)))</f>
        <v>78.527667939815728</v>
      </c>
      <c r="H21" s="268">
        <f>IF($F$1="","",INDEX('Working - CPI'!$G:$G,$F$1+ROW()-ROW($B$21)))</f>
        <v>1.55</v>
      </c>
      <c r="I21" s="267" t="str">
        <f>IF($F$1="","",INDEX('Working - CPI'!$H:$H,$F$1+ROW()-ROW($B$21)))</f>
        <v>Yes</v>
      </c>
      <c r="J21" s="267" t="str">
        <f>IF($F$1="","",INDEX('Working - CPI'!$I:$I,$F$1+ROW()-ROW($B$21)))</f>
        <v>Yes</v>
      </c>
      <c r="K21" s="842" t="str">
        <f>IF($F$1="","",INDEX('Working - CPI'!$J:$J,$F$1+ROW()-ROW($B$21)))</f>
        <v xml:space="preserve">Needs some cosmetic updating, shows okay- waiting out any refresh on broker advice as other 3 spaces moved quickly without </v>
      </c>
      <c r="L21" s="843"/>
      <c r="M21" s="843"/>
      <c r="N21" s="843"/>
      <c r="O21" s="843"/>
      <c r="P21" s="843"/>
      <c r="Q21" s="843"/>
      <c r="R21" s="936"/>
      <c r="S21" s="936"/>
      <c r="T21" s="936"/>
      <c r="U21" s="936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10"/>
    </row>
    <row r="22" spans="1:65" s="55" customFormat="1" ht="12.75" customHeight="1">
      <c r="A22" s="133"/>
      <c r="B22" s="150"/>
      <c r="C22" s="151"/>
      <c r="D22" s="151"/>
      <c r="E22" s="152"/>
      <c r="F22" s="153"/>
      <c r="G22" s="484"/>
      <c r="H22" s="268"/>
      <c r="I22" s="267"/>
      <c r="J22" s="267"/>
      <c r="K22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10"/>
    </row>
    <row r="23" spans="1:65" s="55" customFormat="1" ht="12.75" customHeight="1">
      <c r="A23" s="133"/>
      <c r="B23" s="150"/>
      <c r="C23" s="151"/>
      <c r="D23" s="151"/>
      <c r="E23" s="152"/>
      <c r="F23" s="153"/>
      <c r="G23" s="484"/>
      <c r="H23" s="268"/>
      <c r="I23" s="267"/>
      <c r="J23" s="267"/>
      <c r="K23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65" s="55" customFormat="1" ht="12.75" customHeight="1">
      <c r="A24" s="133"/>
      <c r="B24" s="150"/>
      <c r="C24" s="151"/>
      <c r="D24" s="151"/>
      <c r="E24" s="152"/>
      <c r="F24" s="153"/>
      <c r="G24" s="484"/>
      <c r="H24" s="268"/>
      <c r="I24" s="267"/>
      <c r="J24" s="267"/>
      <c r="K24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65" s="55" customFormat="1" ht="12.75" customHeight="1">
      <c r="A25" s="133"/>
      <c r="B25" s="150"/>
      <c r="C25" s="151"/>
      <c r="D25" s="151"/>
      <c r="E25" s="152"/>
      <c r="F25" s="153"/>
      <c r="G25" s="484"/>
      <c r="H25" s="268"/>
      <c r="I25" s="267"/>
      <c r="J25" s="267"/>
      <c r="K25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65" s="55" customFormat="1" ht="12.75" customHeight="1">
      <c r="A26" s="133"/>
      <c r="B26" s="156"/>
      <c r="C26" s="157"/>
      <c r="D26" s="157"/>
      <c r="E26" s="158"/>
      <c r="F26" s="159"/>
      <c r="G26" s="269"/>
      <c r="H26" s="270"/>
      <c r="I26" s="269"/>
      <c r="J26" s="269"/>
      <c r="K26" s="57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65" s="55" customFormat="1" ht="12.75" customHeight="1">
      <c r="A27" s="133"/>
      <c r="B27" s="156"/>
      <c r="C27" s="157"/>
      <c r="D27" s="157"/>
      <c r="E27" s="158"/>
      <c r="F27" s="159"/>
      <c r="G27" s="269"/>
      <c r="H27" s="270"/>
      <c r="I27" s="269"/>
      <c r="J27" s="269"/>
      <c r="K27" s="57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65" s="55" customFormat="1" ht="12.75" customHeight="1">
      <c r="A28" s="133"/>
      <c r="B28" s="156"/>
      <c r="C28" s="157"/>
      <c r="D28" s="157"/>
      <c r="E28" s="158"/>
      <c r="F28" s="159"/>
      <c r="G28" s="269"/>
      <c r="H28" s="270"/>
      <c r="I28" s="269"/>
      <c r="J28" s="269"/>
      <c r="K28" s="57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65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65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65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65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86"/>
      <c r="B36" s="187"/>
      <c r="C36" s="188"/>
      <c r="D36" s="188"/>
      <c r="E36" s="189"/>
      <c r="F36" s="190"/>
      <c r="G36" s="271"/>
      <c r="H36" s="272"/>
      <c r="I36" s="271"/>
      <c r="J36" s="271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7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55"/>
      <c r="W37" s="262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6"/>
    </row>
    <row r="38" spans="1:65" s="243" customFormat="1" ht="15.75" customHeight="1">
      <c r="A38" s="235"/>
      <c r="B38" s="236" t="s">
        <v>785</v>
      </c>
      <c r="C38" s="237">
        <f>SUMIF(B20:B33,B38,E20:E33)</f>
        <v>0</v>
      </c>
      <c r="D38" s="237"/>
      <c r="E38" s="238">
        <f>SUM(E21:E37)</f>
        <v>6538</v>
      </c>
      <c r="F38" s="239"/>
      <c r="G38" s="237" t="s">
        <v>59</v>
      </c>
      <c r="H38" s="237">
        <f>SUMIF(B20:B33,G38,E20:E33)</f>
        <v>6538</v>
      </c>
      <c r="I38" s="237"/>
      <c r="J38" s="237"/>
      <c r="K38" s="241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W38" s="244"/>
      <c r="X38" s="244"/>
      <c r="Y38" s="244"/>
      <c r="Z38" s="244"/>
      <c r="AA38" s="244"/>
      <c r="AB38" s="244"/>
      <c r="AC38" s="244"/>
      <c r="AD38" s="244"/>
      <c r="AE38" s="244"/>
      <c r="AF38" s="244"/>
      <c r="AG38" s="245"/>
      <c r="AH38" s="246"/>
      <c r="AI38" s="247"/>
      <c r="AJ38" s="247"/>
      <c r="AK38" s="247"/>
      <c r="AL38" s="248"/>
    </row>
    <row r="39" spans="1:65" s="55" customFormat="1" ht="30.75" customHeight="1">
      <c r="A39" s="837" t="s">
        <v>786</v>
      </c>
      <c r="B39" s="838"/>
      <c r="C39" s="838"/>
      <c r="D39" s="838"/>
      <c r="E39" s="838"/>
      <c r="F39" s="838"/>
      <c r="G39" s="838"/>
      <c r="H39" s="838"/>
      <c r="I39" s="838"/>
      <c r="J39" s="838"/>
      <c r="K39" s="838"/>
      <c r="L39" s="838"/>
      <c r="M39" s="838"/>
      <c r="N39" s="838"/>
      <c r="O39" s="838"/>
      <c r="P39" s="838"/>
      <c r="Q39" s="838"/>
      <c r="R39" s="838"/>
      <c r="S39" s="838"/>
      <c r="T39" s="838"/>
      <c r="U39" s="839"/>
      <c r="W39" s="263" t="s">
        <v>734</v>
      </c>
      <c r="X39" s="166"/>
      <c r="Y39" s="166"/>
      <c r="Z39" s="166"/>
      <c r="AA39" s="166"/>
      <c r="AB39" s="166"/>
      <c r="AC39" s="166"/>
      <c r="AD39" s="166"/>
      <c r="AE39" s="166"/>
      <c r="AF39" s="166"/>
      <c r="AG39" s="167"/>
      <c r="AH39" s="168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</row>
    <row r="40" spans="1:65" s="55" customFormat="1" ht="24" customHeight="1">
      <c r="A40" s="161"/>
      <c r="B40" s="162"/>
      <c r="C40" s="163"/>
      <c r="D40" s="163"/>
      <c r="E40" s="164"/>
      <c r="F40" s="162"/>
      <c r="G40" s="854" t="s">
        <v>737</v>
      </c>
      <c r="H40" s="853"/>
      <c r="I40" s="855" t="s">
        <v>738</v>
      </c>
      <c r="J40" s="853"/>
      <c r="K40" s="854" t="s">
        <v>739</v>
      </c>
      <c r="L40" s="853"/>
      <c r="M40" s="854" t="s">
        <v>740</v>
      </c>
      <c r="N40" s="853"/>
      <c r="O40" s="165" t="s">
        <v>760</v>
      </c>
      <c r="P40" s="165" t="s">
        <v>742</v>
      </c>
      <c r="Q40" s="165" t="s">
        <v>743</v>
      </c>
      <c r="R40" s="165" t="s">
        <v>744</v>
      </c>
      <c r="S40" s="164"/>
      <c r="T40" s="164"/>
      <c r="U40" s="164"/>
      <c r="W40" s="171" t="s">
        <v>745</v>
      </c>
      <c r="X40" s="169"/>
      <c r="Y40" s="169"/>
      <c r="Z40" s="169"/>
      <c r="AA40" s="169"/>
      <c r="AB40" s="170" t="s">
        <v>746</v>
      </c>
      <c r="AC40" s="170"/>
      <c r="AD40" s="170"/>
      <c r="AE40" s="170" t="s">
        <v>287</v>
      </c>
      <c r="AF40" s="171"/>
      <c r="AG40" s="172"/>
      <c r="AH40" s="173"/>
    </row>
    <row r="41" spans="1:65" s="536" customFormat="1" ht="15" customHeight="1">
      <c r="A41" s="530"/>
      <c r="B41" s="531" t="s">
        <v>751</v>
      </c>
      <c r="C41" s="532" t="s">
        <v>752</v>
      </c>
      <c r="D41" s="532" t="s">
        <v>753</v>
      </c>
      <c r="E41" s="530" t="s">
        <v>730</v>
      </c>
      <c r="F41" s="533" t="s">
        <v>754</v>
      </c>
      <c r="G41" s="534" t="s">
        <v>296</v>
      </c>
      <c r="H41" s="534" t="s">
        <v>757</v>
      </c>
      <c r="I41" s="532" t="s">
        <v>296</v>
      </c>
      <c r="J41" s="532" t="s">
        <v>757</v>
      </c>
      <c r="K41" s="534" t="s">
        <v>296</v>
      </c>
      <c r="L41" s="534" t="s">
        <v>757</v>
      </c>
      <c r="M41" s="534" t="s">
        <v>296</v>
      </c>
      <c r="N41" s="534" t="s">
        <v>757</v>
      </c>
      <c r="O41" s="534" t="s">
        <v>787</v>
      </c>
      <c r="P41" s="534" t="s">
        <v>787</v>
      </c>
      <c r="Q41" s="534" t="s">
        <v>787</v>
      </c>
      <c r="R41" s="534">
        <f>S6</f>
        <v>0</v>
      </c>
      <c r="S41" s="553" t="s">
        <v>788</v>
      </c>
      <c r="T41" s="859" t="s">
        <v>71</v>
      </c>
      <c r="U41" s="860"/>
      <c r="W41" s="537" t="s">
        <v>759</v>
      </c>
      <c r="X41" s="537" t="s">
        <v>760</v>
      </c>
      <c r="Y41" s="537" t="s">
        <v>761</v>
      </c>
      <c r="Z41" s="537" t="s">
        <v>742</v>
      </c>
      <c r="AA41" s="537" t="s">
        <v>762</v>
      </c>
      <c r="AB41" s="538" t="s">
        <v>763</v>
      </c>
      <c r="AC41" s="539" t="s">
        <v>762</v>
      </c>
      <c r="AD41" s="540" t="s">
        <v>739</v>
      </c>
      <c r="AE41" s="538" t="s">
        <v>764</v>
      </c>
      <c r="AF41" s="539" t="s">
        <v>765</v>
      </c>
      <c r="AG41" s="554" t="s">
        <v>766</v>
      </c>
      <c r="AH41" s="541" t="s">
        <v>767</v>
      </c>
      <c r="AL41" s="555"/>
      <c r="AM41" s="556" t="str">
        <f>AM5</f>
        <v>Raleigh Light Industrial - Rent Bump Calculation</v>
      </c>
      <c r="AN41" s="557"/>
      <c r="AO41" s="557"/>
      <c r="AP41" s="557"/>
      <c r="AQ41" s="557"/>
      <c r="AR41" s="557"/>
      <c r="AS41" s="557"/>
      <c r="AT41" s="557"/>
      <c r="AU41" s="557"/>
      <c r="AV41" s="557"/>
      <c r="AW41" s="558"/>
      <c r="AX41" s="558"/>
      <c r="AY41" s="558"/>
      <c r="AZ41" s="558"/>
      <c r="BA41" s="558"/>
      <c r="BB41" s="558"/>
      <c r="BD41" s="556" t="str">
        <f>BD5</f>
        <v>Raleigh Light Industrial - Rent Bump Calculation (Monthly Rents)</v>
      </c>
      <c r="BE41" s="557"/>
      <c r="BF41" s="557"/>
      <c r="BG41" s="557"/>
      <c r="BH41" s="557"/>
      <c r="BI41" s="557"/>
      <c r="BJ41" s="557"/>
      <c r="BK41" s="557"/>
      <c r="BL41" s="557"/>
      <c r="BM41" s="557"/>
    </row>
    <row r="42" spans="1:65" s="55" customFormat="1" ht="15" customHeight="1">
      <c r="A42" s="60" t="s">
        <v>1129</v>
      </c>
      <c r="B42" s="61" t="s">
        <v>1155</v>
      </c>
      <c r="C42" s="62" t="s">
        <v>1156</v>
      </c>
      <c r="D42" s="62" t="s">
        <v>1157</v>
      </c>
      <c r="E42" s="60">
        <v>10602</v>
      </c>
      <c r="F42" s="63" t="s">
        <v>1158</v>
      </c>
      <c r="G42" s="64">
        <v>15266.88</v>
      </c>
      <c r="H42" s="64"/>
      <c r="I42" s="62" t="s">
        <v>1159</v>
      </c>
      <c r="J42" s="62"/>
      <c r="K42" s="64" t="s">
        <v>1160</v>
      </c>
      <c r="L42" s="64"/>
      <c r="M42" s="64" t="s">
        <v>1161</v>
      </c>
      <c r="N42" s="476"/>
      <c r="O42" s="476">
        <v>0.05</v>
      </c>
      <c r="P42" s="476"/>
      <c r="Q42" s="476"/>
      <c r="R42" s="64"/>
      <c r="S42" s="109" t="str">
        <f>IF($G$1="","",INDEX('Lease Report 2025'!$R:$R,$G$1+ROW()-ROW($B$42)))</f>
        <v/>
      </c>
      <c r="T42" s="61" t="s">
        <v>1162</v>
      </c>
      <c r="U42" s="430"/>
      <c r="W42" s="122"/>
      <c r="X42" s="122"/>
      <c r="Y42" s="122"/>
      <c r="Z42" s="122"/>
      <c r="AA42" s="122"/>
      <c r="AB42" s="477"/>
      <c r="AC42" s="123"/>
      <c r="AD42" s="123"/>
      <c r="AE42" s="123"/>
      <c r="AF42" s="123"/>
      <c r="AG42" s="478"/>
      <c r="AH42" s="431"/>
      <c r="AL42" s="110"/>
      <c r="AM42" s="47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D42" s="47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65" s="55" customFormat="1" ht="15" customHeight="1">
      <c r="A43" s="60" t="s">
        <v>1129</v>
      </c>
      <c r="B43" s="61" t="s">
        <v>1150</v>
      </c>
      <c r="C43" s="62" t="s">
        <v>1151</v>
      </c>
      <c r="D43" s="62">
        <v>1</v>
      </c>
      <c r="E43" s="60">
        <v>6538</v>
      </c>
      <c r="F43" s="63" t="s">
        <v>1163</v>
      </c>
      <c r="G43" s="64" t="str">
        <f>IF($G$1="","",INDEX('Lease Report 2025'!$L:$L,$G$1+ROW()-ROW($B$42)))</f>
        <v/>
      </c>
      <c r="H43" s="64"/>
      <c r="I43" s="62" t="str">
        <f>IF($G$1="","",INDEX('Lease Report 2025'!$P:$P,$G$1+ROW()-ROW($B$42)))</f>
        <v/>
      </c>
      <c r="J43" s="62"/>
      <c r="K43" s="64"/>
      <c r="L43" s="64"/>
      <c r="M43" s="64"/>
      <c r="N43" s="476"/>
      <c r="O43" s="476" t="str">
        <f>IF($G$1="","",INDEX('Lease Report 2025'!$N:$N,$G$1+ROW()-ROW($B$42)))</f>
        <v/>
      </c>
      <c r="P43" s="476"/>
      <c r="Q43" s="476"/>
      <c r="R43" s="64"/>
      <c r="S43" s="109" t="str">
        <f>IF($G$1="","",INDEX('Lease Report 2025'!$R:$R,$G$1+ROW()-ROW($B$42)))</f>
        <v/>
      </c>
      <c r="T43" s="61" t="str">
        <f>IF($G$1="","",INDEX('Lease Report 2025'!$O:$O,$G$1+ROW()-ROW($B$42)))</f>
        <v/>
      </c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65" s="55" customFormat="1" ht="15" customHeight="1">
      <c r="A44" s="60"/>
      <c r="B44" s="61" t="str">
        <f>IF($G$1="","",INDEX('Lease Report 2025'!$H:$H,$G$1+ROW()-ROW($B$42)))</f>
        <v/>
      </c>
      <c r="C44" s="62" t="str">
        <f>IF($G$1="","",INDEX('Lease Report 2025'!$D:$D,$G$1+ROW()-ROW($B$42)))</f>
        <v/>
      </c>
      <c r="D44" s="62" t="str">
        <f>IF($G$1="","",INDEX('Lease Report 2025'!$E:$E,$G$1+ROW()-ROW($B$42)))</f>
        <v/>
      </c>
      <c r="E44" s="60" t="str">
        <f>IF($G$1="","",INDEX('Lease Report 2025'!$G:$G,$G$1+ROW()-ROW($B$42)))</f>
        <v/>
      </c>
      <c r="F44" s="63" t="str">
        <f>IF($G$1="","",INDEX('Lease Report 2025'!$A:$A,$G$1+ROW()-ROW($B$42)))</f>
        <v/>
      </c>
      <c r="G44" s="64" t="str">
        <f>IF($G$1="","",INDEX('Lease Report 2025'!$L:$L,$G$1+ROW()-ROW($B$42)))</f>
        <v/>
      </c>
      <c r="H44" s="64"/>
      <c r="I44" s="62" t="str">
        <f>IF($G$1="","",INDEX('Lease Report 2025'!$P:$P,$G$1+ROW()-ROW($B$42)))</f>
        <v/>
      </c>
      <c r="J44" s="62"/>
      <c r="K44" s="64"/>
      <c r="L44" s="64"/>
      <c r="M44" s="64"/>
      <c r="N44" s="476"/>
      <c r="O44" s="476" t="str">
        <f>IF($G$1="","",INDEX('Lease Report 2025'!$N:$N,$G$1+ROW()-ROW($B$42)))</f>
        <v/>
      </c>
      <c r="P44" s="476"/>
      <c r="Q44" s="476"/>
      <c r="R44" s="64"/>
      <c r="S44" s="109" t="str">
        <f>IF($G$1="","",INDEX('Lease Report 2025'!$R:$R,$G$1+ROW()-ROW($B$42)))</f>
        <v/>
      </c>
      <c r="T44" s="61" t="str">
        <f>IF($G$1="","",INDEX('Lease Report 2025'!$O:$O,$G$1+ROW()-ROW($B$42)))</f>
        <v/>
      </c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65" s="55" customFormat="1" ht="15" customHeight="1">
      <c r="A45" s="60"/>
      <c r="B45" s="61" t="str">
        <f>IF($G$1="","",INDEX('Lease Report 2025'!$H:$H,$G$1+ROW()-ROW($B$42)))</f>
        <v/>
      </c>
      <c r="C45" s="62" t="str">
        <f>IF($G$1="","",INDEX('Lease Report 2025'!$D:$D,$G$1+ROW()-ROW($B$42)))</f>
        <v/>
      </c>
      <c r="D45" s="62" t="str">
        <f>IF($G$1="","",INDEX('Lease Report 2025'!$E:$E,$G$1+ROW()-ROW($B$42)))</f>
        <v/>
      </c>
      <c r="E45" s="60" t="str">
        <f>IF($G$1="","",INDEX('Lease Report 2025'!$G:$G,$G$1+ROW()-ROW($B$42)))</f>
        <v/>
      </c>
      <c r="F45" s="63" t="str">
        <f>IF($G$1="","",INDEX('Lease Report 2025'!$A:$A,$G$1+ROW()-ROW($B$42)))</f>
        <v/>
      </c>
      <c r="G45" s="64" t="str">
        <f>IF($G$1="","",INDEX('Lease Report 2025'!$L:$L,$G$1+ROW()-ROW($B$42)))</f>
        <v/>
      </c>
      <c r="H45" s="64"/>
      <c r="I45" s="62" t="str">
        <f>IF($G$1="","",INDEX('Lease Report 2025'!$P:$P,$G$1+ROW()-ROW($B$42)))</f>
        <v/>
      </c>
      <c r="J45" s="62"/>
      <c r="K45" s="64"/>
      <c r="L45" s="64"/>
      <c r="M45" s="64"/>
      <c r="N45" s="476"/>
      <c r="O45" s="476" t="str">
        <f>IF($G$1="","",INDEX('Lease Report 2025'!$N:$N,$G$1+ROW()-ROW($B$42)))</f>
        <v/>
      </c>
      <c r="P45" s="476"/>
      <c r="Q45" s="476"/>
      <c r="R45" s="64"/>
      <c r="S45" s="109" t="str">
        <f>IF($G$1="","",INDEX('Lease Report 2025'!$R:$R,$G$1+ROW()-ROW($B$42)))</f>
        <v/>
      </c>
      <c r="T45" s="61" t="str">
        <f>IF($G$1="","",INDEX('Lease Report 2025'!$O:$O,$G$1+ROW()-ROW($B$42)))</f>
        <v/>
      </c>
      <c r="U45" s="430"/>
      <c r="W45" s="122"/>
      <c r="X45" s="122"/>
      <c r="Y45" s="122"/>
      <c r="Z45" s="122"/>
      <c r="AA45" s="122"/>
      <c r="AB45" s="477"/>
      <c r="AC45" s="123"/>
      <c r="AD45" s="123"/>
      <c r="AE45" s="123"/>
      <c r="AF45" s="123"/>
      <c r="AG45" s="478"/>
      <c r="AH45" s="431"/>
      <c r="AL45" s="110"/>
      <c r="AM45" s="47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7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65" s="31" customFormat="1" ht="12.75" customHeight="1">
      <c r="A46" s="856" t="s">
        <v>789</v>
      </c>
      <c r="B46" s="857"/>
      <c r="C46" s="857"/>
      <c r="D46" s="857"/>
      <c r="E46" s="857"/>
      <c r="F46" s="857"/>
      <c r="G46" s="857"/>
      <c r="H46" s="857"/>
      <c r="I46" s="857"/>
      <c r="J46" s="857"/>
      <c r="K46" s="857"/>
      <c r="L46" s="857"/>
      <c r="M46" s="857"/>
      <c r="N46" s="857"/>
      <c r="O46" s="857"/>
      <c r="P46" s="857"/>
      <c r="Q46" s="857"/>
      <c r="R46" s="857"/>
      <c r="S46" s="857"/>
      <c r="T46" s="857"/>
      <c r="U46" s="858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3"/>
    </row>
    <row r="47" spans="1:65" s="31" customFormat="1" ht="12.75" customHeight="1">
      <c r="A47" s="861" t="s">
        <v>777</v>
      </c>
      <c r="B47" s="862"/>
      <c r="C47" s="862"/>
      <c r="D47" s="862"/>
      <c r="E47" s="862"/>
      <c r="F47" s="862"/>
      <c r="G47" s="862"/>
      <c r="H47" s="862"/>
      <c r="I47" s="862"/>
      <c r="J47" s="862"/>
      <c r="K47" s="862"/>
      <c r="L47" s="862"/>
      <c r="M47" s="862"/>
      <c r="N47" s="862"/>
      <c r="O47" s="862"/>
      <c r="P47" s="862"/>
      <c r="Q47" s="862"/>
      <c r="R47" s="862"/>
      <c r="S47" s="862"/>
      <c r="T47" s="862"/>
      <c r="U47" s="863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3"/>
    </row>
    <row r="48" spans="1:65" s="536" customFormat="1" ht="15" customHeight="1">
      <c r="A48" s="530" t="s">
        <v>750</v>
      </c>
      <c r="B48" s="531" t="s">
        <v>751</v>
      </c>
      <c r="C48" s="532" t="s">
        <v>752</v>
      </c>
      <c r="D48" s="532" t="s">
        <v>753</v>
      </c>
      <c r="E48" s="530" t="s">
        <v>730</v>
      </c>
      <c r="F48" s="533" t="s">
        <v>758</v>
      </c>
      <c r="G48" s="534"/>
      <c r="H48" s="534"/>
      <c r="I48" s="532"/>
      <c r="J48" s="532"/>
      <c r="K48" s="534"/>
      <c r="L48" s="534"/>
      <c r="M48" s="534"/>
      <c r="N48" s="534"/>
      <c r="O48" s="534"/>
      <c r="P48" s="534"/>
      <c r="Q48" s="534"/>
      <c r="R48" s="534"/>
      <c r="S48" s="553"/>
      <c r="T48" s="859"/>
      <c r="U48" s="860"/>
      <c r="W48" s="537"/>
      <c r="X48" s="537"/>
      <c r="Y48" s="537"/>
      <c r="Z48" s="537"/>
      <c r="AA48" s="537"/>
      <c r="AB48" s="538"/>
      <c r="AC48" s="539"/>
      <c r="AD48" s="540"/>
      <c r="AE48" s="538"/>
      <c r="AF48" s="539"/>
      <c r="AG48" s="554"/>
      <c r="AH48" s="541"/>
      <c r="AL48" s="555"/>
      <c r="AM48" s="556"/>
      <c r="AN48" s="557"/>
      <c r="AO48" s="557"/>
      <c r="AP48" s="557"/>
      <c r="AQ48" s="557"/>
      <c r="AR48" s="557"/>
      <c r="AS48" s="557"/>
      <c r="AT48" s="557"/>
      <c r="AU48" s="557"/>
      <c r="AV48" s="557"/>
      <c r="AW48" s="558"/>
      <c r="AX48" s="558"/>
      <c r="AY48" s="558"/>
      <c r="AZ48" s="558"/>
      <c r="BA48" s="558"/>
      <c r="BB48" s="558"/>
      <c r="BD48" s="556"/>
      <c r="BE48" s="557"/>
      <c r="BF48" s="557"/>
      <c r="BG48" s="557"/>
      <c r="BH48" s="557"/>
      <c r="BI48" s="557"/>
      <c r="BJ48" s="557"/>
      <c r="BK48" s="557"/>
      <c r="BL48" s="557"/>
      <c r="BM48" s="557"/>
    </row>
    <row r="49" spans="1:65" s="16" customFormat="1" ht="15" customHeight="1">
      <c r="A49" s="20"/>
      <c r="B49" s="17"/>
      <c r="C49" s="18"/>
      <c r="D49" s="18"/>
      <c r="E49" s="20"/>
      <c r="F49" s="21"/>
      <c r="G49" s="851"/>
      <c r="H49" s="852"/>
      <c r="I49" s="852"/>
      <c r="J49" s="852"/>
      <c r="K49" s="852"/>
      <c r="L49" s="852"/>
      <c r="M49" s="852"/>
      <c r="N49" s="852"/>
      <c r="O49" s="852"/>
      <c r="P49" s="852"/>
      <c r="Q49" s="852"/>
      <c r="R49" s="852"/>
      <c r="S49" s="852"/>
      <c r="T49" s="852"/>
      <c r="U49" s="853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46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</row>
    <row r="50" spans="1:65" s="14" customFormat="1" ht="15" customHeight="1">
      <c r="A50" s="36"/>
      <c r="B50" s="37"/>
      <c r="C50" s="38"/>
      <c r="D50" s="38"/>
      <c r="E50" s="36"/>
      <c r="F50" s="39"/>
      <c r="G50" s="850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AL50" s="46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</row>
    <row r="51" spans="1:65" s="14" customFormat="1" ht="15" customHeight="1">
      <c r="A51" s="36"/>
      <c r="B51" s="37"/>
      <c r="C51" s="38"/>
      <c r="D51" s="38"/>
      <c r="E51" s="36"/>
      <c r="F51" s="39"/>
      <c r="G51" s="850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</row>
    <row r="52" spans="1:65" s="14" customFormat="1" ht="15" customHeight="1">
      <c r="A52" s="36"/>
      <c r="B52" s="37"/>
      <c r="C52" s="38"/>
      <c r="D52" s="38"/>
      <c r="E52" s="36"/>
      <c r="F52" s="39"/>
      <c r="G52" s="850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</row>
    <row r="53" spans="1:65" s="14" customFormat="1" ht="15" customHeight="1">
      <c r="A53" s="36"/>
      <c r="B53" s="37"/>
      <c r="C53" s="38"/>
      <c r="D53" s="38"/>
      <c r="E53" s="36"/>
      <c r="F53" s="39"/>
      <c r="G53" s="850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14" customFormat="1" ht="15" customHeight="1">
      <c r="A54" s="36"/>
      <c r="B54" s="37"/>
      <c r="C54" s="38"/>
      <c r="D54" s="38"/>
      <c r="E54" s="36"/>
      <c r="F54" s="39"/>
      <c r="G54" s="850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14" customFormat="1" ht="15" customHeight="1">
      <c r="A55" s="36"/>
      <c r="B55" s="37"/>
      <c r="C55" s="38"/>
      <c r="D55" s="38"/>
      <c r="E55" s="36"/>
      <c r="F55" s="40"/>
      <c r="G55" s="848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14" customFormat="1" ht="15" customHeight="1">
      <c r="A56" s="36"/>
      <c r="B56" s="37"/>
      <c r="C56" s="38"/>
      <c r="D56" s="38"/>
      <c r="E56" s="36"/>
      <c r="F56" s="40"/>
      <c r="G56" s="848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14" customFormat="1" ht="15" customHeight="1">
      <c r="A57" s="36"/>
      <c r="B57" s="37"/>
      <c r="C57" s="38"/>
      <c r="D57" s="38"/>
      <c r="E57" s="36"/>
      <c r="F57" s="41"/>
      <c r="G57" s="848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14" customFormat="1" ht="15" customHeight="1">
      <c r="A58" s="36"/>
      <c r="B58" s="37"/>
      <c r="C58" s="38"/>
      <c r="D58" s="38"/>
      <c r="E58" s="36"/>
      <c r="F58" s="40"/>
      <c r="G58" s="848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65" s="14" customFormat="1" ht="15" customHeight="1">
      <c r="A59" s="36"/>
      <c r="B59" s="37"/>
      <c r="C59" s="38"/>
      <c r="D59" s="38"/>
      <c r="E59" s="36"/>
      <c r="F59" s="40"/>
      <c r="G59" s="848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65" s="14" customFormat="1" ht="15" customHeight="1">
      <c r="A60" s="36"/>
      <c r="B60" s="37"/>
      <c r="C60" s="38"/>
      <c r="D60" s="38"/>
      <c r="E60" s="36"/>
      <c r="F60" s="40"/>
      <c r="G60" s="848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65" s="14" customFormat="1" ht="15" customHeight="1">
      <c r="A61" s="36"/>
      <c r="B61" s="37"/>
      <c r="C61" s="38"/>
      <c r="D61" s="38"/>
      <c r="E61" s="36"/>
      <c r="F61" s="40"/>
      <c r="G61" s="848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65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65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65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80" s="46" customFormat="1" ht="15" customHeight="1">
      <c r="A65" s="52"/>
      <c r="C65" s="53"/>
      <c r="D65" s="53"/>
      <c r="E65" s="52"/>
      <c r="F65" s="54"/>
      <c r="G65" s="883"/>
      <c r="H65" s="867"/>
      <c r="I65" s="867"/>
      <c r="J65" s="867"/>
      <c r="K65" s="867"/>
      <c r="L65" s="867"/>
      <c r="M65" s="867"/>
      <c r="N65" s="867"/>
      <c r="O65" s="867"/>
      <c r="P65" s="867"/>
      <c r="Q65" s="867"/>
      <c r="R65" s="867"/>
      <c r="S65" s="867"/>
      <c r="T65" s="867"/>
      <c r="U65" s="867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</row>
    <row r="66" spans="1:80" s="46" customFormat="1" ht="15" customHeight="1">
      <c r="A66" s="52"/>
      <c r="C66" s="53"/>
      <c r="D66" s="53"/>
      <c r="E66" s="52"/>
      <c r="F66" s="54"/>
      <c r="G66" s="883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7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</row>
    <row r="67" spans="1:80" s="46" customFormat="1" ht="15" customHeight="1">
      <c r="A67" s="52"/>
      <c r="C67" s="53"/>
      <c r="D67" s="53"/>
      <c r="E67" s="52"/>
      <c r="F67" s="54"/>
      <c r="G67" s="882"/>
      <c r="H67" s="867"/>
      <c r="I67" s="867"/>
      <c r="J67" s="867"/>
      <c r="K67" s="867"/>
      <c r="L67" s="867"/>
      <c r="M67" s="867"/>
      <c r="N67" s="867"/>
      <c r="O67" s="867"/>
      <c r="P67" s="867"/>
      <c r="Q67" s="867"/>
      <c r="R67" s="867"/>
      <c r="S67" s="867"/>
      <c r="T67" s="867"/>
      <c r="U67" s="867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</row>
    <row r="68" spans="1:80" s="46" customFormat="1" ht="15" customHeight="1">
      <c r="A68" s="52"/>
      <c r="C68" s="53"/>
      <c r="D68" s="53"/>
      <c r="E68" s="52"/>
      <c r="F68" s="54"/>
      <c r="G68" s="882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7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</row>
    <row r="69" spans="1:80" s="46" customFormat="1" ht="15" customHeight="1">
      <c r="A69" s="52"/>
      <c r="C69" s="53"/>
      <c r="D69" s="53"/>
      <c r="E69" s="52"/>
      <c r="F69" s="54"/>
      <c r="G69" s="882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7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</row>
    <row r="70" spans="1:80" s="46" customFormat="1" ht="15" customHeight="1">
      <c r="A70" s="52"/>
      <c r="C70" s="53"/>
      <c r="D70" s="53"/>
      <c r="E70" s="52"/>
      <c r="F70" s="54"/>
      <c r="G70" s="882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7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</row>
    <row r="71" spans="1:80" ht="15" customHeight="1">
      <c r="G71" s="879"/>
      <c r="H71" s="879"/>
      <c r="I71" s="880"/>
      <c r="J71" s="880"/>
      <c r="K71" s="879"/>
      <c r="L71" s="879"/>
      <c r="M71" s="879"/>
      <c r="N71" s="879"/>
      <c r="O71" s="881"/>
      <c r="P71" s="881"/>
      <c r="Q71" s="881"/>
      <c r="R71" s="881"/>
      <c r="S71" s="881"/>
      <c r="T71" s="881"/>
      <c r="U71" s="881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</row>
    <row r="72" spans="1:80" s="31" customFormat="1" ht="15" customHeight="1">
      <c r="A72" s="5"/>
      <c r="B72" s="1"/>
      <c r="C72" s="3"/>
      <c r="D72" s="3"/>
      <c r="E72" s="5"/>
      <c r="F72" s="2"/>
      <c r="G72" s="4"/>
      <c r="H72" s="4"/>
      <c r="I72" s="3"/>
      <c r="J72" s="3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1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s="31" customFormat="1" ht="15" customHeight="1">
      <c r="A73" s="5"/>
      <c r="B73" s="1"/>
      <c r="C73" s="3"/>
      <c r="D73" s="3"/>
      <c r="E73" s="5"/>
      <c r="F73" s="2"/>
      <c r="G73" s="4"/>
      <c r="H73" s="4"/>
      <c r="I73" s="3"/>
      <c r="J73" s="3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1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s="31" customFormat="1" ht="15" customHeight="1">
      <c r="A74" s="5"/>
      <c r="B74" s="1"/>
      <c r="C74" s="3"/>
      <c r="D74" s="3"/>
      <c r="E74" s="5"/>
      <c r="F74" s="2"/>
      <c r="G74" s="4"/>
      <c r="H74" s="4"/>
      <c r="I74" s="3"/>
      <c r="J74" s="3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1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s="31" customFormat="1" ht="15" customHeight="1">
      <c r="A75" s="5"/>
      <c r="B75" s="1"/>
      <c r="C75" s="3"/>
      <c r="D75" s="3"/>
      <c r="E75" s="5"/>
      <c r="F75" s="2"/>
      <c r="G75" s="4"/>
      <c r="H75" s="4"/>
      <c r="I75" s="3"/>
      <c r="J75" s="3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1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 s="31" customFormat="1" ht="15" customHeight="1">
      <c r="A76" s="5"/>
      <c r="B76" s="1"/>
      <c r="C76" s="3"/>
      <c r="D76" s="3"/>
      <c r="E76" s="5"/>
      <c r="F76" s="2"/>
      <c r="G76" s="4"/>
      <c r="H76" s="4"/>
      <c r="I76" s="3"/>
      <c r="J76" s="3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1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</sheetData>
  <mergeCells count="50">
    <mergeCell ref="A19:U19"/>
    <mergeCell ref="T1:U1"/>
    <mergeCell ref="A2:B2"/>
    <mergeCell ref="D2:E2"/>
    <mergeCell ref="A4:U4"/>
    <mergeCell ref="G5:I5"/>
    <mergeCell ref="J5:K5"/>
    <mergeCell ref="L5:M5"/>
    <mergeCell ref="N5:O5"/>
    <mergeCell ref="A10:U10"/>
    <mergeCell ref="A11:U11"/>
    <mergeCell ref="K12:U12"/>
    <mergeCell ref="K16:U16"/>
    <mergeCell ref="A18:U18"/>
    <mergeCell ref="K20:Q20"/>
    <mergeCell ref="R20:U20"/>
    <mergeCell ref="K21:Q21"/>
    <mergeCell ref="R21:U21"/>
    <mergeCell ref="T41:U41"/>
    <mergeCell ref="A39:U39"/>
    <mergeCell ref="G40:H40"/>
    <mergeCell ref="I40:J40"/>
    <mergeCell ref="K40:L40"/>
    <mergeCell ref="M40:N40"/>
    <mergeCell ref="A46:U46"/>
    <mergeCell ref="A47:U47"/>
    <mergeCell ref="T48:U48"/>
    <mergeCell ref="G49:U49"/>
    <mergeCell ref="G61:U61"/>
    <mergeCell ref="G50:U50"/>
    <mergeCell ref="G51:U51"/>
    <mergeCell ref="G52:U52"/>
    <mergeCell ref="G53:U53"/>
    <mergeCell ref="G54:U54"/>
    <mergeCell ref="G55:U55"/>
    <mergeCell ref="G56:U56"/>
    <mergeCell ref="G57:U57"/>
    <mergeCell ref="G58:U58"/>
    <mergeCell ref="G59:U59"/>
    <mergeCell ref="G60:U60"/>
    <mergeCell ref="G68:U68"/>
    <mergeCell ref="G69:U69"/>
    <mergeCell ref="G70:U70"/>
    <mergeCell ref="G71:U71"/>
    <mergeCell ref="G62:U62"/>
    <mergeCell ref="G63:U63"/>
    <mergeCell ref="G64:U64"/>
    <mergeCell ref="G65:U65"/>
    <mergeCell ref="G66:U66"/>
    <mergeCell ref="G67:U6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FC19-D30F-9D4C-924B-7EA2D79221EE}">
  <dimension ref="A1:AD45"/>
  <sheetViews>
    <sheetView showGridLines="0" workbookViewId="0">
      <pane ySplit="1" topLeftCell="A2" activePane="bottomLeft" state="frozen"/>
      <selection pane="bottomLeft" activeCell="AM33" sqref="AM33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1164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1165</v>
      </c>
      <c r="B7" s="892" t="s">
        <v>59</v>
      </c>
      <c r="C7" s="888"/>
      <c r="D7" s="888"/>
      <c r="E7" s="900">
        <v>6538</v>
      </c>
      <c r="F7" s="888"/>
      <c r="G7" s="619">
        <v>0</v>
      </c>
      <c r="H7" s="615"/>
      <c r="I7" s="893"/>
      <c r="J7" s="888"/>
      <c r="K7" s="618">
        <v>0</v>
      </c>
      <c r="L7" s="894"/>
      <c r="M7" s="888"/>
      <c r="N7" s="893"/>
      <c r="O7" s="888"/>
      <c r="P7" s="888"/>
      <c r="Q7" s="888"/>
      <c r="R7" s="888"/>
      <c r="S7" s="888"/>
      <c r="T7" s="893"/>
      <c r="U7" s="888"/>
      <c r="V7" s="888"/>
      <c r="W7" s="615"/>
      <c r="X7" s="889">
        <v>0</v>
      </c>
      <c r="Y7" s="888"/>
      <c r="Z7" s="888"/>
      <c r="AA7" s="888"/>
      <c r="AB7" s="888"/>
      <c r="AC7" s="615"/>
      <c r="AD7" s="615" t="s">
        <v>792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1166</v>
      </c>
      <c r="B9" s="892" t="s">
        <v>59</v>
      </c>
      <c r="C9" s="888"/>
      <c r="D9" s="888"/>
      <c r="E9" s="900">
        <v>7455</v>
      </c>
      <c r="F9" s="888"/>
      <c r="G9" s="619">
        <v>0</v>
      </c>
      <c r="H9" s="615"/>
      <c r="I9" s="893"/>
      <c r="J9" s="888"/>
      <c r="K9" s="618">
        <v>0</v>
      </c>
      <c r="L9" s="894"/>
      <c r="M9" s="888"/>
      <c r="N9" s="893"/>
      <c r="O9" s="888"/>
      <c r="P9" s="888"/>
      <c r="Q9" s="888"/>
      <c r="R9" s="888"/>
      <c r="S9" s="888"/>
      <c r="T9" s="893"/>
      <c r="U9" s="888"/>
      <c r="V9" s="888"/>
      <c r="W9" s="615"/>
      <c r="X9" s="889">
        <v>0</v>
      </c>
      <c r="Y9" s="888"/>
      <c r="Z9" s="888"/>
      <c r="AA9" s="888"/>
      <c r="AB9" s="888"/>
      <c r="AC9" s="615"/>
      <c r="AD9" s="615" t="s">
        <v>792</v>
      </c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1167</v>
      </c>
      <c r="B11" s="892" t="s">
        <v>1168</v>
      </c>
      <c r="C11" s="888"/>
      <c r="D11" s="888"/>
      <c r="E11" s="900">
        <v>8350</v>
      </c>
      <c r="F11" s="888"/>
      <c r="G11" s="619">
        <v>8350</v>
      </c>
      <c r="H11" s="619">
        <v>102204</v>
      </c>
      <c r="I11" s="901">
        <v>8517</v>
      </c>
      <c r="J11" s="888"/>
      <c r="K11" s="618">
        <v>12.24</v>
      </c>
      <c r="L11" s="894"/>
      <c r="M11" s="888"/>
      <c r="N11" s="887">
        <v>45931</v>
      </c>
      <c r="O11" s="888"/>
      <c r="P11" s="888"/>
      <c r="Q11" s="888"/>
      <c r="R11" s="888"/>
      <c r="S11" s="888"/>
      <c r="T11" s="887">
        <v>46295</v>
      </c>
      <c r="U11" s="888"/>
      <c r="V11" s="888"/>
      <c r="W11" s="616">
        <v>8517</v>
      </c>
      <c r="X11" s="889">
        <v>12.24</v>
      </c>
      <c r="Y11" s="888"/>
      <c r="Z11" s="888"/>
      <c r="AA11" s="888"/>
      <c r="AB11" s="888"/>
      <c r="AC11" s="617">
        <v>44835</v>
      </c>
      <c r="AD11" s="615" t="s">
        <v>1169</v>
      </c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46296</v>
      </c>
      <c r="O12" s="888"/>
      <c r="P12" s="888"/>
      <c r="Q12" s="888"/>
      <c r="R12" s="888"/>
      <c r="S12" s="888"/>
      <c r="T12" s="887">
        <v>46660</v>
      </c>
      <c r="U12" s="888"/>
      <c r="V12" s="888"/>
      <c r="W12" s="616">
        <v>8851</v>
      </c>
      <c r="X12" s="889">
        <v>12.72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1170</v>
      </c>
      <c r="B14" s="892" t="s">
        <v>1171</v>
      </c>
      <c r="C14" s="888"/>
      <c r="D14" s="888"/>
      <c r="E14" s="900">
        <v>6007</v>
      </c>
      <c r="F14" s="888"/>
      <c r="G14" s="619">
        <v>6007</v>
      </c>
      <c r="H14" s="619">
        <v>70642.320000000007</v>
      </c>
      <c r="I14" s="901">
        <v>5886.86</v>
      </c>
      <c r="J14" s="888"/>
      <c r="K14" s="618">
        <v>11.76</v>
      </c>
      <c r="L14" s="894"/>
      <c r="M14" s="888"/>
      <c r="N14" s="887">
        <v>45658</v>
      </c>
      <c r="O14" s="888"/>
      <c r="P14" s="888"/>
      <c r="Q14" s="888"/>
      <c r="R14" s="888"/>
      <c r="S14" s="888"/>
      <c r="T14" s="887">
        <v>46022</v>
      </c>
      <c r="U14" s="888"/>
      <c r="V14" s="888"/>
      <c r="W14" s="616">
        <v>5886.86</v>
      </c>
      <c r="X14" s="889">
        <v>11.76</v>
      </c>
      <c r="Y14" s="888"/>
      <c r="Z14" s="888"/>
      <c r="AA14" s="888"/>
      <c r="AB14" s="888"/>
      <c r="AC14" s="617">
        <v>44562</v>
      </c>
      <c r="AD14" s="615" t="s">
        <v>870</v>
      </c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46023</v>
      </c>
      <c r="O15" s="888"/>
      <c r="P15" s="888"/>
      <c r="Q15" s="888"/>
      <c r="R15" s="888"/>
      <c r="S15" s="888"/>
      <c r="T15" s="887">
        <v>46387</v>
      </c>
      <c r="U15" s="888"/>
      <c r="V15" s="888"/>
      <c r="W15" s="616">
        <v>6127.14</v>
      </c>
      <c r="X15" s="889">
        <v>12.24</v>
      </c>
      <c r="Y15" s="888"/>
      <c r="Z15" s="888"/>
      <c r="AA15" s="888"/>
      <c r="AB15" s="888"/>
      <c r="AC15" s="615"/>
      <c r="AD15" s="615"/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1172</v>
      </c>
      <c r="B17" s="892" t="s">
        <v>1173</v>
      </c>
      <c r="C17" s="888"/>
      <c r="D17" s="888"/>
      <c r="E17" s="900">
        <v>4884</v>
      </c>
      <c r="F17" s="888"/>
      <c r="G17" s="619">
        <v>4884</v>
      </c>
      <c r="H17" s="619">
        <v>88498.08</v>
      </c>
      <c r="I17" s="901">
        <v>7374.84</v>
      </c>
      <c r="J17" s="888"/>
      <c r="K17" s="618">
        <v>18.12</v>
      </c>
      <c r="L17" s="894"/>
      <c r="M17" s="888"/>
      <c r="N17" s="887">
        <v>45901</v>
      </c>
      <c r="O17" s="888"/>
      <c r="P17" s="888"/>
      <c r="Q17" s="888"/>
      <c r="R17" s="888"/>
      <c r="S17" s="888"/>
      <c r="T17" s="887">
        <v>46265</v>
      </c>
      <c r="U17" s="888"/>
      <c r="V17" s="888"/>
      <c r="W17" s="616">
        <v>7374.84</v>
      </c>
      <c r="X17" s="889">
        <v>18.12</v>
      </c>
      <c r="Y17" s="888"/>
      <c r="Z17" s="888"/>
      <c r="AA17" s="888"/>
      <c r="AB17" s="888"/>
      <c r="AC17" s="617">
        <v>45536</v>
      </c>
      <c r="AD17" s="615" t="s">
        <v>842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46266</v>
      </c>
      <c r="O18" s="888"/>
      <c r="P18" s="888"/>
      <c r="Q18" s="888"/>
      <c r="R18" s="888"/>
      <c r="S18" s="888"/>
      <c r="T18" s="887">
        <v>46630</v>
      </c>
      <c r="U18" s="888"/>
      <c r="V18" s="888"/>
      <c r="W18" s="616">
        <v>7667.88</v>
      </c>
      <c r="X18" s="889">
        <v>18.84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1174</v>
      </c>
      <c r="B20" s="892" t="s">
        <v>1175</v>
      </c>
      <c r="C20" s="888"/>
      <c r="D20" s="888"/>
      <c r="E20" s="900">
        <v>4509</v>
      </c>
      <c r="F20" s="888"/>
      <c r="G20" s="619">
        <v>4509</v>
      </c>
      <c r="H20" s="619">
        <v>61142.04</v>
      </c>
      <c r="I20" s="901">
        <v>5095.17</v>
      </c>
      <c r="J20" s="888"/>
      <c r="K20" s="618">
        <v>13.56</v>
      </c>
      <c r="L20" s="894"/>
      <c r="M20" s="888"/>
      <c r="N20" s="887">
        <v>45748</v>
      </c>
      <c r="O20" s="888"/>
      <c r="P20" s="888"/>
      <c r="Q20" s="888"/>
      <c r="R20" s="888"/>
      <c r="S20" s="888"/>
      <c r="T20" s="887">
        <v>46112</v>
      </c>
      <c r="U20" s="888"/>
      <c r="V20" s="888"/>
      <c r="W20" s="616">
        <v>5095.17</v>
      </c>
      <c r="X20" s="889">
        <v>13.56</v>
      </c>
      <c r="Y20" s="888"/>
      <c r="Z20" s="888"/>
      <c r="AA20" s="888"/>
      <c r="AB20" s="888"/>
      <c r="AC20" s="617">
        <v>45017</v>
      </c>
      <c r="AD20" s="615" t="s">
        <v>983</v>
      </c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1176</v>
      </c>
      <c r="B22" s="892" t="s">
        <v>1177</v>
      </c>
      <c r="C22" s="888"/>
      <c r="D22" s="888"/>
      <c r="E22" s="900">
        <v>4370</v>
      </c>
      <c r="F22" s="888"/>
      <c r="G22" s="619">
        <v>4370</v>
      </c>
      <c r="H22" s="619">
        <v>56110.8</v>
      </c>
      <c r="I22" s="901">
        <v>4675.8999999999996</v>
      </c>
      <c r="J22" s="888"/>
      <c r="K22" s="618">
        <v>12.84</v>
      </c>
      <c r="L22" s="894"/>
      <c r="M22" s="888"/>
      <c r="N22" s="887">
        <v>45689</v>
      </c>
      <c r="O22" s="888"/>
      <c r="P22" s="888"/>
      <c r="Q22" s="888"/>
      <c r="R22" s="888"/>
      <c r="S22" s="888"/>
      <c r="T22" s="887">
        <v>46053</v>
      </c>
      <c r="U22" s="888"/>
      <c r="V22" s="888"/>
      <c r="W22" s="616">
        <v>4675.8999999999996</v>
      </c>
      <c r="X22" s="889">
        <v>12.84</v>
      </c>
      <c r="Y22" s="888"/>
      <c r="Z22" s="888"/>
      <c r="AA22" s="888"/>
      <c r="AB22" s="888"/>
      <c r="AC22" s="617">
        <v>44958</v>
      </c>
      <c r="AD22" s="615" t="s">
        <v>828</v>
      </c>
    </row>
    <row r="23" spans="1:30">
      <c r="A23" s="612"/>
      <c r="B23" s="892"/>
      <c r="C23" s="888"/>
      <c r="D23" s="888"/>
      <c r="E23" s="893"/>
      <c r="F23" s="888"/>
      <c r="G23" s="615" t="s">
        <v>792</v>
      </c>
      <c r="H23" s="615"/>
      <c r="I23" s="893"/>
      <c r="J23" s="888"/>
      <c r="K23" s="615"/>
      <c r="L23" s="894"/>
      <c r="M23" s="888"/>
      <c r="N23" s="887">
        <v>46054</v>
      </c>
      <c r="O23" s="888"/>
      <c r="P23" s="888"/>
      <c r="Q23" s="888"/>
      <c r="R23" s="888"/>
      <c r="S23" s="888"/>
      <c r="T23" s="887">
        <v>46418</v>
      </c>
      <c r="U23" s="888"/>
      <c r="V23" s="888"/>
      <c r="W23" s="616">
        <v>4850.7</v>
      </c>
      <c r="X23" s="889">
        <v>13.32</v>
      </c>
      <c r="Y23" s="888"/>
      <c r="Z23" s="888"/>
      <c r="AA23" s="888"/>
      <c r="AB23" s="888"/>
      <c r="AC23" s="615"/>
      <c r="AD23" s="615"/>
    </row>
    <row r="24" spans="1:30">
      <c r="A24" s="612"/>
      <c r="B24" s="892"/>
      <c r="C24" s="888"/>
      <c r="D24" s="888"/>
      <c r="E24" s="893"/>
      <c r="F24" s="888"/>
      <c r="G24" s="615" t="s">
        <v>792</v>
      </c>
      <c r="H24" s="615"/>
      <c r="I24" s="893"/>
      <c r="J24" s="888"/>
      <c r="K24" s="615"/>
      <c r="L24" s="894"/>
      <c r="M24" s="888"/>
      <c r="N24" s="887">
        <v>46419</v>
      </c>
      <c r="O24" s="888"/>
      <c r="P24" s="888"/>
      <c r="Q24" s="888"/>
      <c r="R24" s="888"/>
      <c r="S24" s="888"/>
      <c r="T24" s="887">
        <v>46783</v>
      </c>
      <c r="U24" s="888"/>
      <c r="V24" s="888"/>
      <c r="W24" s="616">
        <v>5025.5</v>
      </c>
      <c r="X24" s="889">
        <v>13.8</v>
      </c>
      <c r="Y24" s="888"/>
      <c r="Z24" s="888"/>
      <c r="AA24" s="888"/>
      <c r="AB24" s="888"/>
      <c r="AC24" s="615"/>
      <c r="AD24" s="615"/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612" t="s">
        <v>1178</v>
      </c>
      <c r="B26" s="892" t="s">
        <v>59</v>
      </c>
      <c r="C26" s="888"/>
      <c r="D26" s="888"/>
      <c r="E26" s="900">
        <v>4299</v>
      </c>
      <c r="F26" s="888"/>
      <c r="G26" s="619">
        <v>0</v>
      </c>
      <c r="H26" s="615"/>
      <c r="I26" s="893"/>
      <c r="J26" s="888"/>
      <c r="K26" s="618">
        <v>0</v>
      </c>
      <c r="L26" s="894"/>
      <c r="M26" s="888"/>
      <c r="N26" s="893"/>
      <c r="O26" s="888"/>
      <c r="P26" s="888"/>
      <c r="Q26" s="888"/>
      <c r="R26" s="888"/>
      <c r="S26" s="888"/>
      <c r="T26" s="893"/>
      <c r="U26" s="888"/>
      <c r="V26" s="888"/>
      <c r="W26" s="615"/>
      <c r="X26" s="889">
        <v>0</v>
      </c>
      <c r="Y26" s="888"/>
      <c r="Z26" s="888"/>
      <c r="AA26" s="888"/>
      <c r="AB26" s="888"/>
      <c r="AC26" s="615"/>
      <c r="AD26" s="615" t="s">
        <v>792</v>
      </c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1179</v>
      </c>
      <c r="B28" s="892" t="s">
        <v>59</v>
      </c>
      <c r="C28" s="888"/>
      <c r="D28" s="888"/>
      <c r="E28" s="900">
        <v>6303</v>
      </c>
      <c r="F28" s="888"/>
      <c r="G28" s="619">
        <v>0</v>
      </c>
      <c r="H28" s="615"/>
      <c r="I28" s="893"/>
      <c r="J28" s="888"/>
      <c r="K28" s="618">
        <v>0</v>
      </c>
      <c r="L28" s="894"/>
      <c r="M28" s="888"/>
      <c r="N28" s="893"/>
      <c r="O28" s="888"/>
      <c r="P28" s="888"/>
      <c r="Q28" s="888"/>
      <c r="R28" s="888"/>
      <c r="S28" s="888"/>
      <c r="T28" s="893"/>
      <c r="U28" s="888"/>
      <c r="V28" s="888"/>
      <c r="W28" s="615"/>
      <c r="X28" s="889">
        <v>0</v>
      </c>
      <c r="Y28" s="888"/>
      <c r="Z28" s="888"/>
      <c r="AA28" s="888"/>
      <c r="AB28" s="888"/>
      <c r="AC28" s="615"/>
      <c r="AD28" s="615" t="s">
        <v>792</v>
      </c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892" t="s">
        <v>792</v>
      </c>
      <c r="B30" s="892" t="s">
        <v>792</v>
      </c>
      <c r="C30" s="888"/>
      <c r="D30" s="888"/>
    </row>
    <row r="31" spans="1:30">
      <c r="A31" s="888"/>
      <c r="B31" s="888"/>
      <c r="C31" s="888"/>
      <c r="D31" s="888"/>
    </row>
    <row r="32" spans="1:30" ht="16" thickBot="1">
      <c r="A32" s="888"/>
      <c r="B32" s="888"/>
      <c r="C32" s="888"/>
      <c r="D32" s="888"/>
      <c r="J32" s="895" t="s">
        <v>901</v>
      </c>
      <c r="K32" s="896"/>
      <c r="L32" s="896"/>
      <c r="M32" s="896"/>
      <c r="N32" s="896"/>
      <c r="O32" s="896"/>
      <c r="P32" s="896"/>
      <c r="Q32" s="896"/>
      <c r="R32" s="896"/>
      <c r="S32" s="896"/>
      <c r="T32" s="896"/>
      <c r="U32" s="896"/>
      <c r="V32" s="896"/>
      <c r="W32" s="896"/>
      <c r="X32" s="896"/>
      <c r="Y32" s="896"/>
      <c r="Z32" s="896"/>
    </row>
    <row r="33" spans="1:25">
      <c r="A33" s="888"/>
      <c r="B33" s="888"/>
      <c r="C33" s="888"/>
      <c r="D33" s="888"/>
    </row>
    <row r="34" spans="1:25">
      <c r="A34" s="888"/>
      <c r="B34" s="888"/>
      <c r="C34" s="888"/>
      <c r="D34" s="888"/>
      <c r="J34" s="890" t="s">
        <v>902</v>
      </c>
      <c r="K34" s="888"/>
      <c r="L34" s="888"/>
      <c r="M34" s="891">
        <v>52715</v>
      </c>
      <c r="N34" s="888"/>
      <c r="S34" s="890" t="s">
        <v>903</v>
      </c>
      <c r="T34" s="888"/>
      <c r="U34" s="888"/>
      <c r="V34" s="891">
        <v>31549.77</v>
      </c>
      <c r="W34" s="888"/>
      <c r="X34" s="888"/>
      <c r="Y34" s="888"/>
    </row>
    <row r="35" spans="1:25">
      <c r="A35" s="888"/>
      <c r="B35" s="888"/>
      <c r="C35" s="888"/>
      <c r="D35" s="888"/>
    </row>
    <row r="36" spans="1:25">
      <c r="A36" s="888"/>
      <c r="B36" s="888"/>
      <c r="C36" s="888"/>
      <c r="D36" s="888"/>
      <c r="S36" s="890" t="s">
        <v>904</v>
      </c>
      <c r="T36" s="888"/>
      <c r="U36" s="888"/>
      <c r="V36" s="891">
        <v>378597.24</v>
      </c>
      <c r="W36" s="888"/>
      <c r="X36" s="888"/>
      <c r="Y36" s="888"/>
    </row>
    <row r="37" spans="1:25">
      <c r="A37" s="888"/>
      <c r="B37" s="888"/>
      <c r="C37" s="888"/>
      <c r="D37" s="888"/>
      <c r="J37" s="890" t="s">
        <v>905</v>
      </c>
      <c r="K37" s="888"/>
      <c r="L37" s="888"/>
      <c r="M37" s="891">
        <v>28120</v>
      </c>
      <c r="N37" s="888"/>
      <c r="S37" s="888"/>
      <c r="T37" s="888"/>
      <c r="U37" s="888"/>
      <c r="V37" s="888"/>
      <c r="W37" s="888"/>
      <c r="X37" s="888"/>
      <c r="Y37" s="888"/>
    </row>
    <row r="38" spans="1:25">
      <c r="A38" s="888"/>
      <c r="B38" s="888"/>
      <c r="C38" s="888"/>
      <c r="D38" s="888"/>
      <c r="J38" s="888"/>
      <c r="K38" s="888"/>
      <c r="L38" s="888"/>
      <c r="M38" s="888"/>
      <c r="N38" s="888"/>
    </row>
    <row r="39" spans="1:25">
      <c r="A39" s="888"/>
      <c r="B39" s="888"/>
      <c r="C39" s="888"/>
      <c r="D39" s="888"/>
    </row>
    <row r="40" spans="1:25">
      <c r="A40" s="888"/>
      <c r="B40" s="888"/>
      <c r="C40" s="888"/>
      <c r="D40" s="888"/>
      <c r="J40" s="890" t="s">
        <v>906</v>
      </c>
      <c r="K40" s="888"/>
      <c r="L40" s="888"/>
      <c r="M40" s="891">
        <v>28120</v>
      </c>
      <c r="N40" s="888"/>
      <c r="R40" s="890" t="s">
        <v>729</v>
      </c>
      <c r="S40" s="888"/>
      <c r="T40" s="888"/>
      <c r="U40" s="899">
        <v>53.343450630750262</v>
      </c>
      <c r="V40" s="888"/>
      <c r="W40" s="888"/>
      <c r="X40" s="888"/>
    </row>
    <row r="41" spans="1:25" ht="16" thickBot="1">
      <c r="A41" s="888"/>
      <c r="B41" s="888"/>
      <c r="C41" s="888"/>
      <c r="D41" s="888"/>
      <c r="J41" s="897" t="s">
        <v>907</v>
      </c>
      <c r="K41" s="896"/>
      <c r="L41" s="896"/>
      <c r="M41" s="898">
        <v>24595</v>
      </c>
      <c r="N41" s="896"/>
      <c r="R41" s="890" t="s">
        <v>908</v>
      </c>
      <c r="S41" s="888"/>
      <c r="T41" s="888"/>
      <c r="U41" s="899">
        <v>46.656549369249738</v>
      </c>
      <c r="V41" s="888"/>
      <c r="W41" s="888"/>
      <c r="X41" s="888"/>
    </row>
    <row r="42" spans="1:25">
      <c r="A42" s="888"/>
      <c r="B42" s="888"/>
      <c r="C42" s="888"/>
      <c r="D42" s="888"/>
    </row>
    <row r="43" spans="1:25">
      <c r="A43" s="888"/>
      <c r="B43" s="888"/>
      <c r="C43" s="888"/>
      <c r="D43" s="888"/>
      <c r="J43" s="890" t="s">
        <v>909</v>
      </c>
      <c r="K43" s="888"/>
      <c r="L43" s="888"/>
      <c r="M43" s="891">
        <v>52715</v>
      </c>
      <c r="N43" s="888"/>
    </row>
    <row r="44" spans="1:25">
      <c r="A44" s="888"/>
      <c r="B44" s="888"/>
      <c r="C44" s="888"/>
      <c r="D44" s="888"/>
    </row>
    <row r="45" spans="1:25" ht="2.25" customHeight="1"/>
  </sheetData>
  <mergeCells count="198">
    <mergeCell ref="V36:Y37"/>
    <mergeCell ref="J37:L38"/>
    <mergeCell ref="M37:N38"/>
    <mergeCell ref="J40:L40"/>
    <mergeCell ref="M40:N40"/>
    <mergeCell ref="R40:T40"/>
    <mergeCell ref="T29:V29"/>
    <mergeCell ref="X29:AB29"/>
    <mergeCell ref="A30:A44"/>
    <mergeCell ref="B30:D44"/>
    <mergeCell ref="J32:Z32"/>
    <mergeCell ref="J34:L34"/>
    <mergeCell ref="M34:N34"/>
    <mergeCell ref="S34:U34"/>
    <mergeCell ref="V34:Y34"/>
    <mergeCell ref="S36:U37"/>
    <mergeCell ref="J43:L43"/>
    <mergeCell ref="M43:N43"/>
    <mergeCell ref="U40:X40"/>
    <mergeCell ref="J41:L41"/>
    <mergeCell ref="M41:N41"/>
    <mergeCell ref="R41:T41"/>
    <mergeCell ref="U41:X41"/>
    <mergeCell ref="B29:D29"/>
    <mergeCell ref="E29:F29"/>
    <mergeCell ref="I29:J29"/>
    <mergeCell ref="L29:M29"/>
    <mergeCell ref="N29:S29"/>
    <mergeCell ref="T27:V27"/>
    <mergeCell ref="I27:J27"/>
    <mergeCell ref="L27:M27"/>
    <mergeCell ref="N27:S27"/>
    <mergeCell ref="X27:AB27"/>
    <mergeCell ref="B23:D23"/>
    <mergeCell ref="E23:F23"/>
    <mergeCell ref="B28:D28"/>
    <mergeCell ref="E28:F28"/>
    <mergeCell ref="I28:J28"/>
    <mergeCell ref="L28:M28"/>
    <mergeCell ref="N28:S28"/>
    <mergeCell ref="T28:V28"/>
    <mergeCell ref="X28:AB28"/>
    <mergeCell ref="B27:D27"/>
    <mergeCell ref="E27:F27"/>
    <mergeCell ref="X24:AB24"/>
    <mergeCell ref="T25:V25"/>
    <mergeCell ref="X25:AB25"/>
    <mergeCell ref="B26:D26"/>
    <mergeCell ref="E26:F26"/>
    <mergeCell ref="I26:J26"/>
    <mergeCell ref="L26:M26"/>
    <mergeCell ref="N26:S26"/>
    <mergeCell ref="T26:V26"/>
    <mergeCell ref="X26:AB26"/>
    <mergeCell ref="B25:D25"/>
    <mergeCell ref="B24:D24"/>
    <mergeCell ref="E24:F24"/>
    <mergeCell ref="I24:J24"/>
    <mergeCell ref="L24:M24"/>
    <mergeCell ref="N24:S24"/>
    <mergeCell ref="T24:V24"/>
    <mergeCell ref="E25:F25"/>
    <mergeCell ref="I25:J25"/>
    <mergeCell ref="L25:M25"/>
    <mergeCell ref="N25:S25"/>
    <mergeCell ref="I23:J23"/>
    <mergeCell ref="L23:M23"/>
    <mergeCell ref="N23:S23"/>
    <mergeCell ref="T21:V21"/>
    <mergeCell ref="I21:J21"/>
    <mergeCell ref="L21:M21"/>
    <mergeCell ref="N21:S21"/>
    <mergeCell ref="T23:V23"/>
    <mergeCell ref="X21:AB21"/>
    <mergeCell ref="X23:AB23"/>
    <mergeCell ref="B17:D17"/>
    <mergeCell ref="E17:F17"/>
    <mergeCell ref="B22:D22"/>
    <mergeCell ref="E22:F22"/>
    <mergeCell ref="I22:J22"/>
    <mergeCell ref="L22:M22"/>
    <mergeCell ref="N22:S22"/>
    <mergeCell ref="T22:V22"/>
    <mergeCell ref="X22:AB22"/>
    <mergeCell ref="B21:D21"/>
    <mergeCell ref="E21:F21"/>
    <mergeCell ref="X18:AB18"/>
    <mergeCell ref="T19:V19"/>
    <mergeCell ref="X19:AB19"/>
    <mergeCell ref="B20:D20"/>
    <mergeCell ref="E20:F20"/>
    <mergeCell ref="I20:J20"/>
    <mergeCell ref="L20:M20"/>
    <mergeCell ref="N20:S20"/>
    <mergeCell ref="T20:V20"/>
    <mergeCell ref="X20:AB20"/>
    <mergeCell ref="B19:D19"/>
    <mergeCell ref="B18:D18"/>
    <mergeCell ref="E18:F18"/>
    <mergeCell ref="I18:J18"/>
    <mergeCell ref="L18:M18"/>
    <mergeCell ref="N18:S18"/>
    <mergeCell ref="T18:V18"/>
    <mergeCell ref="E19:F19"/>
    <mergeCell ref="I19:J19"/>
    <mergeCell ref="L19:M19"/>
    <mergeCell ref="N19:S19"/>
    <mergeCell ref="I17:J17"/>
    <mergeCell ref="L17:M17"/>
    <mergeCell ref="N17:S17"/>
    <mergeCell ref="T15:V15"/>
    <mergeCell ref="I15:J15"/>
    <mergeCell ref="L15:M15"/>
    <mergeCell ref="N15:S15"/>
    <mergeCell ref="T17:V17"/>
    <mergeCell ref="X15:AB15"/>
    <mergeCell ref="X17:AB17"/>
    <mergeCell ref="B16:D16"/>
    <mergeCell ref="E16:F16"/>
    <mergeCell ref="I16:J16"/>
    <mergeCell ref="L16:M16"/>
    <mergeCell ref="N16:S16"/>
    <mergeCell ref="T16:V16"/>
    <mergeCell ref="X16:AB16"/>
    <mergeCell ref="B15:D15"/>
    <mergeCell ref="E15:F15"/>
    <mergeCell ref="X11:AB11"/>
    <mergeCell ref="X12:AB12"/>
    <mergeCell ref="T13:V13"/>
    <mergeCell ref="X13:AB13"/>
    <mergeCell ref="B14:D14"/>
    <mergeCell ref="E14:F14"/>
    <mergeCell ref="I14:J14"/>
    <mergeCell ref="L14:M14"/>
    <mergeCell ref="N14:S14"/>
    <mergeCell ref="T14:V14"/>
    <mergeCell ref="X14:AB14"/>
    <mergeCell ref="B13:D13"/>
    <mergeCell ref="B12:D12"/>
    <mergeCell ref="E12:F12"/>
    <mergeCell ref="I12:J12"/>
    <mergeCell ref="L12:M12"/>
    <mergeCell ref="N12:S12"/>
    <mergeCell ref="T12:V12"/>
    <mergeCell ref="E13:F13"/>
    <mergeCell ref="I13:J13"/>
    <mergeCell ref="L13:M13"/>
    <mergeCell ref="N13:S13"/>
    <mergeCell ref="B11:D11"/>
    <mergeCell ref="E11:F11"/>
    <mergeCell ref="I11:J11"/>
    <mergeCell ref="L11:M11"/>
    <mergeCell ref="N11:S11"/>
    <mergeCell ref="T9:V9"/>
    <mergeCell ref="I9:J9"/>
    <mergeCell ref="L9:M9"/>
    <mergeCell ref="N9:S9"/>
    <mergeCell ref="T11:V11"/>
    <mergeCell ref="B10:D10"/>
    <mergeCell ref="E10:F10"/>
    <mergeCell ref="I10:J10"/>
    <mergeCell ref="L10:M10"/>
    <mergeCell ref="N10:S10"/>
    <mergeCell ref="T10:V10"/>
    <mergeCell ref="X10:AB10"/>
    <mergeCell ref="B9:D9"/>
    <mergeCell ref="E9:F9"/>
    <mergeCell ref="B8:D8"/>
    <mergeCell ref="E8:F8"/>
    <mergeCell ref="I8:J8"/>
    <mergeCell ref="L8:M8"/>
    <mergeCell ref="N8:S8"/>
    <mergeCell ref="T8:V8"/>
    <mergeCell ref="X8:AB8"/>
    <mergeCell ref="B7:D7"/>
    <mergeCell ref="X9:AB9"/>
    <mergeCell ref="E7:F7"/>
    <mergeCell ref="I7:J7"/>
    <mergeCell ref="L7:M7"/>
    <mergeCell ref="N7:S7"/>
    <mergeCell ref="X5:AB5"/>
    <mergeCell ref="AC5:AD5"/>
    <mergeCell ref="X6:AB6"/>
    <mergeCell ref="T7:V7"/>
    <mergeCell ref="X7:AB7"/>
    <mergeCell ref="D2:P2"/>
    <mergeCell ref="C3:O3"/>
    <mergeCell ref="B5:D5"/>
    <mergeCell ref="E5:G5"/>
    <mergeCell ref="I5:J5"/>
    <mergeCell ref="L5:M5"/>
    <mergeCell ref="N5:V5"/>
    <mergeCell ref="B6:D6"/>
    <mergeCell ref="E6:F6"/>
    <mergeCell ref="I6:J6"/>
    <mergeCell ref="L6:M6"/>
    <mergeCell ref="N6:S6"/>
    <mergeCell ref="T6:V6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S90"/>
  <sheetViews>
    <sheetView topLeftCell="A42" workbookViewId="0">
      <selection activeCell="C26" sqref="C26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18</v>
      </c>
      <c r="B1" s="275"/>
      <c r="C1" s="275">
        <v>503</v>
      </c>
      <c r="D1" s="482">
        <v>19</v>
      </c>
      <c r="E1" s="482"/>
      <c r="F1" s="482">
        <f>IFERROR(MATCH($C$1,'Working - CPI'!$A:$A,0),"")</f>
        <v>272</v>
      </c>
      <c r="G1" s="483">
        <f>IFERROR(MATCH($C$1,'Lease Report 2025'!$B:$B,0),"")</f>
        <v>66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728</v>
      </c>
      <c r="B2" s="871"/>
      <c r="C2" s="251">
        <f>IF(G2=0,"",(G2-E43)/G2)</f>
        <v>0.75552802523371343</v>
      </c>
      <c r="D2" s="872" t="s">
        <v>729</v>
      </c>
      <c r="E2" s="871"/>
      <c r="F2" s="252" t="s">
        <v>730</v>
      </c>
      <c r="G2" s="253">
        <f>'Occupancy Summary Schedule'!$D$16</f>
        <v>122693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916</v>
      </c>
      <c r="B7" s="185" t="s">
        <v>1180</v>
      </c>
      <c r="C7" s="66" t="s">
        <v>161</v>
      </c>
      <c r="D7" s="66">
        <v>5</v>
      </c>
      <c r="E7" s="65">
        <v>2454</v>
      </c>
      <c r="F7" s="67" t="s">
        <v>296</v>
      </c>
      <c r="G7" s="68"/>
      <c r="H7" s="68">
        <v>1.45</v>
      </c>
      <c r="I7" s="68">
        <v>1.4</v>
      </c>
      <c r="J7" s="66">
        <v>3</v>
      </c>
      <c r="K7" s="69" t="s">
        <v>1034</v>
      </c>
      <c r="L7" s="70">
        <v>0</v>
      </c>
      <c r="M7" s="68">
        <v>10000</v>
      </c>
      <c r="N7" s="65">
        <v>0</v>
      </c>
      <c r="O7" s="71">
        <v>0</v>
      </c>
      <c r="P7" s="72">
        <v>0.05</v>
      </c>
      <c r="Q7" s="72">
        <v>0.05</v>
      </c>
      <c r="R7" s="73"/>
      <c r="S7" s="74"/>
      <c r="T7" s="75"/>
      <c r="U7" s="256" t="s">
        <v>1181</v>
      </c>
      <c r="W7" s="260">
        <f>AB7*E7*(AG7/12)</f>
        <v>10306.799999999999</v>
      </c>
      <c r="X7" s="96">
        <f>SUMIFS($AM7:$BB7,$AM$6:$BB$6,"&lt;="&amp;AG7)+(INDEX($BD7:$BS7,MATCH(AG7+12,$AM$6:$BB$6))*(AG7-INDEX($AM$6:$BB$6,MATCH(AG7,$AM$6:$BB$6))))-W7</f>
        <v>523.92900000000009</v>
      </c>
      <c r="Y7" s="77">
        <f>AD7*E7</f>
        <v>24540000</v>
      </c>
      <c r="Z7" s="97">
        <f>SUM(W7:X7)*Q7</f>
        <v>541.53644999999995</v>
      </c>
      <c r="AA7" s="77">
        <f>AB7/12*E7*AC7</f>
        <v>0</v>
      </c>
      <c r="AB7" s="78">
        <f>IF(I7="",H7,I7)</f>
        <v>1.4</v>
      </c>
      <c r="AC7" s="79">
        <f>IF(O7="",N7,O7)</f>
        <v>0</v>
      </c>
      <c r="AD7" s="79">
        <f>IF(M7="",L7,M7)</f>
        <v>10000</v>
      </c>
      <c r="AE7" s="80">
        <f>IFERROR(LEFT(K7, FIND("-", K7) - 1),J7)</f>
        <v>3</v>
      </c>
      <c r="AF7" s="81">
        <f>IFERROR(RIGHT(K7,LEN(K7)-SEARCH("-",K7)),0)</f>
        <v>0</v>
      </c>
      <c r="AG7" s="82">
        <f>_xlfn.NUMBERVALUE(AE7)*12+_xlfn.NUMBERVALUE(AF7)</f>
        <v>36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3435.6</v>
      </c>
      <c r="AN7" s="87">
        <f t="shared" ref="AN7:BB7" si="2">AM7*(1+$P7)</f>
        <v>3607.38</v>
      </c>
      <c r="AO7" s="87">
        <f t="shared" si="2"/>
        <v>3787.7490000000003</v>
      </c>
      <c r="AP7" s="87">
        <f t="shared" si="2"/>
        <v>3977.1364500000004</v>
      </c>
      <c r="AQ7" s="87">
        <f t="shared" si="2"/>
        <v>4175.9932725000008</v>
      </c>
      <c r="AR7" s="87">
        <f t="shared" si="2"/>
        <v>4384.7929361250008</v>
      </c>
      <c r="AS7" s="87">
        <f t="shared" si="2"/>
        <v>4604.0325829312515</v>
      </c>
      <c r="AT7" s="87">
        <f t="shared" si="2"/>
        <v>4834.2342120778139</v>
      </c>
      <c r="AU7" s="87">
        <f t="shared" si="2"/>
        <v>5075.9459226817053</v>
      </c>
      <c r="AV7" s="87">
        <f t="shared" si="2"/>
        <v>5329.7432188157909</v>
      </c>
      <c r="AW7" s="88">
        <f t="shared" si="2"/>
        <v>5596.230379756581</v>
      </c>
      <c r="AX7" s="88">
        <f t="shared" si="2"/>
        <v>5876.04189874441</v>
      </c>
      <c r="AY7" s="88">
        <f t="shared" si="2"/>
        <v>6169.8439936816303</v>
      </c>
      <c r="AZ7" s="88">
        <f t="shared" si="2"/>
        <v>6478.3361933657125</v>
      </c>
      <c r="BA7" s="88">
        <f t="shared" si="2"/>
        <v>6802.2530030339985</v>
      </c>
      <c r="BB7" s="89">
        <f t="shared" si="2"/>
        <v>7142.3656531856986</v>
      </c>
      <c r="BC7" s="90"/>
      <c r="BD7" s="91">
        <f t="shared" ref="BD7:BS11" si="3">AM7/12</f>
        <v>286.3</v>
      </c>
      <c r="BE7" s="92">
        <f t="shared" si="3"/>
        <v>300.61500000000001</v>
      </c>
      <c r="BF7" s="92">
        <f t="shared" si="3"/>
        <v>315.64575000000002</v>
      </c>
      <c r="BG7" s="92">
        <f t="shared" si="3"/>
        <v>331.42803750000002</v>
      </c>
      <c r="BH7" s="92">
        <f t="shared" si="3"/>
        <v>347.99943937500007</v>
      </c>
      <c r="BI7" s="92">
        <f t="shared" si="3"/>
        <v>365.39941134375005</v>
      </c>
      <c r="BJ7" s="92">
        <f t="shared" si="3"/>
        <v>383.6693819109376</v>
      </c>
      <c r="BK7" s="92">
        <f t="shared" si="3"/>
        <v>402.85285100648451</v>
      </c>
      <c r="BL7" s="92">
        <f t="shared" si="3"/>
        <v>422.99549355680875</v>
      </c>
      <c r="BM7" s="92">
        <f t="shared" si="3"/>
        <v>444.14526823464922</v>
      </c>
      <c r="BN7" s="93">
        <f t="shared" si="3"/>
        <v>466.35253164638175</v>
      </c>
      <c r="BO7" s="93">
        <f t="shared" si="3"/>
        <v>489.67015822870081</v>
      </c>
      <c r="BP7" s="93">
        <f t="shared" si="3"/>
        <v>514.1536661401359</v>
      </c>
      <c r="BQ7" s="93">
        <f t="shared" si="3"/>
        <v>539.86134944714274</v>
      </c>
      <c r="BR7" s="93">
        <f t="shared" si="3"/>
        <v>566.85441691949984</v>
      </c>
      <c r="BS7" s="94">
        <f t="shared" si="3"/>
        <v>595.19713776547485</v>
      </c>
    </row>
    <row r="8" spans="1:71" s="76" customFormat="1" ht="25.5" customHeight="1">
      <c r="A8" s="65" t="s">
        <v>1182</v>
      </c>
      <c r="B8" s="185" t="s">
        <v>1183</v>
      </c>
      <c r="C8" s="66" t="s">
        <v>161</v>
      </c>
      <c r="D8" s="66" t="s">
        <v>1184</v>
      </c>
      <c r="E8" s="65">
        <v>7812</v>
      </c>
      <c r="F8" s="67" t="s">
        <v>296</v>
      </c>
      <c r="G8" s="68"/>
      <c r="H8" s="68">
        <v>1.4</v>
      </c>
      <c r="I8" s="68">
        <v>1.35</v>
      </c>
      <c r="J8" s="66">
        <v>3</v>
      </c>
      <c r="K8" s="69" t="s">
        <v>914</v>
      </c>
      <c r="L8" s="70">
        <v>0</v>
      </c>
      <c r="M8" s="68">
        <v>0</v>
      </c>
      <c r="N8" s="65">
        <v>0</v>
      </c>
      <c r="O8" s="71">
        <v>0</v>
      </c>
      <c r="P8" s="72">
        <v>0.04</v>
      </c>
      <c r="Q8" s="72">
        <v>0.06</v>
      </c>
      <c r="R8" s="73"/>
      <c r="S8" s="74"/>
      <c r="T8" s="75"/>
      <c r="U8" s="256" t="s">
        <v>1185</v>
      </c>
      <c r="W8" s="260"/>
      <c r="X8" s="96"/>
      <c r="Y8" s="77"/>
      <c r="Z8" s="97"/>
      <c r="AA8" s="77"/>
      <c r="AB8" s="78"/>
      <c r="AC8" s="79"/>
      <c r="AD8" s="79"/>
      <c r="AE8" s="80"/>
      <c r="AF8" s="81"/>
      <c r="AG8" s="82"/>
      <c r="AH8" s="83"/>
      <c r="AJ8" s="514"/>
      <c r="AK8" s="515"/>
      <c r="AM8" s="91"/>
      <c r="AN8" s="90"/>
      <c r="AO8" s="90"/>
      <c r="AP8" s="90"/>
      <c r="AQ8" s="90"/>
      <c r="AR8" s="90"/>
      <c r="AS8" s="90"/>
      <c r="AT8" s="90"/>
      <c r="AU8" s="90"/>
      <c r="AV8" s="90"/>
      <c r="AW8" s="516"/>
      <c r="AX8" s="516"/>
      <c r="AY8" s="516"/>
      <c r="AZ8" s="516"/>
      <c r="BA8" s="516"/>
      <c r="BB8" s="517"/>
      <c r="BC8" s="90"/>
      <c r="BD8" s="91"/>
      <c r="BE8" s="92"/>
      <c r="BF8" s="92"/>
      <c r="BG8" s="92"/>
      <c r="BH8" s="92"/>
      <c r="BI8" s="92"/>
      <c r="BJ8" s="92"/>
      <c r="BK8" s="92"/>
      <c r="BL8" s="92"/>
      <c r="BM8" s="92"/>
      <c r="BN8" s="93"/>
      <c r="BO8" s="93"/>
      <c r="BP8" s="93"/>
      <c r="BQ8" s="93"/>
      <c r="BR8" s="93"/>
      <c r="BS8" s="94"/>
    </row>
    <row r="9" spans="1:71" s="76" customFormat="1" ht="25.5" customHeight="1">
      <c r="A9" s="65" t="s">
        <v>1186</v>
      </c>
      <c r="B9" s="185" t="s">
        <v>1187</v>
      </c>
      <c r="C9" s="66" t="s">
        <v>161</v>
      </c>
      <c r="D9" s="66" t="s">
        <v>162</v>
      </c>
      <c r="E9" s="65">
        <v>7620</v>
      </c>
      <c r="F9" s="67" t="s">
        <v>296</v>
      </c>
      <c r="G9" s="68"/>
      <c r="H9" s="68">
        <v>1.4</v>
      </c>
      <c r="I9" s="68">
        <v>1.33</v>
      </c>
      <c r="J9" s="66">
        <v>3</v>
      </c>
      <c r="K9" s="69" t="s">
        <v>914</v>
      </c>
      <c r="L9" s="70">
        <v>0</v>
      </c>
      <c r="M9" s="68">
        <v>0</v>
      </c>
      <c r="N9" s="65">
        <v>0</v>
      </c>
      <c r="O9" s="71">
        <v>1</v>
      </c>
      <c r="P9" s="594">
        <v>0.05</v>
      </c>
      <c r="Q9" s="72">
        <v>0.06</v>
      </c>
      <c r="R9" s="73"/>
      <c r="S9" s="74"/>
      <c r="T9" s="75"/>
      <c r="U9" s="256" t="s">
        <v>1188</v>
      </c>
      <c r="W9" s="260"/>
      <c r="X9" s="96"/>
      <c r="Y9" s="77"/>
      <c r="Z9" s="97"/>
      <c r="AA9" s="77"/>
      <c r="AB9" s="78"/>
      <c r="AC9" s="79"/>
      <c r="AD9" s="79"/>
      <c r="AE9" s="80"/>
      <c r="AF9" s="81"/>
      <c r="AG9" s="82"/>
      <c r="AH9" s="83"/>
      <c r="AJ9" s="514"/>
      <c r="AK9" s="515"/>
      <c r="AM9" s="91"/>
      <c r="AN9" s="90"/>
      <c r="AO9" s="90"/>
      <c r="AP9" s="90"/>
      <c r="AQ9" s="90"/>
      <c r="AR9" s="90"/>
      <c r="AS9" s="90"/>
      <c r="AT9" s="90"/>
      <c r="AU9" s="90"/>
      <c r="AV9" s="90"/>
      <c r="AW9" s="516"/>
      <c r="AX9" s="516"/>
      <c r="AY9" s="516"/>
      <c r="AZ9" s="516"/>
      <c r="BA9" s="516"/>
      <c r="BB9" s="517"/>
      <c r="BC9" s="90"/>
      <c r="BD9" s="91"/>
      <c r="BE9" s="92"/>
      <c r="BF9" s="92"/>
      <c r="BG9" s="92"/>
      <c r="BH9" s="92"/>
      <c r="BI9" s="92"/>
      <c r="BJ9" s="92"/>
      <c r="BK9" s="92"/>
      <c r="BL9" s="92"/>
      <c r="BM9" s="92"/>
      <c r="BN9" s="93"/>
      <c r="BO9" s="93"/>
      <c r="BP9" s="93"/>
      <c r="BQ9" s="93"/>
      <c r="BR9" s="93"/>
      <c r="BS9" s="94"/>
    </row>
    <row r="10" spans="1:71" s="82" customFormat="1" ht="25.5" customHeight="1">
      <c r="A10" s="65"/>
      <c r="B10" s="185"/>
      <c r="C10" s="66"/>
      <c r="D10" s="66"/>
      <c r="E10" s="65"/>
      <c r="F10" s="67"/>
      <c r="G10" s="68"/>
      <c r="H10" s="68"/>
      <c r="I10" s="68"/>
      <c r="J10" s="66"/>
      <c r="K10" s="69"/>
      <c r="L10" s="70"/>
      <c r="M10" s="68"/>
      <c r="N10" s="65"/>
      <c r="O10" s="71"/>
      <c r="P10" s="72"/>
      <c r="Q10" s="95"/>
      <c r="R10" s="73"/>
      <c r="S10" s="74"/>
      <c r="T10" s="75"/>
      <c r="U10" s="257"/>
      <c r="W10" s="260">
        <f>AB10*E10*(AG10/12)</f>
        <v>0</v>
      </c>
      <c r="X10" s="96" t="e">
        <f>SUMIFS($AM10:$BB10,$AM$6:$BB$6,"&lt;="&amp;AG10)+(INDEX($BD10:$BS10,MATCH(AG10+12,$AM$6:$BB$6))*(AG10-INDEX($AM$6:$BB$6,MATCH(AG10,$AM$6:$BB$6))))-W10</f>
        <v>#N/A</v>
      </c>
      <c r="Y10" s="97">
        <f>AD10*E10</f>
        <v>0</v>
      </c>
      <c r="Z10" s="97" t="e">
        <f>SUM(W10:X10)*Q10</f>
        <v>#N/A</v>
      </c>
      <c r="AA10" s="97">
        <f>AB10/12*E10*AC10</f>
        <v>0</v>
      </c>
      <c r="AB10" s="78">
        <f>IF(I10="",H10,I10)</f>
        <v>0</v>
      </c>
      <c r="AC10" s="79">
        <f>IF(O10="",N10,O10)</f>
        <v>0</v>
      </c>
      <c r="AD10" s="79">
        <f>IF(M10="",L10,M10)</f>
        <v>0</v>
      </c>
      <c r="AE10" s="80">
        <f>IFERROR(LEFT(K10, FIND("-", K10) - 1),J10)</f>
        <v>0</v>
      </c>
      <c r="AF10" s="81">
        <f>IFERROR(RIGHT(K10,LEN(K10)-SEARCH("-",K10)),0)</f>
        <v>0</v>
      </c>
      <c r="AG10" s="82">
        <f>_xlfn.NUMBERVALUE(AE10)*12+_xlfn.NUMBERVALUE(AF10)</f>
        <v>0</v>
      </c>
      <c r="AH10" s="83">
        <f>IF(E10&lt;$AH$3,36,60)</f>
        <v>36</v>
      </c>
      <c r="AI10" s="98"/>
      <c r="AJ10" s="98"/>
      <c r="AK10" s="98"/>
      <c r="AL10" s="98"/>
      <c r="AM10" s="99">
        <f>AB10*$E10</f>
        <v>0</v>
      </c>
      <c r="AN10" s="100">
        <f t="shared" ref="AN10:BB10" si="4">AM10*(1+$P10)</f>
        <v>0</v>
      </c>
      <c r="AO10" s="100">
        <f t="shared" si="4"/>
        <v>0</v>
      </c>
      <c r="AP10" s="100">
        <f t="shared" si="4"/>
        <v>0</v>
      </c>
      <c r="AQ10" s="100">
        <f t="shared" si="4"/>
        <v>0</v>
      </c>
      <c r="AR10" s="100">
        <f t="shared" si="4"/>
        <v>0</v>
      </c>
      <c r="AS10" s="100">
        <f t="shared" si="4"/>
        <v>0</v>
      </c>
      <c r="AT10" s="100">
        <f t="shared" si="4"/>
        <v>0</v>
      </c>
      <c r="AU10" s="100">
        <f t="shared" si="4"/>
        <v>0</v>
      </c>
      <c r="AV10" s="100">
        <f t="shared" si="4"/>
        <v>0</v>
      </c>
      <c r="AW10" s="101">
        <f t="shared" si="4"/>
        <v>0</v>
      </c>
      <c r="AX10" s="101">
        <f t="shared" si="4"/>
        <v>0</v>
      </c>
      <c r="AY10" s="101">
        <f t="shared" si="4"/>
        <v>0</v>
      </c>
      <c r="AZ10" s="101">
        <f t="shared" si="4"/>
        <v>0</v>
      </c>
      <c r="BA10" s="101">
        <f t="shared" si="4"/>
        <v>0</v>
      </c>
      <c r="BB10" s="102">
        <f t="shared" si="4"/>
        <v>0</v>
      </c>
      <c r="BC10" s="100"/>
      <c r="BD10" s="99">
        <f t="shared" si="3"/>
        <v>0</v>
      </c>
      <c r="BE10" s="100">
        <f t="shared" si="3"/>
        <v>0</v>
      </c>
      <c r="BF10" s="100">
        <f t="shared" si="3"/>
        <v>0</v>
      </c>
      <c r="BG10" s="100">
        <f t="shared" si="3"/>
        <v>0</v>
      </c>
      <c r="BH10" s="100">
        <f t="shared" si="3"/>
        <v>0</v>
      </c>
      <c r="BI10" s="100">
        <f t="shared" si="3"/>
        <v>0</v>
      </c>
      <c r="BJ10" s="100">
        <f t="shared" si="3"/>
        <v>0</v>
      </c>
      <c r="BK10" s="100">
        <f t="shared" si="3"/>
        <v>0</v>
      </c>
      <c r="BL10" s="100">
        <f t="shared" si="3"/>
        <v>0</v>
      </c>
      <c r="BM10" s="100">
        <f t="shared" si="3"/>
        <v>0</v>
      </c>
      <c r="BN10" s="101">
        <f t="shared" si="3"/>
        <v>0</v>
      </c>
      <c r="BO10" s="101">
        <f t="shared" si="3"/>
        <v>0</v>
      </c>
      <c r="BP10" s="101">
        <f t="shared" si="3"/>
        <v>0</v>
      </c>
      <c r="BQ10" s="101">
        <f t="shared" si="3"/>
        <v>0</v>
      </c>
      <c r="BR10" s="101">
        <f t="shared" si="3"/>
        <v>0</v>
      </c>
      <c r="BS10" s="102">
        <f t="shared" si="3"/>
        <v>0</v>
      </c>
    </row>
    <row r="11" spans="1:71" s="110" customFormat="1" ht="21" customHeight="1">
      <c r="A11" s="60"/>
      <c r="B11" s="185"/>
      <c r="C11" s="62"/>
      <c r="D11" s="62"/>
      <c r="E11" s="60"/>
      <c r="F11" s="103"/>
      <c r="G11" s="64"/>
      <c r="H11" s="64"/>
      <c r="I11" s="64"/>
      <c r="J11" s="62"/>
      <c r="K11" s="104"/>
      <c r="L11" s="105"/>
      <c r="M11" s="64"/>
      <c r="N11" s="60"/>
      <c r="O11" s="106"/>
      <c r="P11" s="107"/>
      <c r="Q11" s="108"/>
      <c r="R11" s="73"/>
      <c r="S11" s="74"/>
      <c r="T11" s="109"/>
      <c r="U11" s="256"/>
      <c r="W11" s="264">
        <f>AB11*E11*(AG11/12)</f>
        <v>0</v>
      </c>
      <c r="X11" s="265" t="e">
        <f>SUMIFS($AM11:$BB11,$AM$6:$BB$6,"&lt;="&amp;AG11)+(INDEX($BD11:$BS11,MATCH(AG11+12,$AM$6:$BB$6))*(AG11-INDEX($AM$6:$BB$6,MATCH(AG11,$AM$6:$BB$6))))-W11</f>
        <v>#N/A</v>
      </c>
      <c r="Y11" s="112">
        <f>AD11*E11</f>
        <v>0</v>
      </c>
      <c r="Z11" s="266" t="e">
        <f>SUM(W11:X11)*Q11</f>
        <v>#N/A</v>
      </c>
      <c r="AA11" s="112">
        <f>AB11/12*E11*AC11</f>
        <v>0</v>
      </c>
      <c r="AB11" s="78">
        <f>IF(I11="",H11,I11)</f>
        <v>0</v>
      </c>
      <c r="AC11" s="79">
        <f>IF(O11="",N11,O11)</f>
        <v>0</v>
      </c>
      <c r="AD11" s="79">
        <f>IF(M11="",L11,M11)</f>
        <v>0</v>
      </c>
      <c r="AE11" s="80">
        <f>IFERROR(LEFT(K11, FIND("-", K11) - 1),J11)</f>
        <v>0</v>
      </c>
      <c r="AF11" s="81">
        <f>IFERROR(RIGHT(K11,LEN(K11)-SEARCH("-",K11)),0)</f>
        <v>0</v>
      </c>
      <c r="AG11" s="113">
        <f>_xlfn.NUMBERVALUE(AE11)*12+_xlfn.NUMBERVALUE(AF11)</f>
        <v>0</v>
      </c>
      <c r="AH11" s="114">
        <f>IF(E11&lt;$AH$3,36,60)</f>
        <v>36</v>
      </c>
      <c r="AI11" s="55"/>
      <c r="AJ11" s="55"/>
      <c r="AK11" s="55"/>
      <c r="AL11" s="55"/>
      <c r="AM11" s="115">
        <f>AB11*$E11</f>
        <v>0</v>
      </c>
      <c r="AN11" s="116">
        <f t="shared" ref="AN11:BB11" si="5">AM11*(1+$P11)</f>
        <v>0</v>
      </c>
      <c r="AO11" s="116">
        <f t="shared" si="5"/>
        <v>0</v>
      </c>
      <c r="AP11" s="116">
        <f t="shared" si="5"/>
        <v>0</v>
      </c>
      <c r="AQ11" s="116">
        <f t="shared" si="5"/>
        <v>0</v>
      </c>
      <c r="AR11" s="116">
        <f t="shared" si="5"/>
        <v>0</v>
      </c>
      <c r="AS11" s="116">
        <f t="shared" si="5"/>
        <v>0</v>
      </c>
      <c r="AT11" s="116">
        <f t="shared" si="5"/>
        <v>0</v>
      </c>
      <c r="AU11" s="116">
        <f t="shared" si="5"/>
        <v>0</v>
      </c>
      <c r="AV11" s="116">
        <f t="shared" si="5"/>
        <v>0</v>
      </c>
      <c r="AW11" s="117">
        <f t="shared" si="5"/>
        <v>0</v>
      </c>
      <c r="AX11" s="117">
        <f t="shared" si="5"/>
        <v>0</v>
      </c>
      <c r="AY11" s="117">
        <f t="shared" si="5"/>
        <v>0</v>
      </c>
      <c r="AZ11" s="117">
        <f t="shared" si="5"/>
        <v>0</v>
      </c>
      <c r="BA11" s="117">
        <f t="shared" si="5"/>
        <v>0</v>
      </c>
      <c r="BB11" s="118">
        <f t="shared" si="5"/>
        <v>0</v>
      </c>
      <c r="BC11" s="116"/>
      <c r="BD11" s="115">
        <f t="shared" si="3"/>
        <v>0</v>
      </c>
      <c r="BE11" s="119">
        <f t="shared" si="3"/>
        <v>0</v>
      </c>
      <c r="BF11" s="119">
        <f t="shared" si="3"/>
        <v>0</v>
      </c>
      <c r="BG11" s="119">
        <f t="shared" si="3"/>
        <v>0</v>
      </c>
      <c r="BH11" s="119">
        <f t="shared" si="3"/>
        <v>0</v>
      </c>
      <c r="BI11" s="119">
        <f t="shared" si="3"/>
        <v>0</v>
      </c>
      <c r="BJ11" s="119">
        <f t="shared" si="3"/>
        <v>0</v>
      </c>
      <c r="BK11" s="119">
        <f t="shared" si="3"/>
        <v>0</v>
      </c>
      <c r="BL11" s="119">
        <f t="shared" si="3"/>
        <v>0</v>
      </c>
      <c r="BM11" s="119">
        <f t="shared" si="3"/>
        <v>0</v>
      </c>
      <c r="BN11" s="120">
        <f t="shared" si="3"/>
        <v>0</v>
      </c>
      <c r="BO11" s="120">
        <f t="shared" si="3"/>
        <v>0</v>
      </c>
      <c r="BP11" s="120">
        <f t="shared" si="3"/>
        <v>0</v>
      </c>
      <c r="BQ11" s="120">
        <f t="shared" si="3"/>
        <v>0</v>
      </c>
      <c r="BR11" s="120">
        <f t="shared" si="3"/>
        <v>0</v>
      </c>
      <c r="BS11" s="121">
        <f t="shared" si="3"/>
        <v>0</v>
      </c>
    </row>
    <row r="12" spans="1:71" s="46" customFormat="1" ht="15.75" customHeight="1">
      <c r="A12" s="865" t="s">
        <v>771</v>
      </c>
      <c r="B12" s="838"/>
      <c r="C12" s="838"/>
      <c r="D12" s="838"/>
      <c r="E12" s="838"/>
      <c r="F12" s="838"/>
      <c r="G12" s="838"/>
      <c r="H12" s="838"/>
      <c r="I12" s="838"/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9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9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</row>
    <row r="13" spans="1:71" s="46" customFormat="1" ht="15.75" customHeight="1">
      <c r="A13" s="866"/>
      <c r="B13" s="867"/>
      <c r="C13" s="867"/>
      <c r="D13" s="867"/>
      <c r="E13" s="867"/>
      <c r="F13" s="867"/>
      <c r="G13" s="867"/>
      <c r="H13" s="867"/>
      <c r="I13" s="867"/>
      <c r="J13" s="867"/>
      <c r="K13" s="867"/>
      <c r="L13" s="867"/>
      <c r="M13" s="867"/>
      <c r="N13" s="867"/>
      <c r="O13" s="867"/>
      <c r="P13" s="867"/>
      <c r="Q13" s="867"/>
      <c r="R13" s="867"/>
      <c r="S13" s="867"/>
      <c r="T13" s="867"/>
      <c r="U13" s="858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9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</row>
    <row r="14" spans="1:71" s="536" customFormat="1" ht="15" customHeight="1">
      <c r="A14" s="530" t="s">
        <v>750</v>
      </c>
      <c r="B14" s="531" t="s">
        <v>751</v>
      </c>
      <c r="C14" s="532" t="s">
        <v>752</v>
      </c>
      <c r="D14" s="532" t="s">
        <v>753</v>
      </c>
      <c r="E14" s="530" t="s">
        <v>730</v>
      </c>
      <c r="F14" s="533" t="s">
        <v>772</v>
      </c>
      <c r="G14" s="534" t="s">
        <v>5</v>
      </c>
      <c r="H14" s="534" t="s">
        <v>757</v>
      </c>
      <c r="I14" s="534" t="s">
        <v>773</v>
      </c>
      <c r="J14" s="532" t="s">
        <v>774</v>
      </c>
      <c r="K14" s="914" t="s">
        <v>775</v>
      </c>
      <c r="L14" s="915"/>
      <c r="M14" s="915"/>
      <c r="N14" s="915"/>
      <c r="O14" s="915"/>
      <c r="P14" s="915"/>
      <c r="Q14" s="915"/>
      <c r="R14" s="915"/>
      <c r="S14" s="915"/>
      <c r="T14" s="915"/>
      <c r="U14" s="860"/>
      <c r="W14" s="537" t="s">
        <v>759</v>
      </c>
      <c r="X14" s="537" t="s">
        <v>760</v>
      </c>
      <c r="Y14" s="537" t="s">
        <v>761</v>
      </c>
      <c r="Z14" s="537" t="s">
        <v>742</v>
      </c>
      <c r="AA14" s="537" t="s">
        <v>762</v>
      </c>
      <c r="AB14" s="538" t="s">
        <v>763</v>
      </c>
      <c r="AC14" s="539" t="s">
        <v>762</v>
      </c>
      <c r="AD14" s="540" t="s">
        <v>739</v>
      </c>
      <c r="AE14" s="538" t="s">
        <v>764</v>
      </c>
      <c r="AF14" s="539" t="s">
        <v>765</v>
      </c>
      <c r="AG14" s="540" t="s">
        <v>766</v>
      </c>
      <c r="AH14" s="541" t="s">
        <v>767</v>
      </c>
      <c r="AJ14" s="542">
        <v>1</v>
      </c>
      <c r="AK14" s="543" t="s">
        <v>768</v>
      </c>
      <c r="AL14" s="536" t="s">
        <v>769</v>
      </c>
      <c r="AM14" s="544">
        <v>12</v>
      </c>
      <c r="AN14" s="545">
        <f t="shared" ref="AN14:BB14" si="6">AM14+12</f>
        <v>24</v>
      </c>
      <c r="AO14" s="545">
        <f t="shared" si="6"/>
        <v>36</v>
      </c>
      <c r="AP14" s="545">
        <f t="shared" si="6"/>
        <v>48</v>
      </c>
      <c r="AQ14" s="545">
        <f t="shared" si="6"/>
        <v>60</v>
      </c>
      <c r="AR14" s="545">
        <f t="shared" si="6"/>
        <v>72</v>
      </c>
      <c r="AS14" s="545">
        <f t="shared" si="6"/>
        <v>84</v>
      </c>
      <c r="AT14" s="545">
        <f t="shared" si="6"/>
        <v>96</v>
      </c>
      <c r="AU14" s="545">
        <f t="shared" si="6"/>
        <v>108</v>
      </c>
      <c r="AV14" s="545">
        <f t="shared" si="6"/>
        <v>120</v>
      </c>
      <c r="AW14" s="545">
        <f t="shared" si="6"/>
        <v>132</v>
      </c>
      <c r="AX14" s="545">
        <f t="shared" si="6"/>
        <v>144</v>
      </c>
      <c r="AY14" s="545">
        <f t="shared" si="6"/>
        <v>156</v>
      </c>
      <c r="AZ14" s="545">
        <f t="shared" si="6"/>
        <v>168</v>
      </c>
      <c r="BA14" s="545">
        <f t="shared" si="6"/>
        <v>180</v>
      </c>
      <c r="BB14" s="545">
        <f t="shared" si="6"/>
        <v>192</v>
      </c>
      <c r="BD14" s="544">
        <f t="shared" ref="BD14:BS14" si="7">AM14</f>
        <v>12</v>
      </c>
      <c r="BE14" s="545">
        <f t="shared" si="7"/>
        <v>24</v>
      </c>
      <c r="BF14" s="545">
        <f t="shared" si="7"/>
        <v>36</v>
      </c>
      <c r="BG14" s="545">
        <f t="shared" si="7"/>
        <v>48</v>
      </c>
      <c r="BH14" s="545">
        <f t="shared" si="7"/>
        <v>60</v>
      </c>
      <c r="BI14" s="545">
        <f t="shared" si="7"/>
        <v>72</v>
      </c>
      <c r="BJ14" s="545">
        <f t="shared" si="7"/>
        <v>84</v>
      </c>
      <c r="BK14" s="545">
        <f t="shared" si="7"/>
        <v>96</v>
      </c>
      <c r="BL14" s="545">
        <f t="shared" si="7"/>
        <v>108</v>
      </c>
      <c r="BM14" s="545">
        <f t="shared" si="7"/>
        <v>120</v>
      </c>
      <c r="BN14" s="545">
        <f t="shared" si="7"/>
        <v>132</v>
      </c>
      <c r="BO14" s="545">
        <f t="shared" si="7"/>
        <v>144</v>
      </c>
      <c r="BP14" s="545">
        <f t="shared" si="7"/>
        <v>156</v>
      </c>
      <c r="BQ14" s="545">
        <f t="shared" si="7"/>
        <v>168</v>
      </c>
      <c r="BR14" s="545">
        <f t="shared" si="7"/>
        <v>180</v>
      </c>
      <c r="BS14" s="546">
        <f t="shared" si="7"/>
        <v>192</v>
      </c>
    </row>
    <row r="15" spans="1:71" s="55" customFormat="1" ht="20.25" customHeight="1">
      <c r="A15" s="125"/>
      <c r="B15" s="150" t="str">
        <f>IF($D$1="","",IF(INDEX('January 2026 Renewals'!$A:$A,$D$1+ROW()-ROW($B$15))&lt;&gt;$C$1,"",INDEX('January 2026 Renewals'!$H:$H,$D$1+ROW()-ROW($B$15))))</f>
        <v>Bubbles of Joy, Inc.</v>
      </c>
      <c r="C15" s="151" t="str">
        <f>IF($D$1="","",IF(INDEX('January 2026 Renewals'!$A:$A,$D$1+ROW()-ROW($B$15))&lt;&gt;$C$1,"",INDEX('January 2026 Renewals'!$C:$C,$D$1+ROW()-ROW($B$15))))</f>
        <v>75-25</v>
      </c>
      <c r="D15" s="151">
        <f>IF($D$1="","",IF(INDEX('January 2026 Renewals'!$A:$A,$D$1+ROW()-ROW($B$15))&lt;&gt;$C$1,"",INDEX('January 2026 Renewals'!$E:$E,$D$1+ROW()-ROW($B$15))))</f>
        <v>25</v>
      </c>
      <c r="E15" s="152">
        <f>IF($D$1="","",IF(INDEX('January 2026 Renewals'!$A:$A,$D$1+ROW()-ROW($B$15))&lt;&gt;$C$1,"",INDEX('January 2026 Renewals'!$G:$G,$D$1+ROW()-ROW($B$15))))</f>
        <v>1884</v>
      </c>
      <c r="F15" s="153">
        <f>IF($D$1="","",IF(INDEX('January 2026 Renewals'!$A:$A,$D$1+ROW()-ROW($B$15))&lt;&gt;$C$1,"",INDEX('January 2026 Renewals'!$I:$I,$D$1+ROW()-ROW($B$15))))</f>
        <v>46053</v>
      </c>
      <c r="G15" s="486">
        <f>IF($D$1="","",IF(INDEX('January 2026 Renewals'!$A:$A,$D$1+ROW()-ROW($B$15))&lt;&gt;$C$1,"",INDEX('January 2026 Renewals'!$Q:$Q,$D$1+ROW()-ROW($B$15))))</f>
        <v>1.27671974522293</v>
      </c>
      <c r="H15" s="486">
        <f>IF($D$1="","",IF(INDEX('January 2026 Renewals'!$A:$A,$D$1+ROW()-ROW($B$15))&lt;&gt;$C$1,"",INDEX('January 2026 Renewals'!$R:$R,$D$1+ROW()-ROW($B$15))))</f>
        <v>1.4</v>
      </c>
      <c r="I15" s="486">
        <f>IF($D$1="","",IF(INDEX('January 2026 Renewals'!$A:$A,$D$1+ROW()-ROW($B$15))&lt;&gt;$C$1,"",INDEX('January 2026 Renewals'!$W:$W,$D$1+ROW()-ROW($B$15))))</f>
        <v>1.3800000000000001</v>
      </c>
      <c r="J15" s="486">
        <f>IF($D$1="","",IF(INDEX('January 2026 Renewals'!$A:$A,$D$1+ROW()-ROW($B$15))&lt;&gt;$C$1,"",INDEX('January 2026 Renewals'!$AC:$AC,$D$1+ROW()-ROW($B$15))))</f>
        <v>1.37</v>
      </c>
      <c r="K15" t="str">
        <f>IF($D$1="","",IF(INDEX('January 2026 Renewals'!$A:$A,$D$1+ROW()-ROW($B$15))&lt;&gt;$C$1,"",INDEX('January 2026 Renewals'!$AM:$AM,$D$1+ROW()-ROW($B$15))))</f>
        <v>12.8.25 Email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5" customFormat="1" ht="20.25" customHeight="1">
      <c r="A16" s="125"/>
      <c r="B16" s="150" t="str">
        <f>IF($D$1="","",IF(INDEX('January 2026 Renewals'!$A:$A,$D$1+ROW()-ROW($B$15))&lt;&gt;$C$1,"",INDEX('January 2026 Renewals'!$H:$H,$D$1+ROW()-ROW($B$15))))</f>
        <v>J.A.K.'s Restaurant &amp; Lounge</v>
      </c>
      <c r="C16" s="151" t="str">
        <f>IF($D$1="","",IF(INDEX('January 2026 Renewals'!$A:$A,$D$1+ROW()-ROW($B$15))&lt;&gt;$C$1,"",INDEX('January 2026 Renewals'!$C:$C,$D$1+ROW()-ROW($B$15))))</f>
        <v>75-12B</v>
      </c>
      <c r="D16" s="151" t="str">
        <f>IF($D$1="","",IF(INDEX('January 2026 Renewals'!$A:$A,$D$1+ROW()-ROW($B$15))&lt;&gt;$C$1,"",INDEX('January 2026 Renewals'!$E:$E,$D$1+ROW()-ROW($B$15))))</f>
        <v>Base</v>
      </c>
      <c r="E16" s="152">
        <f>IF($D$1="","",IF(INDEX('January 2026 Renewals'!$A:$A,$D$1+ROW()-ROW($B$15))&lt;&gt;$C$1,"",INDEX('January 2026 Renewals'!$G:$G,$D$1+ROW()-ROW($B$15))))</f>
        <v>4670</v>
      </c>
      <c r="F16" s="153">
        <f>IF($D$1="","",IF(INDEX('January 2026 Renewals'!$A:$A,$D$1+ROW()-ROW($B$15))&lt;&gt;$C$1,"",INDEX('January 2026 Renewals'!$I:$I,$D$1+ROW()-ROW($B$15))))</f>
        <v>46173</v>
      </c>
      <c r="G16" s="486">
        <f>IF($D$1="","",IF(INDEX('January 2026 Renewals'!$A:$A,$D$1+ROW()-ROW($B$15))&lt;&gt;$C$1,"",INDEX('January 2026 Renewals'!$Q:$Q,$D$1+ROW()-ROW($B$15))))</f>
        <v>1.44</v>
      </c>
      <c r="H16" s="486">
        <f>IF($D$1="","",IF(INDEX('January 2026 Renewals'!$A:$A,$D$1+ROW()-ROW($B$15))&lt;&gt;$C$1,"",INDEX('January 2026 Renewals'!$R:$R,$D$1+ROW()-ROW($B$15))))</f>
        <v>1.45</v>
      </c>
      <c r="I16" s="486">
        <f>IF($D$1="","",IF(INDEX('January 2026 Renewals'!$A:$A,$D$1+ROW()-ROW($B$15))&lt;&gt;$C$1,"",INDEX('January 2026 Renewals'!$W:$W,$D$1+ROW()-ROW($B$15))))</f>
        <v>1.51</v>
      </c>
      <c r="J16" s="486">
        <f>IF($D$1="","",IF(INDEX('January 2026 Renewals'!$A:$A,$D$1+ROW()-ROW($B$15))&lt;&gt;$C$1,"",INDEX('January 2026 Renewals'!$AC:$AC,$D$1+ROW()-ROW($B$15))))</f>
        <v>1.51</v>
      </c>
      <c r="K16">
        <f>IF($D$1="","",IF(INDEX('January 2026 Renewals'!$A:$A,$D$1+ROW()-ROW($B$15))&lt;&gt;$C$1,"",INDEX('January 2026 Renewals'!$AM:$AM,$D$1+ROW()-ROW($B$15))))</f>
        <v>0</v>
      </c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10"/>
    </row>
    <row r="17" spans="1:71" s="55" customFormat="1" ht="20.25" customHeight="1">
      <c r="A17" s="125"/>
      <c r="B17" s="150" t="str">
        <f>IF($D$1="","",IF(INDEX('January 2026 Renewals'!$A:$A,$D$1+ROW()-ROW($B$15))&lt;&gt;$C$1,"",INDEX('January 2026 Renewals'!$H:$H,$D$1+ROW()-ROW($B$15))))</f>
        <v>HINKLEY'S CUSTOM LIGHTING, LLC</v>
      </c>
      <c r="C17" s="151" t="str">
        <f>IF($D$1="","",IF(INDEX('January 2026 Renewals'!$A:$A,$D$1+ROW()-ROW($B$15))&lt;&gt;$C$1,"",INDEX('January 2026 Renewals'!$C:$C,$D$1+ROW()-ROW($B$15))))</f>
        <v>75-12</v>
      </c>
      <c r="D17" s="151" t="str">
        <f>IF($D$1="","",IF(INDEX('January 2026 Renewals'!$A:$A,$D$1+ROW()-ROW($B$15))&lt;&gt;$C$1,"",INDEX('January 2026 Renewals'!$E:$E,$D$1+ROW()-ROW($B$15))))</f>
        <v>Base</v>
      </c>
      <c r="E17" s="152">
        <f>IF($D$1="","",IF(INDEX('January 2026 Renewals'!$A:$A,$D$1+ROW()-ROW($B$15))&lt;&gt;$C$1,"",INDEX('January 2026 Renewals'!$G:$G,$D$1+ROW()-ROW($B$15))))</f>
        <v>3589</v>
      </c>
      <c r="F17" s="153">
        <f>IF($D$1="","",IF(INDEX('January 2026 Renewals'!$A:$A,$D$1+ROW()-ROW($B$15))&lt;&gt;$C$1,"",INDEX('January 2026 Renewals'!$I:$I,$D$1+ROW()-ROW($B$15))))</f>
        <v>46203</v>
      </c>
      <c r="G17" s="486">
        <f>IF($D$1="","",IF(INDEX('January 2026 Renewals'!$A:$A,$D$1+ROW()-ROW($B$15))&lt;&gt;$C$1,"",INDEX('January 2026 Renewals'!$Q:$Q,$D$1+ROW()-ROW($B$15))))</f>
        <v>0.97</v>
      </c>
      <c r="H17" s="486">
        <f>IF($D$1="","",IF(INDEX('January 2026 Renewals'!$A:$A,$D$1+ROW()-ROW($B$15))&lt;&gt;$C$1,"",INDEX('January 2026 Renewals'!$R:$R,$D$1+ROW()-ROW($B$15))))</f>
        <v>1.45</v>
      </c>
      <c r="I17" s="486">
        <f>IF($D$1="","",IF(INDEX('January 2026 Renewals'!$A:$A,$D$1+ROW()-ROW($B$15))&lt;&gt;$C$1,"",INDEX('January 2026 Renewals'!$W:$W,$D$1+ROW()-ROW($B$15))))</f>
        <v>1.31</v>
      </c>
      <c r="J17" s="486">
        <f>IF($D$1="","",IF(INDEX('January 2026 Renewals'!$A:$A,$D$1+ROW()-ROW($B$15))&lt;&gt;$C$1,"",INDEX('January 2026 Renewals'!$AC:$AC,$D$1+ROW()-ROW($B$15))))</f>
        <v>1.29</v>
      </c>
      <c r="K17">
        <f>IF($D$1="","",IF(INDEX('January 2026 Renewals'!$A:$A,$D$1+ROW()-ROW($B$15))&lt;&gt;$C$1,"",INDEX('January 2026 Renewals'!$AM:$AM,$D$1+ROW()-ROW($B$15))))</f>
        <v>0</v>
      </c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10"/>
    </row>
    <row r="18" spans="1:71" s="55" customFormat="1" ht="20.25" customHeight="1">
      <c r="A18" s="125"/>
      <c r="B18" s="150" t="str">
        <f>IF($D$1="","",IF(INDEX('January 2026 Renewals'!$A:$A,$D$1+ROW()-ROW($B$15))&lt;&gt;$C$1,"",INDEX('January 2026 Renewals'!$H:$H,$D$1+ROW()-ROW($B$15))))</f>
        <v>PRISTINE ENVIRONMENTAL SOLUTIO</v>
      </c>
      <c r="C18" s="151" t="str">
        <f>IF($D$1="","",IF(INDEX('January 2026 Renewals'!$A:$A,$D$1+ROW()-ROW($B$15))&lt;&gt;$C$1,"",INDEX('January 2026 Renewals'!$C:$C,$D$1+ROW()-ROW($B$15))))</f>
        <v>75-29</v>
      </c>
      <c r="D18" s="151" t="str">
        <f>IF($D$1="","",IF(INDEX('January 2026 Renewals'!$A:$A,$D$1+ROW()-ROW($B$15))&lt;&gt;$C$1,"",INDEX('January 2026 Renewals'!$E:$E,$D$1+ROW()-ROW($B$15))))</f>
        <v>Base</v>
      </c>
      <c r="E18" s="152">
        <f>IF($D$1="","",IF(INDEX('January 2026 Renewals'!$A:$A,$D$1+ROW()-ROW($B$15))&lt;&gt;$C$1,"",INDEX('January 2026 Renewals'!$G:$G,$D$1+ROW()-ROW($B$15))))</f>
        <v>5000</v>
      </c>
      <c r="F18" s="153">
        <f>IF($D$1="","",IF(INDEX('January 2026 Renewals'!$A:$A,$D$1+ROW()-ROW($B$15))&lt;&gt;$C$1,"",INDEX('January 2026 Renewals'!$I:$I,$D$1+ROW()-ROW($B$15))))</f>
        <v>46203</v>
      </c>
      <c r="G18" s="486">
        <f>IF($D$1="","",IF(INDEX('January 2026 Renewals'!$A:$A,$D$1+ROW()-ROW($B$15))&lt;&gt;$C$1,"",INDEX('January 2026 Renewals'!$Q:$Q,$D$1+ROW()-ROW($B$15))))</f>
        <v>1.51</v>
      </c>
      <c r="H18" s="486">
        <f>IF($D$1="","",IF(INDEX('January 2026 Renewals'!$A:$A,$D$1+ROW()-ROW($B$15))&lt;&gt;$C$1,"",INDEX('January 2026 Renewals'!$R:$R,$D$1+ROW()-ROW($B$15))))</f>
        <v>1.75</v>
      </c>
      <c r="I18" s="486">
        <f>IF($D$1="","",IF(INDEX('January 2026 Renewals'!$A:$A,$D$1+ROW()-ROW($B$15))&lt;&gt;$C$1,"",INDEX('January 2026 Renewals'!$W:$W,$D$1+ROW()-ROW($B$15))))</f>
        <v>1.71</v>
      </c>
      <c r="J18" s="486">
        <f>IF($D$1="","",IF(INDEX('January 2026 Renewals'!$A:$A,$D$1+ROW()-ROW($B$15))&lt;&gt;$C$1,"",INDEX('January 2026 Renewals'!$AC:$AC,$D$1+ROW()-ROW($B$15))))</f>
        <v>1.69</v>
      </c>
      <c r="K18">
        <f>IF($D$1="","",IF(INDEX('January 2026 Renewals'!$A:$A,$D$1+ROW()-ROW($B$15))&lt;&gt;$C$1,"",INDEX('January 2026 Renewals'!$AM:$AM,$D$1+ROW()-ROW($B$15))))</f>
        <v>0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10"/>
    </row>
    <row r="19" spans="1:71" s="55" customFormat="1" ht="20.25" customHeight="1">
      <c r="A19" s="125"/>
      <c r="B19" s="150" t="str">
        <f>IF($D$1="","",IF(INDEX('January 2026 Renewals'!$A:$A,$D$1+ROW()-ROW($B$15))&lt;&gt;$C$1,"",INDEX('January 2026 Renewals'!$H:$H,$D$1+ROW()-ROW($B$15))))</f>
        <v>PuroClean of Chandler</v>
      </c>
      <c r="C19" s="151" t="str">
        <f>IF($D$1="","",IF(INDEX('January 2026 Renewals'!$A:$A,$D$1+ROW()-ROW($B$15))&lt;&gt;$C$1,"",INDEX('January 2026 Renewals'!$C:$C,$D$1+ROW()-ROW($B$15))))</f>
        <v>75-21 75-22</v>
      </c>
      <c r="D19" s="151" t="str">
        <f>IF($D$1="","",IF(INDEX('January 2026 Renewals'!$A:$A,$D$1+ROW()-ROW($B$15))&lt;&gt;$C$1,"",INDEX('January 2026 Renewals'!$E:$E,$D$1+ROW()-ROW($B$15))))</f>
        <v>Base</v>
      </c>
      <c r="E19" s="152">
        <f>IF($D$1="","",IF(INDEX('January 2026 Renewals'!$A:$A,$D$1+ROW()-ROW($B$15))&lt;&gt;$C$1,"",INDEX('January 2026 Renewals'!$G:$G,$D$1+ROW()-ROW($B$15))))</f>
        <v>4608</v>
      </c>
      <c r="F19" s="153">
        <f>IF($D$1="","",IF(INDEX('January 2026 Renewals'!$A:$A,$D$1+ROW()-ROW($B$15))&lt;&gt;$C$1,"",INDEX('January 2026 Renewals'!$I:$I,$D$1+ROW()-ROW($B$15))))</f>
        <v>46203</v>
      </c>
      <c r="G19" s="486">
        <f>IF($D$1="","",IF(INDEX('January 2026 Renewals'!$A:$A,$D$1+ROW()-ROW($B$15))&lt;&gt;$C$1,"",INDEX('January 2026 Renewals'!$Q:$Q,$D$1+ROW()-ROW($B$15))))</f>
        <v>1.4200000000000002</v>
      </c>
      <c r="H19" s="486">
        <f>IF($D$1="","",IF(INDEX('January 2026 Renewals'!$A:$A,$D$1+ROW()-ROW($B$15))&lt;&gt;$C$1,"",INDEX('January 2026 Renewals'!$R:$R,$D$1+ROW()-ROW($B$15))))</f>
        <v>1.45</v>
      </c>
      <c r="I19" s="486">
        <f>IF($D$1="","",IF(INDEX('January 2026 Renewals'!$A:$A,$D$1+ROW()-ROW($B$15))&lt;&gt;$C$1,"",INDEX('January 2026 Renewals'!$W:$W,$D$1+ROW()-ROW($B$15))))</f>
        <v>1.49</v>
      </c>
      <c r="J19" s="486">
        <f>IF($D$1="","",IF(INDEX('January 2026 Renewals'!$A:$A,$D$1+ROW()-ROW($B$15))&lt;&gt;$C$1,"",INDEX('January 2026 Renewals'!$AC:$AC,$D$1+ROW()-ROW($B$15))))</f>
        <v>1.49</v>
      </c>
      <c r="K19" t="str">
        <f>IF($D$1="","",IF(INDEX('January 2026 Renewals'!$A:$A,$D$1+ROW()-ROW($B$15))&lt;&gt;$C$1,"",INDEX('January 2026 Renewals'!$AM:$AM,$D$1+ROW()-ROW($B$15))))</f>
        <v>Downsized</v>
      </c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10"/>
    </row>
    <row r="20" spans="1:71" s="136" customFormat="1" ht="12.75" customHeight="1">
      <c r="A20" s="60"/>
      <c r="B20" s="282" t="s">
        <v>792</v>
      </c>
      <c r="C20" s="283" t="s">
        <v>792</v>
      </c>
      <c r="D20" s="284" t="s">
        <v>792</v>
      </c>
      <c r="E20" s="281" t="s">
        <v>792</v>
      </c>
      <c r="F20" s="103" t="s">
        <v>792</v>
      </c>
      <c r="G20" s="137" t="s">
        <v>792</v>
      </c>
      <c r="H20" s="131" t="s">
        <v>792</v>
      </c>
      <c r="I20" s="62" t="s">
        <v>792</v>
      </c>
      <c r="J20" s="104" t="s">
        <v>792</v>
      </c>
      <c r="K20" s="943" t="s">
        <v>792</v>
      </c>
      <c r="L20" s="852"/>
      <c r="M20" s="852"/>
      <c r="N20" s="852"/>
      <c r="O20" s="852"/>
      <c r="P20" s="852"/>
      <c r="Q20" s="852"/>
      <c r="R20" s="852"/>
      <c r="S20" s="852"/>
      <c r="T20" s="852"/>
      <c r="U20" s="853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243" customFormat="1" ht="15.75" customHeight="1">
      <c r="A21" s="235"/>
      <c r="B21" s="236" t="s">
        <v>766</v>
      </c>
      <c r="C21" s="237"/>
      <c r="D21" s="237"/>
      <c r="E21" s="238">
        <f>SUM(E15:E20)</f>
        <v>19751</v>
      </c>
      <c r="F21" s="239"/>
      <c r="G21" s="237"/>
      <c r="H21" s="240"/>
      <c r="I21" s="237"/>
      <c r="J21" s="237"/>
      <c r="K21" s="241"/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5"/>
      <c r="AH21" s="246"/>
      <c r="AI21" s="247"/>
      <c r="AJ21" s="247"/>
      <c r="AK21" s="247"/>
      <c r="AL21" s="248"/>
    </row>
    <row r="22" spans="1:71" s="46" customFormat="1" ht="15.75" customHeight="1">
      <c r="A22" s="866" t="s">
        <v>776</v>
      </c>
      <c r="B22" s="867"/>
      <c r="C22" s="867"/>
      <c r="D22" s="867"/>
      <c r="E22" s="867"/>
      <c r="F22" s="867"/>
      <c r="G22" s="867"/>
      <c r="H22" s="867"/>
      <c r="I22" s="867"/>
      <c r="J22" s="867"/>
      <c r="K22" s="867"/>
      <c r="L22" s="867"/>
      <c r="M22" s="867"/>
      <c r="N22" s="867"/>
      <c r="O22" s="867"/>
      <c r="P22" s="867"/>
      <c r="Q22" s="867"/>
      <c r="R22" s="867"/>
      <c r="S22" s="867"/>
      <c r="T22" s="867"/>
      <c r="U22" s="858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9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</row>
    <row r="23" spans="1:71" s="46" customFormat="1" ht="15.75" customHeight="1">
      <c r="A23" s="866" t="s">
        <v>777</v>
      </c>
      <c r="B23" s="867"/>
      <c r="C23" s="867"/>
      <c r="D23" s="867"/>
      <c r="E23" s="867"/>
      <c r="F23" s="867"/>
      <c r="G23" s="867"/>
      <c r="H23" s="867"/>
      <c r="I23" s="867"/>
      <c r="J23" s="867"/>
      <c r="K23" s="867"/>
      <c r="L23" s="867"/>
      <c r="M23" s="867"/>
      <c r="N23" s="867"/>
      <c r="O23" s="867"/>
      <c r="P23" s="867"/>
      <c r="Q23" s="867"/>
      <c r="R23" s="867"/>
      <c r="S23" s="867"/>
      <c r="T23" s="867"/>
      <c r="U23" s="858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9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</row>
    <row r="24" spans="1:71" s="552" customFormat="1" ht="38.25" customHeight="1">
      <c r="A24" s="530"/>
      <c r="B24" s="531" t="s">
        <v>751</v>
      </c>
      <c r="C24" s="532" t="s">
        <v>752</v>
      </c>
      <c r="D24" s="532" t="s">
        <v>753</v>
      </c>
      <c r="E24" s="530" t="s">
        <v>730</v>
      </c>
      <c r="F24" s="547" t="s">
        <v>778</v>
      </c>
      <c r="G24" s="547" t="s">
        <v>779</v>
      </c>
      <c r="H24" s="547" t="s">
        <v>780</v>
      </c>
      <c r="I24" s="547" t="s">
        <v>781</v>
      </c>
      <c r="J24" s="548" t="s">
        <v>128</v>
      </c>
      <c r="K24" s="840" t="s">
        <v>71</v>
      </c>
      <c r="L24" s="841"/>
      <c r="M24" s="841"/>
      <c r="N24" s="841"/>
      <c r="O24" s="841"/>
      <c r="P24" s="841"/>
      <c r="Q24" s="841"/>
      <c r="R24" s="840" t="s">
        <v>782</v>
      </c>
      <c r="S24" s="841"/>
      <c r="T24" s="841"/>
      <c r="U24" s="841"/>
      <c r="V24" s="536"/>
      <c r="W24" s="549"/>
      <c r="X24" s="550"/>
      <c r="Y24" s="550"/>
      <c r="Z24" s="550"/>
      <c r="AA24" s="550"/>
      <c r="AB24" s="550"/>
      <c r="AC24" s="550"/>
      <c r="AD24" s="550"/>
      <c r="AE24" s="550"/>
      <c r="AF24" s="550"/>
      <c r="AG24" s="550"/>
      <c r="AH24" s="550"/>
      <c r="AI24" s="550"/>
      <c r="AJ24" s="550"/>
      <c r="AK24" s="550"/>
      <c r="AL24" s="551"/>
    </row>
    <row r="25" spans="1:71" s="55" customFormat="1" ht="20.25" customHeight="1">
      <c r="A25" s="125"/>
      <c r="B25" s="150" t="s">
        <v>785</v>
      </c>
      <c r="C25" s="151" t="str">
        <f>IF($F$1="","",INDEX('Working - CPI'!$B:$B,$F$1+ROW()-ROW($B$25)))</f>
        <v xml:space="preserve">75 W Baseline </v>
      </c>
      <c r="D25" s="151">
        <f>IF($F$1="","",INDEX('Working - CPI'!$C:$C,$F$1+ROW()-ROW($B$25)))</f>
        <v>5</v>
      </c>
      <c r="E25" s="152">
        <f>IF($F$1="","",INDEX('Working - CPI'!$D:$D,$F$1+ROW()-ROW($B$25)))</f>
        <v>2454</v>
      </c>
      <c r="F25" s="153">
        <f>IF($F$1="","",INDEX('Working - CPI'!$E:$E,$F$1+ROW()-ROW($B$25)))</f>
        <v>45658</v>
      </c>
      <c r="G25" s="484">
        <f ca="1">IF($F$1="","",INDEX('Working - CPI'!$F:$F,$F$1+ROW()-ROW($B$25)))</f>
        <v>351.52766793981573</v>
      </c>
      <c r="H25" s="268">
        <f>IF($F$1="","",INDEX('Working - CPI'!$G:$G,$F$1+ROW()-ROW($B$25)))</f>
        <v>1.45</v>
      </c>
      <c r="I25" s="267" t="str">
        <f>IF($F$1="","",INDEX('Working - CPI'!$H:$H,$F$1+ROW()-ROW($B$25)))</f>
        <v>Yes</v>
      </c>
      <c r="J25" s="267" t="str">
        <f>IF($F$1="","",INDEX('Working - CPI'!$I:$I,$F$1+ROW()-ROW($B$25)))</f>
        <v>Yes</v>
      </c>
      <c r="K25" s="842" t="str">
        <f>IF($F$1="","",INDEX('Working - CPI'!$J:$J,$F$1+ROW()-ROW($B$25)))</f>
        <v>Space ready for lease</v>
      </c>
      <c r="L25" s="843"/>
      <c r="M25" s="843"/>
      <c r="N25" s="843"/>
      <c r="O25" s="843"/>
      <c r="P25" s="843"/>
      <c r="Q25" s="843"/>
      <c r="R25" s="846" t="s">
        <v>1189</v>
      </c>
      <c r="S25" s="846"/>
      <c r="T25" s="846"/>
      <c r="U25" s="846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71" s="55" customFormat="1" ht="32" customHeight="1">
      <c r="A26" s="125"/>
      <c r="B26" s="150" t="str">
        <f>IF($F$1="","",IF(INDEX('Working - CPI'!$D:$D,$F$1+ROW()-ROW($B$25))&gt;0,"Vacant",""))</f>
        <v>Vacant</v>
      </c>
      <c r="C26" s="151" t="str">
        <f>IF($F$1="","",INDEX('Working - CPI'!$B:$B,$F$1+ROW()-ROW($B$25)))</f>
        <v>75 W Baseline Rd</v>
      </c>
      <c r="D26" s="151">
        <f>IF($F$1="","",INDEX('Working - CPI'!$C:$C,$F$1+ROW()-ROW($B$25)))</f>
        <v>56</v>
      </c>
      <c r="E26" s="152">
        <f>IF($F$1="","",INDEX('Working - CPI'!$D:$D,$F$1+ROW()-ROW($B$25)))</f>
        <v>7080</v>
      </c>
      <c r="F26" s="153">
        <f>IF($F$1="","",INDEX('Working - CPI'!$E:$E,$F$1+ROW()-ROW($B$25)))</f>
        <v>45931</v>
      </c>
      <c r="G26" s="484">
        <f ca="1">IF($F$1="","",INDEX('Working - CPI'!$F:$F,$F$1+ROW()-ROW($B$25)))</f>
        <v>78.527667939815728</v>
      </c>
      <c r="H26" s="268">
        <f>IF($F$1="","",INDEX('Working - CPI'!$G:$G,$F$1+ROW()-ROW($B$25)))</f>
        <v>1.45</v>
      </c>
      <c r="I26" s="267" t="str">
        <f>IF($F$1="","",INDEX('Working - CPI'!$H:$H,$F$1+ROW()-ROW($B$25)))</f>
        <v>Yes</v>
      </c>
      <c r="J26" s="267" t="str">
        <f>IF($F$1="","",INDEX('Working - CPI'!$I:$I,$F$1+ROW()-ROW($B$25)))</f>
        <v>Yes</v>
      </c>
      <c r="K26" s="934" t="str">
        <f>IF($F$1="","",INDEX('Working - CPI'!$J:$J,$F$1+ROW()-ROW($B$25)))</f>
        <v>Space left in good condition, will complete work when leased or requested, shows well. Will get scrim/insulation in warehouse installed/repaired</v>
      </c>
      <c r="L26" s="935"/>
      <c r="M26" s="935"/>
      <c r="N26" s="935"/>
      <c r="O26" s="935"/>
      <c r="P26" s="935"/>
      <c r="Q26" s="935"/>
      <c r="R26" s="847"/>
      <c r="S26" s="847"/>
      <c r="T26" s="847"/>
      <c r="U26" s="847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71" s="55" customFormat="1" ht="35" customHeight="1">
      <c r="A27" s="125"/>
      <c r="B27" s="150" t="s">
        <v>785</v>
      </c>
      <c r="C27" s="151" t="str">
        <f>IF($F$1="","",INDEX('Working - CPI'!$B:$B,$F$1+ROW()-ROW($B$25)))</f>
        <v>75 W Baseline</v>
      </c>
      <c r="D27" s="151" t="str">
        <f>IF($F$1="","",INDEX('Working - CPI'!$C:$C,$F$1+ROW()-ROW($B$25)))</f>
        <v>1.2.3</v>
      </c>
      <c r="E27" s="152">
        <f>IF($F$1="","",INDEX('Working - CPI'!$D:$D,$F$1+ROW()-ROW($B$25)))</f>
        <v>7620</v>
      </c>
      <c r="F27" s="153">
        <f>IF($F$1="","",INDEX('Working - CPI'!$E:$E,$F$1+ROW()-ROW($B$25)))</f>
        <v>45900</v>
      </c>
      <c r="G27" s="484">
        <f ca="1">IF($F$1="","",INDEX('Working - CPI'!$F:$F,$F$1+ROW()-ROW($B$25)))</f>
        <v>109.52766793981573</v>
      </c>
      <c r="H27" s="268">
        <f>IF($F$1="","",INDEX('Working - CPI'!$G:$G,$F$1+ROW()-ROW($B$25)))</f>
        <v>1.45</v>
      </c>
      <c r="I27" s="267" t="str">
        <f>IF($F$1="","",INDEX('Working - CPI'!$H:$H,$F$1+ROW()-ROW($B$25)))</f>
        <v>Yes</v>
      </c>
      <c r="J27" s="267" t="str">
        <f>IF($F$1="","",INDEX('Working - CPI'!$I:$I,$F$1+ROW()-ROW($B$25)))</f>
        <v>No</v>
      </c>
      <c r="K27" s="934" t="str">
        <f>IF($F$1="","",INDEX('Working - CPI'!$J:$J,$F$1+ROW()-ROW($B$25)))</f>
        <v>Paint, flooring repairs/clean, ceiling repairs in warehouse. Looking to have all track lighting in warehouse removed, pending bids from GC</v>
      </c>
      <c r="L27" s="935"/>
      <c r="M27" s="935"/>
      <c r="N27" s="935"/>
      <c r="O27" s="935"/>
      <c r="P27" s="935"/>
      <c r="Q27" s="935"/>
      <c r="R27" s="847"/>
      <c r="S27" s="847"/>
      <c r="T27" s="847"/>
      <c r="U27" s="847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71" s="55" customFormat="1" ht="20.25" customHeight="1">
      <c r="A28" s="125"/>
      <c r="B28" s="150" t="str">
        <f>IF($F$1="","",IF(INDEX('Working - CPI'!$D:$D,$F$1+ROW()-ROW($B$25))&gt;0,"Vacant",""))</f>
        <v>Vacant</v>
      </c>
      <c r="C28" s="151" t="str">
        <f>IF($F$1="","",INDEX('Working - CPI'!$B:$B,$F$1+ROW()-ROW($B$25)))</f>
        <v>75 W Baseline</v>
      </c>
      <c r="D28" s="151">
        <f>IF($F$1="","",INDEX('Working - CPI'!$C:$C,$F$1+ROW()-ROW($B$25)))</f>
        <v>23</v>
      </c>
      <c r="E28" s="152">
        <f>IF($F$1="","",INDEX('Working - CPI'!$D:$D,$F$1+ROW()-ROW($B$25)))</f>
        <v>2229</v>
      </c>
      <c r="F28" s="153">
        <f>IF($F$1="","",INDEX('Working - CPI'!$E:$E,$F$1+ROW()-ROW($B$25)))</f>
        <v>45900</v>
      </c>
      <c r="G28" s="484">
        <f ca="1">IF($F$1="","",INDEX('Working - CPI'!$F:$F,$F$1+ROW()-ROW($B$25)))</f>
        <v>109.52766793981573</v>
      </c>
      <c r="H28" s="268">
        <f>IF($F$1="","",INDEX('Working - CPI'!$G:$G,$F$1+ROW()-ROW($B$25)))</f>
        <v>1.45</v>
      </c>
      <c r="I28" s="267" t="str">
        <f>IF($F$1="","",INDEX('Working - CPI'!$H:$H,$F$1+ROW()-ROW($B$25)))</f>
        <v>Yes</v>
      </c>
      <c r="J28" s="267" t="str">
        <f>IF($F$1="","",INDEX('Working - CPI'!$I:$I,$F$1+ROW()-ROW($B$25)))</f>
        <v>No</v>
      </c>
      <c r="K28" s="934" t="str">
        <f>IF($F$1="","",INDEX('Working - CPI'!$J:$J,$F$1+ROW()-ROW($B$25)))</f>
        <v>HEAVY make ready needed for warehouse, would not show, pending GC bids</v>
      </c>
      <c r="L28" s="935"/>
      <c r="M28" s="935"/>
      <c r="N28" s="935"/>
      <c r="O28" s="935"/>
      <c r="P28" s="935"/>
      <c r="Q28" s="935"/>
      <c r="R28" s="846" t="s">
        <v>1190</v>
      </c>
      <c r="S28" s="846"/>
      <c r="T28" s="846"/>
      <c r="U28" s="84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">
        <v>785</v>
      </c>
      <c r="C29" s="151" t="str">
        <f>IF($F$1="","",INDEX('Working - CPI'!$B:$B,$F$1+ROW()-ROW($B$25)))</f>
        <v>75 W Baseline</v>
      </c>
      <c r="D29" s="151">
        <f>IF($F$1="","",INDEX('Working - CPI'!$C:$C,$F$1+ROW()-ROW($B$25)))</f>
        <v>58.59</v>
      </c>
      <c r="E29" s="152">
        <f>IF($F$1="","",INDEX('Working - CPI'!$D:$D,$F$1+ROW()-ROW($B$25)))</f>
        <v>7812</v>
      </c>
      <c r="F29" s="153">
        <f>IF($F$1="","",INDEX('Working - CPI'!$E:$E,$F$1+ROW()-ROW($B$25)))</f>
        <v>45900</v>
      </c>
      <c r="G29" s="484">
        <f ca="1">IF($F$1="","",INDEX('Working - CPI'!$F:$F,$F$1+ROW()-ROW($B$25)))</f>
        <v>109.52766793981573</v>
      </c>
      <c r="H29" s="268">
        <f>IF($F$1="","",INDEX('Working - CPI'!$G:$G,$F$1+ROW()-ROW($B$25)))</f>
        <v>1.45</v>
      </c>
      <c r="I29" s="267" t="str">
        <f>IF($F$1="","",INDEX('Working - CPI'!$H:$H,$F$1+ROW()-ROW($B$25)))</f>
        <v>Yes</v>
      </c>
      <c r="J29" s="267" t="str">
        <f>IF($F$1="","",INDEX('Working - CPI'!$I:$I,$F$1+ROW()-ROW($B$25)))</f>
        <v>No</v>
      </c>
      <c r="K29" s="934" t="str">
        <f>IF($F$1="","",INDEX('Working - CPI'!$J:$J,$F$1+ROW()-ROW($B$25)))</f>
        <v>Flooring, paint, removing structures in warehouse</v>
      </c>
      <c r="L29" s="935"/>
      <c r="M29" s="935"/>
      <c r="N29" s="935"/>
      <c r="O29" s="935"/>
      <c r="P29" s="935"/>
      <c r="Q29" s="935"/>
      <c r="R29" s="847" t="s">
        <v>1191</v>
      </c>
      <c r="S29" s="847"/>
      <c r="T29" s="847"/>
      <c r="U29" s="847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3" customHeight="1">
      <c r="A30" s="125"/>
      <c r="B30" s="150" t="str">
        <f>IF($F$1="","",IF(INDEX('Working - CPI'!$D:$D,$F$1+ROW()-ROW($B$25))&gt;0,"Vacant",""))</f>
        <v>Vacant</v>
      </c>
      <c r="C30" s="151" t="str">
        <f>IF($F$1="","",INDEX('Working - CPI'!$B:$B,$F$1+ROW()-ROW($B$25)))</f>
        <v>75 W Baseline</v>
      </c>
      <c r="D30" s="151">
        <f>IF($F$1="","",INDEX('Working - CPI'!$C:$C,$F$1+ROW()-ROW($B$25)))</f>
        <v>31</v>
      </c>
      <c r="E30" s="152">
        <f>IF($F$1="","",INDEX('Working - CPI'!$D:$D,$F$1+ROW()-ROW($B$25)))</f>
        <v>2800</v>
      </c>
      <c r="F30" s="153">
        <f>IF($F$1="","",INDEX('Working - CPI'!$E:$E,$F$1+ROW()-ROW($B$25)))</f>
        <v>45900</v>
      </c>
      <c r="G30" s="484">
        <f ca="1">IF($F$1="","",INDEX('Working - CPI'!$F:$F,$F$1+ROW()-ROW($B$25)))</f>
        <v>109.52766793981573</v>
      </c>
      <c r="H30" s="268">
        <f>IF($F$1="","",INDEX('Working - CPI'!$G:$G,$F$1+ROW()-ROW($B$25)))</f>
        <v>1.45</v>
      </c>
      <c r="I30" s="267" t="str">
        <f>IF($F$1="","",INDEX('Working - CPI'!$H:$H,$F$1+ROW()-ROW($B$25)))</f>
        <v>Yes</v>
      </c>
      <c r="J30" s="267" t="str">
        <f>IF($F$1="","",INDEX('Working - CPI'!$I:$I,$F$1+ROW()-ROW($B$25)))</f>
        <v>No</v>
      </c>
      <c r="K30" s="944" t="str">
        <f>IF($F$1="","",INDEX('Working - CPI'!$J:$J,$F$1+ROW()-ROW($B$25)))</f>
        <v>Pending GC bids</v>
      </c>
      <c r="L30" s="945"/>
      <c r="M30" s="945"/>
      <c r="N30" s="945"/>
      <c r="O30" s="945"/>
      <c r="P30" s="945"/>
      <c r="Q30" s="945"/>
      <c r="R30" s="847" t="s">
        <v>1192</v>
      </c>
      <c r="S30" s="847"/>
      <c r="T30" s="847"/>
      <c r="U30" s="847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86"/>
      <c r="B41" s="187"/>
      <c r="C41" s="188"/>
      <c r="D41" s="188"/>
      <c r="E41" s="189"/>
      <c r="F41" s="190"/>
      <c r="G41" s="271"/>
      <c r="H41" s="272"/>
      <c r="I41" s="271"/>
      <c r="J41" s="271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7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55"/>
      <c r="W42" s="262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6"/>
    </row>
    <row r="43" spans="1:65" s="243" customFormat="1" ht="15.75" customHeight="1">
      <c r="A43" s="235"/>
      <c r="B43" s="236" t="s">
        <v>785</v>
      </c>
      <c r="C43" s="237">
        <f>SUMIF(B25:B38,B43,E25:E38)</f>
        <v>17886</v>
      </c>
      <c r="D43" s="237"/>
      <c r="E43" s="238">
        <f>SUM(E25:E42)</f>
        <v>29995</v>
      </c>
      <c r="F43" s="239"/>
      <c r="G43" s="237" t="s">
        <v>59</v>
      </c>
      <c r="H43" s="237">
        <f>SUMIF(B25:B38,G43,E25:E38)</f>
        <v>12109</v>
      </c>
      <c r="I43" s="237"/>
      <c r="J43" s="237"/>
      <c r="K43" s="241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W43" s="244"/>
      <c r="X43" s="244"/>
      <c r="Y43" s="244"/>
      <c r="Z43" s="244"/>
      <c r="AA43" s="244"/>
      <c r="AB43" s="244"/>
      <c r="AC43" s="244"/>
      <c r="AD43" s="244"/>
      <c r="AE43" s="244"/>
      <c r="AF43" s="244"/>
      <c r="AG43" s="245"/>
      <c r="AH43" s="246"/>
      <c r="AI43" s="247"/>
      <c r="AJ43" s="247"/>
      <c r="AK43" s="247"/>
      <c r="AL43" s="248"/>
    </row>
    <row r="44" spans="1:65" s="55" customFormat="1" ht="30.75" customHeight="1">
      <c r="A44" s="837" t="s">
        <v>786</v>
      </c>
      <c r="B44" s="838"/>
      <c r="C44" s="838"/>
      <c r="D44" s="838"/>
      <c r="E44" s="838"/>
      <c r="F44" s="838"/>
      <c r="G44" s="838"/>
      <c r="H44" s="838"/>
      <c r="I44" s="838"/>
      <c r="J44" s="838"/>
      <c r="K44" s="838"/>
      <c r="L44" s="838"/>
      <c r="M44" s="838"/>
      <c r="N44" s="838"/>
      <c r="O44" s="838"/>
      <c r="P44" s="838"/>
      <c r="Q44" s="838"/>
      <c r="R44" s="838"/>
      <c r="S44" s="838"/>
      <c r="T44" s="838"/>
      <c r="U44" s="839"/>
      <c r="W44" s="263" t="s">
        <v>734</v>
      </c>
      <c r="X44" s="166"/>
      <c r="Y44" s="166"/>
      <c r="Z44" s="166"/>
      <c r="AA44" s="166"/>
      <c r="AB44" s="166"/>
      <c r="AC44" s="166"/>
      <c r="AD44" s="166"/>
      <c r="AE44" s="166"/>
      <c r="AF44" s="166"/>
      <c r="AG44" s="167"/>
      <c r="AH44" s="168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0"/>
      <c r="BJ44" s="110"/>
      <c r="BK44" s="110"/>
      <c r="BL44" s="110"/>
      <c r="BM44" s="110"/>
    </row>
    <row r="45" spans="1:65" s="55" customFormat="1" ht="24" customHeight="1">
      <c r="A45" s="161"/>
      <c r="B45" s="162"/>
      <c r="C45" s="163"/>
      <c r="D45" s="163"/>
      <c r="E45" s="164"/>
      <c r="F45" s="162"/>
      <c r="G45" s="854" t="s">
        <v>737</v>
      </c>
      <c r="H45" s="853"/>
      <c r="I45" s="855" t="s">
        <v>738</v>
      </c>
      <c r="J45" s="853"/>
      <c r="K45" s="854" t="s">
        <v>739</v>
      </c>
      <c r="L45" s="853"/>
      <c r="M45" s="854" t="s">
        <v>740</v>
      </c>
      <c r="N45" s="853"/>
      <c r="O45" s="165" t="s">
        <v>760</v>
      </c>
      <c r="P45" s="165" t="s">
        <v>742</v>
      </c>
      <c r="Q45" s="165" t="s">
        <v>743</v>
      </c>
      <c r="R45" s="165" t="s">
        <v>744</v>
      </c>
      <c r="S45" s="164"/>
      <c r="T45" s="164"/>
      <c r="U45" s="164"/>
      <c r="W45" s="171" t="s">
        <v>745</v>
      </c>
      <c r="X45" s="169"/>
      <c r="Y45" s="169"/>
      <c r="Z45" s="169"/>
      <c r="AA45" s="169"/>
      <c r="AB45" s="170" t="s">
        <v>746</v>
      </c>
      <c r="AC45" s="170"/>
      <c r="AD45" s="170"/>
      <c r="AE45" s="170" t="s">
        <v>287</v>
      </c>
      <c r="AF45" s="171"/>
      <c r="AG45" s="172"/>
      <c r="AH45" s="173"/>
    </row>
    <row r="46" spans="1:65" s="536" customFormat="1" ht="15" customHeight="1">
      <c r="A46" s="530"/>
      <c r="B46" s="531" t="s">
        <v>751</v>
      </c>
      <c r="C46" s="532" t="s">
        <v>752</v>
      </c>
      <c r="D46" s="532" t="s">
        <v>753</v>
      </c>
      <c r="E46" s="530" t="s">
        <v>730</v>
      </c>
      <c r="F46" s="533" t="s">
        <v>754</v>
      </c>
      <c r="G46" s="534" t="s">
        <v>296</v>
      </c>
      <c r="H46" s="534" t="s">
        <v>757</v>
      </c>
      <c r="I46" s="532" t="s">
        <v>296</v>
      </c>
      <c r="J46" s="532" t="s">
        <v>757</v>
      </c>
      <c r="K46" s="534" t="s">
        <v>296</v>
      </c>
      <c r="L46" s="534" t="s">
        <v>757</v>
      </c>
      <c r="M46" s="534" t="s">
        <v>296</v>
      </c>
      <c r="N46" s="534" t="s">
        <v>757</v>
      </c>
      <c r="O46" s="534" t="s">
        <v>787</v>
      </c>
      <c r="P46" s="534" t="s">
        <v>787</v>
      </c>
      <c r="Q46" s="534" t="s">
        <v>787</v>
      </c>
      <c r="R46" s="534">
        <f>S6</f>
        <v>0</v>
      </c>
      <c r="S46" s="553" t="s">
        <v>788</v>
      </c>
      <c r="T46" s="859" t="s">
        <v>71</v>
      </c>
      <c r="U46" s="860"/>
      <c r="W46" s="537" t="s">
        <v>759</v>
      </c>
      <c r="X46" s="537" t="s">
        <v>760</v>
      </c>
      <c r="Y46" s="537" t="s">
        <v>761</v>
      </c>
      <c r="Z46" s="537" t="s">
        <v>742</v>
      </c>
      <c r="AA46" s="537" t="s">
        <v>762</v>
      </c>
      <c r="AB46" s="538" t="s">
        <v>763</v>
      </c>
      <c r="AC46" s="539" t="s">
        <v>762</v>
      </c>
      <c r="AD46" s="540" t="s">
        <v>739</v>
      </c>
      <c r="AE46" s="538" t="s">
        <v>764</v>
      </c>
      <c r="AF46" s="539" t="s">
        <v>765</v>
      </c>
      <c r="AG46" s="554" t="s">
        <v>766</v>
      </c>
      <c r="AH46" s="541" t="s">
        <v>767</v>
      </c>
      <c r="AL46" s="555"/>
      <c r="AM46" s="556" t="str">
        <f>AM5</f>
        <v>Raleigh Light Industrial - Rent Bump Calculation</v>
      </c>
      <c r="AN46" s="557"/>
      <c r="AO46" s="557"/>
      <c r="AP46" s="557"/>
      <c r="AQ46" s="557"/>
      <c r="AR46" s="557"/>
      <c r="AS46" s="557"/>
      <c r="AT46" s="557"/>
      <c r="AU46" s="557"/>
      <c r="AV46" s="557"/>
      <c r="AW46" s="558"/>
      <c r="AX46" s="558"/>
      <c r="AY46" s="558"/>
      <c r="AZ46" s="558"/>
      <c r="BA46" s="558"/>
      <c r="BB46" s="558"/>
      <c r="BD46" s="556" t="str">
        <f>BD5</f>
        <v>Raleigh Light Industrial - Rent Bump Calculation (Monthly Rents)</v>
      </c>
      <c r="BE46" s="557"/>
      <c r="BF46" s="557"/>
      <c r="BG46" s="557"/>
      <c r="BH46" s="557"/>
      <c r="BI46" s="557"/>
      <c r="BJ46" s="557"/>
      <c r="BK46" s="557"/>
      <c r="BL46" s="557"/>
      <c r="BM46" s="557"/>
    </row>
    <row r="47" spans="1:65" s="55" customFormat="1" ht="15" customHeight="1">
      <c r="A47" s="60"/>
      <c r="B47" s="61" t="str">
        <f>IF($G$1="","",INDEX('Lease Report 2025'!$H:$H,$G$1+ROW()-ROW($B$47)))</f>
        <v xml:space="preserve">Eliete Packout LLC </v>
      </c>
      <c r="C47" s="62" t="str">
        <f>IF($G$1="","",INDEX('Lease Report 2025'!$D:$D,$G$1+ROW()-ROW($B$47)))</f>
        <v>75 W Baseline</v>
      </c>
      <c r="D47" s="62">
        <f>IF($G$1="","",INDEX('Lease Report 2025'!$E:$E,$G$1+ROW()-ROW($B$47)))</f>
        <v>52</v>
      </c>
      <c r="E47" s="60">
        <f>IF($G$1="","",INDEX('Lease Report 2025'!$G:$G,$G$1+ROW()-ROW($B$47)))</f>
        <v>4102</v>
      </c>
      <c r="F47" s="63" t="str">
        <f>IF($G$1="","",INDEX('Lease Report 2025'!$A:$A,$G$1+ROW()-ROW($B$47)))</f>
        <v>RX</v>
      </c>
      <c r="G47" s="64">
        <f>IF($G$1="","",INDEX('Lease Report 2025'!$L:$L,$G$1+ROW()-ROW($B$47)))</f>
        <v>2.4882496343247196</v>
      </c>
      <c r="H47" s="64"/>
      <c r="I47" s="62">
        <f>IF($G$1="","",INDEX('Lease Report 2025'!$P:$P,$G$1+ROW()-ROW($B$47)))</f>
        <v>2</v>
      </c>
      <c r="J47" s="62"/>
      <c r="K47" s="64"/>
      <c r="L47" s="64"/>
      <c r="M47" s="64"/>
      <c r="N47" s="476"/>
      <c r="O47" s="476">
        <f>IF($G$1="","",INDEX('Lease Report 2025'!$N:$N,$G$1+ROW()-ROW($B$47)))</f>
        <v>7.0000000000000007E-2</v>
      </c>
      <c r="P47" s="476"/>
      <c r="Q47" s="476"/>
      <c r="R47" s="64"/>
      <c r="S47" s="109">
        <f>IF($G$1="","",INDEX('Lease Report 2025'!$R:$R,$G$1+ROW()-ROW($B$47)))</f>
        <v>45689</v>
      </c>
      <c r="T47" s="61" t="str">
        <f>IF($G$1="","",INDEX('Lease Report 2025'!$O:$O,$G$1+ROW()-ROW($B$47)))</f>
        <v>No TI, No Free rent, No outside agent, Base Year Gross</v>
      </c>
      <c r="U47" s="430"/>
      <c r="W47" s="122"/>
      <c r="X47" s="122"/>
      <c r="Y47" s="122"/>
      <c r="Z47" s="122"/>
      <c r="AA47" s="122"/>
      <c r="AB47" s="477"/>
      <c r="AC47" s="123"/>
      <c r="AD47" s="123"/>
      <c r="AE47" s="123"/>
      <c r="AF47" s="123"/>
      <c r="AG47" s="478"/>
      <c r="AH47" s="431"/>
      <c r="AL47" s="110"/>
      <c r="AM47" s="47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D47" s="479"/>
      <c r="BE47" s="169"/>
      <c r="BF47" s="169"/>
      <c r="BG47" s="169"/>
      <c r="BH47" s="169"/>
      <c r="BI47" s="169"/>
      <c r="BJ47" s="169"/>
      <c r="BK47" s="169"/>
      <c r="BL47" s="169"/>
      <c r="BM47" s="169"/>
    </row>
    <row r="48" spans="1:65" s="55" customFormat="1" ht="15" customHeight="1">
      <c r="A48" s="60"/>
      <c r="B48" s="61" t="str">
        <f>IF($G$1="","",INDEX('Lease Report 2025'!$H:$H,$G$1+ROW()-ROW($B$47)))</f>
        <v>Desert Springs Bottlers, LLC</v>
      </c>
      <c r="C48" s="62" t="str">
        <f>IF($G$1="","",INDEX('Lease Report 2025'!$D:$D,$G$1+ROW()-ROW($B$47)))</f>
        <v>75 W Baseline</v>
      </c>
      <c r="D48" s="62">
        <f>IF($G$1="","",INDEX('Lease Report 2025'!$E:$E,$G$1+ROW()-ROW($B$47)))</f>
        <v>50</v>
      </c>
      <c r="E48" s="60">
        <f>IF($G$1="","",INDEX('Lease Report 2025'!$G:$G,$G$1+ROW()-ROW($B$47)))</f>
        <v>3960</v>
      </c>
      <c r="F48" s="63" t="str">
        <f>IF($G$1="","",INDEX('Lease Report 2025'!$A:$A,$G$1+ROW()-ROW($B$47)))</f>
        <v>New</v>
      </c>
      <c r="G48" s="64">
        <f>IF($G$1="","",INDEX('Lease Report 2025'!$L:$L,$G$1+ROW()-ROW($B$47)))</f>
        <v>1.4</v>
      </c>
      <c r="H48" s="64"/>
      <c r="I48" s="62">
        <f>IF($G$1="","",INDEX('Lease Report 2025'!$P:$P,$G$1+ROW()-ROW($B$47)))</f>
        <v>3</v>
      </c>
      <c r="J48" s="62"/>
      <c r="K48" s="64"/>
      <c r="L48" s="64"/>
      <c r="M48" s="64"/>
      <c r="N48" s="476"/>
      <c r="O48" s="476">
        <f>IF($G$1="","",INDEX('Lease Report 2025'!$N:$N,$G$1+ROW()-ROW($B$47)))</f>
        <v>0.05</v>
      </c>
      <c r="P48" s="476"/>
      <c r="Q48" s="476"/>
      <c r="R48" s="64"/>
      <c r="S48" s="109">
        <f>IF($G$1="","",INDEX('Lease Report 2025'!$R:$R,$G$1+ROW()-ROW($B$47)))</f>
        <v>45717</v>
      </c>
      <c r="T48" s="61">
        <f>IF($G$1="","",INDEX('Lease Report 2025'!$O:$O,$G$1+ROW()-ROW($B$47)))</f>
        <v>1</v>
      </c>
      <c r="U48" s="430"/>
      <c r="W48" s="122"/>
      <c r="X48" s="122"/>
      <c r="Y48" s="122"/>
      <c r="Z48" s="122"/>
      <c r="AA48" s="122"/>
      <c r="AB48" s="477"/>
      <c r="AC48" s="123"/>
      <c r="AD48" s="123"/>
      <c r="AE48" s="123"/>
      <c r="AF48" s="123"/>
      <c r="AG48" s="478"/>
      <c r="AH48" s="431"/>
      <c r="AL48" s="110"/>
      <c r="AM48" s="47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D48" s="479"/>
      <c r="BE48" s="169"/>
      <c r="BF48" s="169"/>
      <c r="BG48" s="169"/>
      <c r="BH48" s="169"/>
      <c r="BI48" s="169"/>
      <c r="BJ48" s="169"/>
      <c r="BK48" s="169"/>
      <c r="BL48" s="169"/>
      <c r="BM48" s="169"/>
    </row>
    <row r="49" spans="1:71" s="55" customFormat="1" ht="15" customHeight="1">
      <c r="A49" s="60"/>
      <c r="B49" s="61" t="str">
        <f>IF($G$1="","",INDEX('Lease Report 2025'!$H:$H,$G$1+ROW()-ROW($B$47)))</f>
        <v>Anytime Home Services LLC</v>
      </c>
      <c r="C49" s="62" t="str">
        <f>IF($G$1="","",INDEX('Lease Report 2025'!$D:$D,$G$1+ROW()-ROW($B$47)))</f>
        <v>75 W Baseline</v>
      </c>
      <c r="D49" s="62">
        <f>IF($G$1="","",INDEX('Lease Report 2025'!$E:$E,$G$1+ROW()-ROW($B$47)))</f>
        <v>11</v>
      </c>
      <c r="E49" s="60">
        <f>IF($G$1="","",INDEX('Lease Report 2025'!$G:$G,$G$1+ROW()-ROW($B$47)))</f>
        <v>1982</v>
      </c>
      <c r="F49" s="63" t="str">
        <f>IF($G$1="","",INDEX('Lease Report 2025'!$A:$A,$G$1+ROW()-ROW($B$47)))</f>
        <v xml:space="preserve">R </v>
      </c>
      <c r="G49" s="64">
        <f>IF($G$1="","",INDEX('Lease Report 2025'!$L:$L,$G$1+ROW()-ROW($B$47)))</f>
        <v>1.45</v>
      </c>
      <c r="H49" s="64"/>
      <c r="I49" s="62">
        <f>IF($G$1="","",INDEX('Lease Report 2025'!$P:$P,$G$1+ROW()-ROW($B$47)))</f>
        <v>3</v>
      </c>
      <c r="J49" s="62"/>
      <c r="K49" s="64"/>
      <c r="L49" s="64"/>
      <c r="M49" s="64"/>
      <c r="N49" s="476"/>
      <c r="O49" s="476">
        <f>IF($G$1="","",INDEX('Lease Report 2025'!$N:$N,$G$1+ROW()-ROW($B$47)))</f>
        <v>0.08</v>
      </c>
      <c r="P49" s="476"/>
      <c r="Q49" s="476"/>
      <c r="R49" s="64"/>
      <c r="S49" s="109">
        <f>IF($G$1="","",INDEX('Lease Report 2025'!$R:$R,$G$1+ROW()-ROW($B$47)))</f>
        <v>45748</v>
      </c>
      <c r="T49" s="61" t="str">
        <f>IF($G$1="","",INDEX('Lease Report 2025'!$O:$O,$G$1+ROW()-ROW($B$47)))</f>
        <v>No TI, No Free rent, No outside agent, Base Year Gross, Tenant downsized</v>
      </c>
      <c r="U49" s="430"/>
      <c r="W49" s="122"/>
      <c r="X49" s="122"/>
      <c r="Y49" s="122"/>
      <c r="Z49" s="122"/>
      <c r="AA49" s="122"/>
      <c r="AB49" s="477"/>
      <c r="AC49" s="123"/>
      <c r="AD49" s="123"/>
      <c r="AE49" s="123"/>
      <c r="AF49" s="123"/>
      <c r="AG49" s="478"/>
      <c r="AH49" s="431"/>
      <c r="AL49" s="110"/>
      <c r="AM49" s="47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D49" s="47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71" s="55" customFormat="1" ht="15" customHeight="1">
      <c r="A50" s="60"/>
      <c r="B50" s="61" t="str">
        <f>IF($G$1="","",INDEX('Lease Report 2025'!$H:$H,$G$1+ROW()-ROW($B$47)))</f>
        <v xml:space="preserve">Armor Fire </v>
      </c>
      <c r="C50" s="62" t="str">
        <f>IF($G$1="","",INDEX('Lease Report 2025'!$D:$D,$G$1+ROW()-ROW($B$47)))</f>
        <v>75 W Baseline</v>
      </c>
      <c r="D50" s="62">
        <f>IF($G$1="","",INDEX('Lease Report 2025'!$E:$E,$G$1+ROW()-ROW($B$47)))</f>
        <v>10</v>
      </c>
      <c r="E50" s="60">
        <f>IF($G$1="","",INDEX('Lease Report 2025'!$G:$G,$G$1+ROW()-ROW($B$47)))</f>
        <v>1982</v>
      </c>
      <c r="F50" s="63" t="str">
        <f>IF($G$1="","",INDEX('Lease Report 2025'!$A:$A,$G$1+ROW()-ROW($B$47)))</f>
        <v>New</v>
      </c>
      <c r="G50" s="64">
        <f>IF($G$1="","",INDEX('Lease Report 2025'!$L:$L,$G$1+ROW()-ROW($B$47)))</f>
        <v>1.4</v>
      </c>
      <c r="H50" s="64"/>
      <c r="I50" s="62">
        <f>IF($G$1="","",INDEX('Lease Report 2025'!$P:$P,$G$1+ROW()-ROW($B$47)))</f>
        <v>3</v>
      </c>
      <c r="J50" s="62"/>
      <c r="K50" s="64"/>
      <c r="L50" s="64"/>
      <c r="M50" s="64"/>
      <c r="N50" s="476"/>
      <c r="O50" s="476">
        <f>IF($G$1="","",INDEX('Lease Report 2025'!$N:$N,$G$1+ROW()-ROW($B$47)))</f>
        <v>7.0000000000000007E-2</v>
      </c>
      <c r="P50" s="476"/>
      <c r="Q50" s="476"/>
      <c r="R50" s="64"/>
      <c r="S50" s="109">
        <f>IF($G$1="","",INDEX('Lease Report 2025'!$R:$R,$G$1+ROW()-ROW($B$47)))</f>
        <v>45778</v>
      </c>
      <c r="T50" s="61">
        <f>IF($G$1="","",INDEX('Lease Report 2025'!$O:$O,$G$1+ROW()-ROW($B$47)))</f>
        <v>2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2025'!$H:$H,$G$1+ROW()-ROW($B$47)))</f>
        <v xml:space="preserve">Quick Roofing </v>
      </c>
      <c r="C51" s="62" t="str">
        <f>IF($G$1="","",INDEX('Lease Report 2025'!$D:$D,$G$1+ROW()-ROW($B$47)))</f>
        <v>75 W Baseline</v>
      </c>
      <c r="D51" s="62">
        <f>IF($G$1="","",INDEX('Lease Report 2025'!$E:$E,$G$1+ROW()-ROW($B$47)))</f>
        <v>4</v>
      </c>
      <c r="E51" s="60">
        <f>IF($G$1="","",INDEX('Lease Report 2025'!$G:$G,$G$1+ROW()-ROW($B$47)))</f>
        <v>2378</v>
      </c>
      <c r="F51" s="63" t="str">
        <f>IF($G$1="","",INDEX('Lease Report 2025'!$A:$A,$G$1+ROW()-ROW($B$47)))</f>
        <v>New</v>
      </c>
      <c r="G51" s="64">
        <f>IF($G$1="","",INDEX('Lease Report 2025'!$L:$L,$G$1+ROW()-ROW($B$47)))</f>
        <v>1.4</v>
      </c>
      <c r="H51" s="64"/>
      <c r="I51" s="62">
        <f>IF($G$1="","",INDEX('Lease Report 2025'!$P:$P,$G$1+ROW()-ROW($B$47)))</f>
        <v>2</v>
      </c>
      <c r="J51" s="62"/>
      <c r="K51" s="64"/>
      <c r="L51" s="64"/>
      <c r="M51" s="64"/>
      <c r="N51" s="476"/>
      <c r="O51" s="476">
        <f>IF($G$1="","",INDEX('Lease Report 2025'!$N:$N,$G$1+ROW()-ROW($B$47)))</f>
        <v>0.05</v>
      </c>
      <c r="P51" s="476"/>
      <c r="Q51" s="476"/>
      <c r="R51" s="64"/>
      <c r="S51" s="109">
        <f>IF($G$1="","",INDEX('Lease Report 2025'!$R:$R,$G$1+ROW()-ROW($B$47)))</f>
        <v>45809</v>
      </c>
      <c r="T51" s="61">
        <f>IF($G$1="","",INDEX('Lease Report 2025'!$O:$O,$G$1+ROW()-ROW($B$47)))</f>
        <v>1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2025'!$H:$H,$G$1+ROW()-ROW($B$47)))</f>
        <v>PurePak Technology Corp</v>
      </c>
      <c r="C52" s="62" t="str">
        <f>IF($G$1="","",INDEX('Lease Report 2025'!$D:$D,$G$1+ROW()-ROW($B$47)))</f>
        <v>75 W Baseline</v>
      </c>
      <c r="D52" s="62">
        <f>IF($G$1="","",INDEX('Lease Report 2025'!$E:$E,$G$1+ROW()-ROW($B$47)))</f>
        <v>44</v>
      </c>
      <c r="E52" s="60">
        <f>IF($G$1="","",INDEX('Lease Report 2025'!$G:$G,$G$1+ROW()-ROW($B$47)))</f>
        <v>6740</v>
      </c>
      <c r="F52" s="63" t="str">
        <f>IF($G$1="","",INDEX('Lease Report 2025'!$A:$A,$G$1+ROW()-ROW($B$47)))</f>
        <v>R</v>
      </c>
      <c r="G52" s="64">
        <f>IF($G$1="","",INDEX('Lease Report 2025'!$L:$L,$G$1+ROW()-ROW($B$47)))</f>
        <v>1.35</v>
      </c>
      <c r="H52" s="64"/>
      <c r="I52" s="62">
        <f>IF($G$1="","",INDEX('Lease Report 2025'!$P:$P,$G$1+ROW()-ROW($B$47)))</f>
        <v>3</v>
      </c>
      <c r="J52" s="62"/>
      <c r="K52" s="64"/>
      <c r="L52" s="64"/>
      <c r="M52" s="64"/>
      <c r="N52" s="476"/>
      <c r="O52" s="476">
        <f>IF($G$1="","",INDEX('Lease Report 2025'!$N:$N,$G$1+ROW()-ROW($B$47)))</f>
        <v>7.0000000000000007E-2</v>
      </c>
      <c r="P52" s="476"/>
      <c r="Q52" s="476"/>
      <c r="R52" s="64"/>
      <c r="S52" s="109">
        <f>IF($G$1="","",INDEX('Lease Report 2025'!$R:$R,$G$1+ROW()-ROW($B$47)))</f>
        <v>45839</v>
      </c>
      <c r="T52" s="61" t="str">
        <f>IF($G$1="","",INDEX('Lease Report 2025'!$O:$O,$G$1+ROW()-ROW($B$47)))</f>
        <v>No TI, No Free rent, No outside agent, Base Year Gross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2025'!$H:$H,$G$1+ROW()-ROW($B$47)))</f>
        <v>Aquadei, LLC</v>
      </c>
      <c r="C53" s="62" t="str">
        <f>IF($G$1="","",INDEX('Lease Report 2025'!$D:$D,$G$1+ROW()-ROW($B$47)))</f>
        <v>75 W. Baseline Road, Suite 49</v>
      </c>
      <c r="D53" s="62">
        <f>IF($G$1="","",INDEX('Lease Report 2025'!$E:$E,$G$1+ROW()-ROW($B$47)))</f>
        <v>49</v>
      </c>
      <c r="E53" s="60">
        <f>IF($G$1="","",INDEX('Lease Report 2025'!$G:$G,$G$1+ROW()-ROW($B$47)))</f>
        <v>11051</v>
      </c>
      <c r="F53" s="63" t="str">
        <f>IF($G$1="","",INDEX('Lease Report 2025'!$A:$A,$G$1+ROW()-ROW($B$47)))</f>
        <v>New</v>
      </c>
      <c r="G53" s="64">
        <f>IF($G$1="","",INDEX('Lease Report 2025'!$L:$L,$G$1+ROW()-ROW($B$47)))</f>
        <v>1.25</v>
      </c>
      <c r="H53" s="64"/>
      <c r="I53" s="62">
        <f>IF($G$1="","",INDEX('Lease Report 2025'!$P:$P,$G$1+ROW()-ROW($B$47)))</f>
        <v>5</v>
      </c>
      <c r="J53" s="62"/>
      <c r="K53" s="64"/>
      <c r="L53" s="64"/>
      <c r="M53" s="64"/>
      <c r="N53" s="476"/>
      <c r="O53" s="476">
        <f>IF($G$1="","",INDEX('Lease Report 2025'!$N:$N,$G$1+ROW()-ROW($B$47)))</f>
        <v>0.05</v>
      </c>
      <c r="P53" s="476"/>
      <c r="Q53" s="476"/>
      <c r="R53" s="64"/>
      <c r="S53" s="109">
        <f>IF($G$1="","",INDEX('Lease Report 2025'!$R:$R,$G$1+ROW()-ROW($B$47)))</f>
        <v>45931</v>
      </c>
      <c r="T53" s="61">
        <f>IF($G$1="","",INDEX('Lease Report 2025'!$O:$O,$G$1+ROW()-ROW($B$47)))</f>
        <v>1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2025'!$H:$H,$G$1+ROW()-ROW($B$47)))</f>
        <v>D &amp; R Machinery Exchange L.L.C.</v>
      </c>
      <c r="C54" s="62" t="str">
        <f>IF($G$1="","",INDEX('Lease Report 2025'!$D:$D,$G$1+ROW()-ROW($B$47)))</f>
        <v>75 W. Baseline Road, Suite 14</v>
      </c>
      <c r="D54" s="62">
        <f>IF($G$1="","",INDEX('Lease Report 2025'!$E:$E,$G$1+ROW()-ROW($B$47)))</f>
        <v>14</v>
      </c>
      <c r="E54" s="60">
        <f>IF($G$1="","",INDEX('Lease Report 2025'!$G:$G,$G$1+ROW()-ROW($B$47)))</f>
        <v>1932</v>
      </c>
      <c r="F54" s="63" t="str">
        <f>IF($G$1="","",INDEX('Lease Report 2025'!$A:$A,$G$1+ROW()-ROW($B$47)))</f>
        <v>New</v>
      </c>
      <c r="G54" s="64">
        <f>IF($G$1="","",INDEX('Lease Report 2025'!$L:$L,$G$1+ROW()-ROW($B$47)))</f>
        <v>1.3</v>
      </c>
      <c r="H54" s="64"/>
      <c r="I54" s="62">
        <f>IF($G$1="","",INDEX('Lease Report 2025'!$P:$P,$G$1+ROW()-ROW($B$47)))</f>
        <v>3</v>
      </c>
      <c r="J54" s="62"/>
      <c r="K54" s="64"/>
      <c r="L54" s="64"/>
      <c r="M54" s="64"/>
      <c r="N54" s="476"/>
      <c r="O54" s="476">
        <f>IF($G$1="","",INDEX('Lease Report 2025'!$N:$N,$G$1+ROW()-ROW($B$47)))</f>
        <v>8.5000000000000006E-2</v>
      </c>
      <c r="P54" s="476"/>
      <c r="Q54" s="476"/>
      <c r="R54" s="64"/>
      <c r="S54" s="109">
        <f>IF($G$1="","",INDEX('Lease Report 2025'!$R:$R,$G$1+ROW()-ROW($B$47)))</f>
        <v>45931</v>
      </c>
      <c r="T54" s="61">
        <f>IF($G$1="","",INDEX('Lease Report 2025'!$O:$O,$G$1+ROW()-ROW($B$47)))</f>
        <v>0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 t="str">
        <f>IF($G$1="","",INDEX('Lease Report 2025'!$H:$H,$G$1+ROW()-ROW($B$47)))</f>
        <v>Eco Roofing Solutions LLC</v>
      </c>
      <c r="C55" s="62" t="s">
        <v>161</v>
      </c>
      <c r="D55" s="62" t="str">
        <f>IF($G$1="","",INDEX('Lease Report 2025'!$E:$E,$G$1+ROW()-ROW($B$47)))</f>
        <v>19-20</v>
      </c>
      <c r="E55" s="60">
        <f>IF($G$1="","",INDEX('Lease Report 2025'!$G:$G,$G$1+ROW()-ROW($B$47)))</f>
        <v>4506</v>
      </c>
      <c r="F55" s="63" t="str">
        <f>IF($G$1="","",INDEX('Lease Report 2025'!$A:$A,$G$1+ROW()-ROW($B$47)))</f>
        <v>New</v>
      </c>
      <c r="G55" s="64">
        <f>IF($G$1="","",INDEX('Lease Report 2025'!$L:$L,$G$1+ROW()-ROW($B$47)))</f>
        <v>1.4</v>
      </c>
      <c r="H55" s="64"/>
      <c r="I55" s="62">
        <f>IF($G$1="","",INDEX('Lease Report 2025'!$P:$P,$G$1+ROW()-ROW($B$47)))</f>
        <v>5</v>
      </c>
      <c r="J55" s="62"/>
      <c r="K55" s="64"/>
      <c r="L55" s="64"/>
      <c r="M55" s="64"/>
      <c r="N55" s="476"/>
      <c r="O55" s="476">
        <f>IF($G$1="","",INDEX('Lease Report 2025'!$N:$N,$G$1+ROW()-ROW($B$47)))</f>
        <v>0.05</v>
      </c>
      <c r="P55" s="476"/>
      <c r="Q55" s="476"/>
      <c r="R55" s="64"/>
      <c r="S55" s="109">
        <f>IF($G$1="","",INDEX('Lease Report 2025'!$R:$R,$G$1+ROW()-ROW($B$47)))</f>
        <v>45931</v>
      </c>
      <c r="T55" s="61">
        <f>IF($G$1="","",INDEX('Lease Report 2025'!$O:$O,$G$1+ROW()-ROW($B$47)))</f>
        <v>3</v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110" customFormat="1" ht="12.75" customHeight="1">
      <c r="A56" s="60"/>
      <c r="B56" s="147" t="str">
        <f>IF($G$1="","",INDEX('Lease Report 2025'!$H:$H,$G$1+ROW()-ROW($B$47)))</f>
        <v>Connect Hearing, Inc.</v>
      </c>
      <c r="C56" s="62" t="str">
        <f>IF($G$1="","",INDEX('Lease Report 2025'!$D:$D,$G$1+ROW()-ROW($B$47)))</f>
        <v xml:space="preserve">75 W Baseline </v>
      </c>
      <c r="D56" s="62">
        <f>IF($G$1="","",INDEX('Lease Report 2025'!$E:$E,$G$1+ROW()-ROW($B$47)))</f>
        <v>9</v>
      </c>
      <c r="E56" s="60">
        <f>IF($G$1="","",INDEX('Lease Report 2025'!$G:$G,$G$1+ROW()-ROW($B$47)))</f>
        <v>1920</v>
      </c>
      <c r="F56" s="103" t="str">
        <f>IF($G$1="","",INDEX('Lease Report 2025'!$A:$A,$G$1+ROW()-ROW($B$47)))</f>
        <v>OFS</v>
      </c>
      <c r="G56" s="64">
        <f>IF($G$1="","",INDEX('Lease Report 2025'!$L:$L,$G$1+ROW()-ROW($B$47)))</f>
        <v>1.35</v>
      </c>
      <c r="H56" s="64"/>
      <c r="I56" s="62">
        <f>IF($G$1="","",INDEX('Lease Report 2025'!$P:$P,$G$1+ROW()-ROW($B$47)))</f>
        <v>3</v>
      </c>
      <c r="J56" s="104"/>
      <c r="K56" s="105"/>
      <c r="L56" s="64"/>
      <c r="M56" s="60"/>
      <c r="N56" s="106"/>
      <c r="O56" s="107">
        <f>IF($G$1="","",INDEX('Lease Report 2025'!$N:$N,$G$1+ROW()-ROW($B$47)))</f>
        <v>7.4999999999999997E-2</v>
      </c>
      <c r="P56" s="107"/>
      <c r="Q56" s="174"/>
      <c r="R56" s="74"/>
      <c r="S56" s="175">
        <f>IF($G$1="","",INDEX('Lease Report 2025'!$R:$R,$G$1+ROW()-ROW($B$47)))</f>
        <v>45931</v>
      </c>
      <c r="T56" s="864" t="str">
        <f>IF($G$1="","",INDEX('Lease Report 2025'!$O:$O,$G$1+ROW()-ROW($B$47)))</f>
        <v>No TI, No Free rent, No outside agent, Base Year Gross</v>
      </c>
      <c r="U56" s="853"/>
      <c r="W56" s="120">
        <f>AB56*E56*(AG56/12)</f>
        <v>7776</v>
      </c>
      <c r="X56" s="111">
        <f>SUMIFS($AM56:$BB56,$AM$6:$BB$6,"&lt;="&amp;AG56)+(INDEX($BD56:$BS56,MATCH(AG56+12,$AM$6:$BB$6))*(AG56-INDEX($AM$6:$BB$6,MATCH(AG56,$AM$6:$BB$6))))-W56</f>
        <v>597.77999999999884</v>
      </c>
      <c r="Y56" s="177">
        <f>AD56*E56</f>
        <v>0</v>
      </c>
      <c r="Z56" s="112">
        <f>SUM(W56:X56)*P56</f>
        <v>0</v>
      </c>
      <c r="AA56" s="112">
        <f>AB56/12*E56*AC56</f>
        <v>0</v>
      </c>
      <c r="AB56" s="78">
        <f>IF(H56="",G56,H56)</f>
        <v>1.35</v>
      </c>
      <c r="AC56" s="178">
        <f>IF(N56="",M56,N56)</f>
        <v>0</v>
      </c>
      <c r="AD56" s="179">
        <f>IF(L56="",K56,L56)</f>
        <v>0</v>
      </c>
      <c r="AE56" s="180">
        <f>IFERROR(LEFT(J56, FIND("-", J56) - 1),I56)</f>
        <v>3</v>
      </c>
      <c r="AF56" s="181">
        <f>IFERROR(RIGHT(J56,LEN(J56)-SEARCH("-",J56)),0)</f>
        <v>0</v>
      </c>
      <c r="AG56" s="182">
        <f>_xlfn.NUMBERVALUE(AE56)*12+_xlfn.NUMBERVALUE(AF56)</f>
        <v>36</v>
      </c>
      <c r="AH56" s="114">
        <f>IF(E56&lt;$AH$3,36,60)</f>
        <v>36</v>
      </c>
      <c r="AL56" s="55"/>
      <c r="AM56" s="176">
        <f>AB56*$E56</f>
        <v>2592</v>
      </c>
      <c r="AN56" s="117">
        <f t="shared" ref="AN56:BB56" si="8">AM56*(1+$O56)</f>
        <v>2786.4</v>
      </c>
      <c r="AO56" s="117">
        <f t="shared" si="8"/>
        <v>2995.38</v>
      </c>
      <c r="AP56" s="117">
        <f t="shared" si="8"/>
        <v>3220.0335</v>
      </c>
      <c r="AQ56" s="117">
        <f t="shared" si="8"/>
        <v>3461.5360124999997</v>
      </c>
      <c r="AR56" s="117">
        <f t="shared" si="8"/>
        <v>3721.1512134374998</v>
      </c>
      <c r="AS56" s="117">
        <f t="shared" si="8"/>
        <v>4000.2375544453121</v>
      </c>
      <c r="AT56" s="117">
        <f t="shared" si="8"/>
        <v>4300.2553710287102</v>
      </c>
      <c r="AU56" s="117">
        <f t="shared" si="8"/>
        <v>4622.7745238558637</v>
      </c>
      <c r="AV56" s="117">
        <f t="shared" si="8"/>
        <v>4969.4826131450536</v>
      </c>
      <c r="AW56" s="117">
        <f t="shared" si="8"/>
        <v>5342.1938091309321</v>
      </c>
      <c r="AX56" s="117">
        <f t="shared" si="8"/>
        <v>5742.8583448157515</v>
      </c>
      <c r="AY56" s="117">
        <f t="shared" si="8"/>
        <v>6173.5727206769325</v>
      </c>
      <c r="AZ56" s="117">
        <f t="shared" si="8"/>
        <v>6636.5906747277022</v>
      </c>
      <c r="BA56" s="117">
        <f t="shared" si="8"/>
        <v>7134.33497533228</v>
      </c>
      <c r="BB56" s="117">
        <f t="shared" si="8"/>
        <v>7669.4100984822007</v>
      </c>
      <c r="BD56" s="176">
        <f t="shared" ref="BD56:BS58" si="9">AM56/12</f>
        <v>216</v>
      </c>
      <c r="BE56" s="120">
        <f t="shared" si="9"/>
        <v>232.20000000000002</v>
      </c>
      <c r="BF56" s="120">
        <f t="shared" si="9"/>
        <v>249.61500000000001</v>
      </c>
      <c r="BG56" s="120">
        <f t="shared" si="9"/>
        <v>268.33612499999998</v>
      </c>
      <c r="BH56" s="120">
        <f t="shared" si="9"/>
        <v>288.46133437499998</v>
      </c>
      <c r="BI56" s="120">
        <f t="shared" si="9"/>
        <v>310.09593445312498</v>
      </c>
      <c r="BJ56" s="120">
        <f t="shared" si="9"/>
        <v>333.35312953710934</v>
      </c>
      <c r="BK56" s="120">
        <f t="shared" si="9"/>
        <v>358.35461425239254</v>
      </c>
      <c r="BL56" s="120">
        <f t="shared" si="9"/>
        <v>385.23121032132195</v>
      </c>
      <c r="BM56" s="120">
        <f t="shared" si="9"/>
        <v>414.12355109542113</v>
      </c>
      <c r="BN56" s="120">
        <f t="shared" si="9"/>
        <v>445.18281742757767</v>
      </c>
      <c r="BO56" s="120">
        <f t="shared" si="9"/>
        <v>478.57152873464594</v>
      </c>
      <c r="BP56" s="120">
        <f t="shared" si="9"/>
        <v>514.46439338974437</v>
      </c>
      <c r="BQ56" s="120">
        <f t="shared" si="9"/>
        <v>553.04922289397518</v>
      </c>
      <c r="BR56" s="120">
        <f t="shared" si="9"/>
        <v>594.52791461102333</v>
      </c>
      <c r="BS56" s="120">
        <f t="shared" si="9"/>
        <v>639.11750820685006</v>
      </c>
    </row>
    <row r="57" spans="1:71" s="110" customFormat="1" ht="12.75" customHeight="1">
      <c r="A57" s="60"/>
      <c r="B57" s="147" t="str">
        <f>IF($G$1="","",INDEX('Lease Report 2025'!$H:$H,$G$1+ROW()-ROW($B$47)))</f>
        <v>Big Show Autos</v>
      </c>
      <c r="C57" s="62" t="str">
        <f>IF($G$1="","",INDEX('Lease Report 2025'!$D:$D,$G$1+ROW()-ROW($B$47)))</f>
        <v xml:space="preserve">75 W Baseline </v>
      </c>
      <c r="D57" s="62">
        <f>IF($G$1="","",INDEX('Lease Report 2025'!$E:$E,$G$1+ROW()-ROW($B$47)))</f>
        <v>17</v>
      </c>
      <c r="E57" s="60">
        <f>IF($G$1="","",INDEX('Lease Report 2025'!$G:$G,$G$1+ROW()-ROW($B$47)))</f>
        <v>1763</v>
      </c>
      <c r="F57" s="103" t="str">
        <f>IF($G$1="","",INDEX('Lease Report 2025'!$A:$A,$G$1+ROW()-ROW($B$47)))</f>
        <v xml:space="preserve">R </v>
      </c>
      <c r="G57" s="64">
        <f>IF($G$1="","",INDEX('Lease Report 2025'!$L:$L,$G$1+ROW()-ROW($B$47)))</f>
        <v>1.3</v>
      </c>
      <c r="H57" s="64"/>
      <c r="I57" s="62">
        <f>IF($G$1="","",INDEX('Lease Report 2025'!$P:$P,$G$1+ROW()-ROW($B$47)))</f>
        <v>3</v>
      </c>
      <c r="J57" s="104"/>
      <c r="K57" s="105"/>
      <c r="L57" s="64"/>
      <c r="M57" s="60"/>
      <c r="N57" s="106"/>
      <c r="O57" s="107">
        <f>IF($G$1="","",INDEX('Lease Report 2025'!$N:$N,$G$1+ROW()-ROW($B$47)))</f>
        <v>0.06</v>
      </c>
      <c r="P57" s="107"/>
      <c r="Q57" s="174"/>
      <c r="R57" s="74"/>
      <c r="S57" s="183">
        <f>IF($G$1="","",INDEX('Lease Report 2025'!$R:$R,$G$1+ROW()-ROW($B$47)))</f>
        <v>45992</v>
      </c>
      <c r="T57" s="184" t="str">
        <f>IF($G$1="","",INDEX('Lease Report 2025'!$O:$O,$G$1+ROW()-ROW($B$47)))</f>
        <v>No TI, No Free rent, No outside agent, Base Year Gross</v>
      </c>
      <c r="U57" s="258"/>
      <c r="W57" s="120">
        <f>AB57*E57*(AG57/12)</f>
        <v>6875.7000000000007</v>
      </c>
      <c r="X57" s="111">
        <f>SUMIFS($AM57:$BB57,$AM$6:$BB$6,"&lt;="&amp;AG57)+(INDEX($BD57:$BS57,MATCH(AG57+12,$AM$6:$BB$6))*(AG57-INDEX($AM$6:$BB$6,MATCH(AG57,$AM$6:$BB$6))))-W57</f>
        <v>420.79284000000007</v>
      </c>
      <c r="Y57" s="177">
        <f>AD57*E57</f>
        <v>0</v>
      </c>
      <c r="Z57" s="112">
        <f>SUM(W57:X57)*P57</f>
        <v>0</v>
      </c>
      <c r="AA57" s="112">
        <f>AB57/12*E57*AC57</f>
        <v>0</v>
      </c>
      <c r="AB57" s="78">
        <f>IF(H57="",G57,H57)</f>
        <v>1.3</v>
      </c>
      <c r="AC57" s="178">
        <f>IF(N57="",M57,N57)</f>
        <v>0</v>
      </c>
      <c r="AD57" s="179">
        <f>IF(L57="",K57,L57)</f>
        <v>0</v>
      </c>
      <c r="AE57" s="180">
        <f>IFERROR(LEFT(J57, FIND("-", J57) - 1),I57)</f>
        <v>3</v>
      </c>
      <c r="AF57" s="181">
        <f>IFERROR(RIGHT(J57,LEN(J57)-SEARCH("-",J57)),0)</f>
        <v>0</v>
      </c>
      <c r="AG57" s="182">
        <f>_xlfn.NUMBERVALUE(AE57)*12+_xlfn.NUMBERVALUE(AF57)</f>
        <v>36</v>
      </c>
      <c r="AH57" s="114">
        <f>IF(E57&lt;$AH$3,36,60)</f>
        <v>36</v>
      </c>
      <c r="AL57" s="55"/>
      <c r="AM57" s="176">
        <f>AB57*$E57</f>
        <v>2291.9</v>
      </c>
      <c r="AN57" s="117">
        <f t="shared" ref="AN57:BB57" si="10">AM57*(1+$O57)</f>
        <v>2429.4140000000002</v>
      </c>
      <c r="AO57" s="117">
        <f t="shared" si="10"/>
        <v>2575.1788400000005</v>
      </c>
      <c r="AP57" s="117">
        <f t="shared" si="10"/>
        <v>2729.6895704000008</v>
      </c>
      <c r="AQ57" s="117">
        <f t="shared" si="10"/>
        <v>2893.4709446240008</v>
      </c>
      <c r="AR57" s="117">
        <f t="shared" si="10"/>
        <v>3067.0792013014411</v>
      </c>
      <c r="AS57" s="117">
        <f t="shared" si="10"/>
        <v>3251.1039533795279</v>
      </c>
      <c r="AT57" s="117">
        <f t="shared" si="10"/>
        <v>3446.1701905822997</v>
      </c>
      <c r="AU57" s="117">
        <f t="shared" si="10"/>
        <v>3652.9404020172378</v>
      </c>
      <c r="AV57" s="117">
        <f t="shared" si="10"/>
        <v>3872.1168261382722</v>
      </c>
      <c r="AW57" s="117">
        <f t="shared" si="10"/>
        <v>4104.4438357065692</v>
      </c>
      <c r="AX57" s="117">
        <f t="shared" si="10"/>
        <v>4350.7104658489634</v>
      </c>
      <c r="AY57" s="117">
        <f t="shared" si="10"/>
        <v>4611.7530937999018</v>
      </c>
      <c r="AZ57" s="117">
        <f t="shared" si="10"/>
        <v>4888.4582794278958</v>
      </c>
      <c r="BA57" s="117">
        <f t="shared" si="10"/>
        <v>5181.7657761935698</v>
      </c>
      <c r="BB57" s="117">
        <f t="shared" si="10"/>
        <v>5492.6717227651843</v>
      </c>
      <c r="BD57" s="176">
        <f t="shared" si="9"/>
        <v>190.99166666666667</v>
      </c>
      <c r="BE57" s="120">
        <f t="shared" si="9"/>
        <v>202.45116666666669</v>
      </c>
      <c r="BF57" s="120">
        <f t="shared" si="9"/>
        <v>214.59823666666671</v>
      </c>
      <c r="BG57" s="120">
        <f t="shared" si="9"/>
        <v>227.47413086666674</v>
      </c>
      <c r="BH57" s="120">
        <f t="shared" si="9"/>
        <v>241.12257871866674</v>
      </c>
      <c r="BI57" s="120">
        <f t="shared" si="9"/>
        <v>255.58993344178677</v>
      </c>
      <c r="BJ57" s="120">
        <f t="shared" si="9"/>
        <v>270.92532944829401</v>
      </c>
      <c r="BK57" s="120">
        <f t="shared" si="9"/>
        <v>287.18084921519164</v>
      </c>
      <c r="BL57" s="120">
        <f t="shared" si="9"/>
        <v>304.41170016810315</v>
      </c>
      <c r="BM57" s="120">
        <f t="shared" si="9"/>
        <v>322.67640217818933</v>
      </c>
      <c r="BN57" s="120">
        <f t="shared" si="9"/>
        <v>342.03698630888078</v>
      </c>
      <c r="BO57" s="120">
        <f t="shared" si="9"/>
        <v>362.55920548741364</v>
      </c>
      <c r="BP57" s="120">
        <f t="shared" si="9"/>
        <v>384.31275781665846</v>
      </c>
      <c r="BQ57" s="120">
        <f t="shared" si="9"/>
        <v>407.37152328565799</v>
      </c>
      <c r="BR57" s="120">
        <f t="shared" si="9"/>
        <v>431.8138146827975</v>
      </c>
      <c r="BS57" s="120">
        <f t="shared" si="9"/>
        <v>457.72264356376536</v>
      </c>
    </row>
    <row r="58" spans="1:71" s="110" customFormat="1" ht="12.75" customHeight="1">
      <c r="A58" s="60"/>
      <c r="B58" s="147" t="str">
        <f>IF($G$1="","",INDEX('Lease Report 2025'!$H:$H,$G$1+ROW()-ROW($B$47)))</f>
        <v>ORKIN, LLC (Rollins AC)</v>
      </c>
      <c r="C58" s="62" t="str">
        <f>IF($G$1="","",INDEX('Lease Report 2025'!$D:$D,$G$1+ROW()-ROW($B$47)))</f>
        <v xml:space="preserve">75 W Baseline </v>
      </c>
      <c r="D58" s="62">
        <f>IF($G$1="","",INDEX('Lease Report 2025'!$E:$E,$G$1+ROW()-ROW($B$47)))</f>
        <v>32</v>
      </c>
      <c r="E58" s="60">
        <f>IF($G$1="","",INDEX('Lease Report 2025'!$G:$G,$G$1+ROW()-ROW($B$47)))</f>
        <v>4000</v>
      </c>
      <c r="F58" s="103" t="s">
        <v>304</v>
      </c>
      <c r="G58" s="64">
        <f>IF($G$1="","",INDEX('Lease Report 2025'!$L:$L,$G$1+ROW()-ROW($B$47)))</f>
        <v>1.55</v>
      </c>
      <c r="H58" s="64"/>
      <c r="I58" s="62">
        <f>IF($G$1="","",INDEX('Lease Report 2025'!$P:$P,$G$1+ROW()-ROW($B$47)))</f>
        <v>3</v>
      </c>
      <c r="J58" s="104"/>
      <c r="K58" s="105"/>
      <c r="L58" s="64"/>
      <c r="M58" s="60"/>
      <c r="N58" s="106"/>
      <c r="O58" s="107">
        <f>IF($G$1="","",INDEX('Lease Report 2025'!$N:$N,$G$1+ROW()-ROW($B$47)))</f>
        <v>0.06</v>
      </c>
      <c r="P58" s="107"/>
      <c r="Q58" s="174"/>
      <c r="R58" s="74"/>
      <c r="S58" s="183">
        <f>IF($G$1="","",INDEX('Lease Report 2025'!$R:$R,$G$1+ROW()-ROW($B$47)))</f>
        <v>46023</v>
      </c>
      <c r="T58" s="184" t="str">
        <f>IF($G$1="","",INDEX('Lease Report 2025'!$O:$O,$G$1+ROW()-ROW($B$47)))</f>
        <v>No TI, 1 Mo Free rent, Site Selection outside agent, Base Year Gross</v>
      </c>
      <c r="U58" s="258"/>
      <c r="W58" s="120">
        <f>AB58*E58*(AG58/12)</f>
        <v>18600</v>
      </c>
      <c r="X58" s="111">
        <f>SUMIFS($AM58:$BB58,$AM$6:$BB$6,"&lt;="&amp;AG58)+(INDEX($BD58:$BS58,MATCH(AG58+12,$AM$6:$BB$6))*(AG58-INDEX($AM$6:$BB$6,MATCH(AG58,$AM$6:$BB$6))))-W58</f>
        <v>1138.3199999999997</v>
      </c>
      <c r="Y58" s="177">
        <f>AD58*E58</f>
        <v>0</v>
      </c>
      <c r="Z58" s="112">
        <f>SUM(W58:X58)*P58</f>
        <v>0</v>
      </c>
      <c r="AA58" s="112">
        <f>AB58/12*E58*AC58</f>
        <v>0</v>
      </c>
      <c r="AB58" s="78">
        <f>IF(H58="",G58,H58)</f>
        <v>1.55</v>
      </c>
      <c r="AC58" s="178">
        <f>IF(N58="",M58,N58)</f>
        <v>0</v>
      </c>
      <c r="AD58" s="179">
        <f>IF(L58="",K58,L58)</f>
        <v>0</v>
      </c>
      <c r="AE58" s="180">
        <f>IFERROR(LEFT(J58, FIND("-", J58) - 1),I58)</f>
        <v>3</v>
      </c>
      <c r="AF58" s="181">
        <f>IFERROR(RIGHT(J58,LEN(J58)-SEARCH("-",J58)),0)</f>
        <v>0</v>
      </c>
      <c r="AG58" s="182">
        <f>_xlfn.NUMBERVALUE(AE58)*12+_xlfn.NUMBERVALUE(AF58)</f>
        <v>36</v>
      </c>
      <c r="AH58" s="114">
        <f>IF(E58&lt;$AH$3,36,60)</f>
        <v>36</v>
      </c>
      <c r="AL58" s="55"/>
      <c r="AM58" s="176">
        <f>AB58*$E58</f>
        <v>6200</v>
      </c>
      <c r="AN58" s="117">
        <f t="shared" ref="AN58:BB58" si="11">AM58*(1+$O58)</f>
        <v>6572</v>
      </c>
      <c r="AO58" s="117">
        <f t="shared" si="11"/>
        <v>6966.3200000000006</v>
      </c>
      <c r="AP58" s="117">
        <f t="shared" si="11"/>
        <v>7384.2992000000013</v>
      </c>
      <c r="AQ58" s="117">
        <f t="shared" si="11"/>
        <v>7827.3571520000014</v>
      </c>
      <c r="AR58" s="117">
        <f t="shared" si="11"/>
        <v>8296.9985811200022</v>
      </c>
      <c r="AS58" s="117">
        <f t="shared" si="11"/>
        <v>8794.8184959872033</v>
      </c>
      <c r="AT58" s="117">
        <f t="shared" si="11"/>
        <v>9322.5076057464357</v>
      </c>
      <c r="AU58" s="117">
        <f t="shared" si="11"/>
        <v>9881.8580620912217</v>
      </c>
      <c r="AV58" s="117">
        <f t="shared" si="11"/>
        <v>10474.769545816696</v>
      </c>
      <c r="AW58" s="117">
        <f t="shared" si="11"/>
        <v>11103.255718565699</v>
      </c>
      <c r="AX58" s="117">
        <f t="shared" si="11"/>
        <v>11769.451061679641</v>
      </c>
      <c r="AY58" s="117">
        <f t="shared" si="11"/>
        <v>12475.618125380421</v>
      </c>
      <c r="AZ58" s="117">
        <f t="shared" si="11"/>
        <v>13224.155212903246</v>
      </c>
      <c r="BA58" s="117">
        <f t="shared" si="11"/>
        <v>14017.604525677441</v>
      </c>
      <c r="BB58" s="117">
        <f t="shared" si="11"/>
        <v>14858.660797218088</v>
      </c>
      <c r="BD58" s="176">
        <f t="shared" si="9"/>
        <v>516.66666666666663</v>
      </c>
      <c r="BE58" s="120">
        <f t="shared" si="9"/>
        <v>547.66666666666663</v>
      </c>
      <c r="BF58" s="120">
        <f t="shared" si="9"/>
        <v>580.52666666666676</v>
      </c>
      <c r="BG58" s="120">
        <f t="shared" si="9"/>
        <v>615.35826666666674</v>
      </c>
      <c r="BH58" s="120">
        <f t="shared" si="9"/>
        <v>652.27976266666678</v>
      </c>
      <c r="BI58" s="120">
        <f t="shared" si="9"/>
        <v>691.41654842666685</v>
      </c>
      <c r="BJ58" s="120">
        <f t="shared" si="9"/>
        <v>732.9015413322669</v>
      </c>
      <c r="BK58" s="120">
        <f t="shared" si="9"/>
        <v>776.87563381220298</v>
      </c>
      <c r="BL58" s="120">
        <f t="shared" si="9"/>
        <v>823.48817184093514</v>
      </c>
      <c r="BM58" s="120">
        <f t="shared" si="9"/>
        <v>872.89746215139132</v>
      </c>
      <c r="BN58" s="120">
        <f t="shared" si="9"/>
        <v>925.27130988047486</v>
      </c>
      <c r="BO58" s="120">
        <f t="shared" si="9"/>
        <v>980.78758847330346</v>
      </c>
      <c r="BP58" s="120">
        <f t="shared" si="9"/>
        <v>1039.6348437817016</v>
      </c>
      <c r="BQ58" s="120">
        <f t="shared" si="9"/>
        <v>1102.0129344086038</v>
      </c>
      <c r="BR58" s="120">
        <f t="shared" si="9"/>
        <v>1168.1337104731201</v>
      </c>
      <c r="BS58" s="120">
        <f t="shared" si="9"/>
        <v>1238.2217331015074</v>
      </c>
    </row>
    <row r="59" spans="1:71" s="110" customFormat="1" ht="12.75" customHeight="1">
      <c r="A59" s="518"/>
      <c r="B59" s="519" t="s">
        <v>1193</v>
      </c>
      <c r="C59" s="520" t="s">
        <v>161</v>
      </c>
      <c r="D59" s="520">
        <v>22</v>
      </c>
      <c r="E59" s="521">
        <v>2210</v>
      </c>
      <c r="F59" s="522" t="s">
        <v>296</v>
      </c>
      <c r="G59" s="523">
        <v>1.5</v>
      </c>
      <c r="H59" s="523"/>
      <c r="I59" s="520">
        <v>2</v>
      </c>
      <c r="J59" s="524"/>
      <c r="K59" s="525"/>
      <c r="L59" s="523"/>
      <c r="M59" s="521">
        <v>1</v>
      </c>
      <c r="N59" s="521"/>
      <c r="O59" s="526">
        <v>0.04</v>
      </c>
      <c r="P59" s="526"/>
      <c r="Q59" s="527"/>
      <c r="R59" s="101"/>
      <c r="S59" s="528">
        <v>46023</v>
      </c>
      <c r="T59" s="110" t="s">
        <v>1194</v>
      </c>
      <c r="W59" s="120"/>
      <c r="X59" s="111"/>
      <c r="Y59" s="177"/>
      <c r="Z59" s="112"/>
      <c r="AA59" s="112"/>
      <c r="AB59" s="529"/>
      <c r="AC59" s="178"/>
      <c r="AD59" s="178"/>
      <c r="AE59" s="180"/>
      <c r="AF59" s="181"/>
      <c r="AG59" s="113"/>
      <c r="AH59" s="113"/>
      <c r="AL59" s="55"/>
      <c r="AM59" s="120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31" customFormat="1" ht="12.75" customHeight="1">
      <c r="A60" s="856" t="s">
        <v>789</v>
      </c>
      <c r="B60" s="857"/>
      <c r="C60" s="857"/>
      <c r="D60" s="857"/>
      <c r="E60" s="857"/>
      <c r="F60" s="857"/>
      <c r="G60" s="857"/>
      <c r="H60" s="857"/>
      <c r="I60" s="857"/>
      <c r="J60" s="857"/>
      <c r="K60" s="857"/>
      <c r="L60" s="857"/>
      <c r="M60" s="857"/>
      <c r="N60" s="857"/>
      <c r="O60" s="857"/>
      <c r="P60" s="857"/>
      <c r="Q60" s="857"/>
      <c r="R60" s="857"/>
      <c r="S60" s="857"/>
      <c r="T60" s="857"/>
      <c r="U60" s="858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3"/>
    </row>
    <row r="61" spans="1:71" s="31" customFormat="1" ht="12.75" customHeight="1">
      <c r="A61" s="861" t="s">
        <v>777</v>
      </c>
      <c r="B61" s="862"/>
      <c r="C61" s="862"/>
      <c r="D61" s="862"/>
      <c r="E61" s="862"/>
      <c r="F61" s="862"/>
      <c r="G61" s="862"/>
      <c r="H61" s="862"/>
      <c r="I61" s="862"/>
      <c r="J61" s="862"/>
      <c r="K61" s="862"/>
      <c r="L61" s="862"/>
      <c r="M61" s="862"/>
      <c r="N61" s="862"/>
      <c r="O61" s="862"/>
      <c r="P61" s="862"/>
      <c r="Q61" s="862"/>
      <c r="R61" s="862"/>
      <c r="S61" s="862"/>
      <c r="T61" s="862"/>
      <c r="U61" s="863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3"/>
    </row>
    <row r="62" spans="1:71" s="536" customFormat="1" ht="15" customHeight="1">
      <c r="A62" s="530" t="s">
        <v>750</v>
      </c>
      <c r="B62" s="531" t="s">
        <v>751</v>
      </c>
      <c r="C62" s="532" t="s">
        <v>752</v>
      </c>
      <c r="D62" s="532" t="s">
        <v>753</v>
      </c>
      <c r="E62" s="530" t="s">
        <v>730</v>
      </c>
      <c r="F62" s="533" t="s">
        <v>758</v>
      </c>
      <c r="G62" s="534"/>
      <c r="H62" s="534"/>
      <c r="I62" s="532"/>
      <c r="J62" s="532"/>
      <c r="K62" s="534"/>
      <c r="L62" s="534"/>
      <c r="M62" s="534"/>
      <c r="N62" s="534"/>
      <c r="O62" s="534"/>
      <c r="P62" s="534"/>
      <c r="Q62" s="534"/>
      <c r="R62" s="534"/>
      <c r="S62" s="553"/>
      <c r="T62" s="859"/>
      <c r="U62" s="860"/>
      <c r="W62" s="537"/>
      <c r="X62" s="537"/>
      <c r="Y62" s="537"/>
      <c r="Z62" s="537"/>
      <c r="AA62" s="537"/>
      <c r="AB62" s="538"/>
      <c r="AC62" s="539"/>
      <c r="AD62" s="540"/>
      <c r="AE62" s="538"/>
      <c r="AF62" s="539"/>
      <c r="AG62" s="554"/>
      <c r="AH62" s="541"/>
      <c r="AL62" s="555"/>
      <c r="AM62" s="556"/>
      <c r="AN62" s="557"/>
      <c r="AO62" s="557"/>
      <c r="AP62" s="557"/>
      <c r="AQ62" s="557"/>
      <c r="AR62" s="557"/>
      <c r="AS62" s="557"/>
      <c r="AT62" s="557"/>
      <c r="AU62" s="557"/>
      <c r="AV62" s="557"/>
      <c r="AW62" s="558"/>
      <c r="AX62" s="558"/>
      <c r="AY62" s="558"/>
      <c r="AZ62" s="558"/>
      <c r="BA62" s="558"/>
      <c r="BB62" s="558"/>
      <c r="BD62" s="556"/>
      <c r="BE62" s="557"/>
      <c r="BF62" s="557"/>
      <c r="BG62" s="557"/>
      <c r="BH62" s="557"/>
      <c r="BI62" s="557"/>
      <c r="BJ62" s="557"/>
      <c r="BK62" s="557"/>
      <c r="BL62" s="557"/>
      <c r="BM62" s="557"/>
    </row>
    <row r="63" spans="1:71" s="16" customFormat="1" ht="15" customHeight="1">
      <c r="A63" s="20"/>
      <c r="B63" s="185" t="s">
        <v>1039</v>
      </c>
      <c r="C63" s="185" t="s">
        <v>161</v>
      </c>
      <c r="D63" s="185" t="s">
        <v>162</v>
      </c>
      <c r="E63" s="185">
        <v>7620</v>
      </c>
      <c r="F63" s="185"/>
      <c r="G63" s="931" t="s">
        <v>1040</v>
      </c>
      <c r="H63" s="932"/>
      <c r="I63" s="932"/>
      <c r="J63" s="932"/>
      <c r="K63" s="932"/>
      <c r="L63" s="932"/>
      <c r="M63" s="932"/>
      <c r="N63" s="932"/>
      <c r="O63" s="932"/>
      <c r="P63" s="932"/>
      <c r="Q63" s="932"/>
      <c r="R63" s="932"/>
      <c r="S63" s="932"/>
      <c r="T63" s="932"/>
      <c r="U63" s="933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46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</row>
    <row r="64" spans="1:71" s="14" customFormat="1" ht="15" customHeight="1">
      <c r="A64" s="36"/>
      <c r="B64" s="37"/>
      <c r="C64" s="38"/>
      <c r="D64" s="38"/>
      <c r="E64" s="36"/>
      <c r="F64" s="39"/>
      <c r="G64" s="850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L64" s="46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39"/>
      <c r="G65" s="850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1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46" customFormat="1" ht="15" customHeight="1">
      <c r="A79" s="52"/>
      <c r="C79" s="53"/>
      <c r="D79" s="53"/>
      <c r="E79" s="52"/>
      <c r="F79" s="54"/>
      <c r="G79" s="883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s="46" customFormat="1" ht="15" customHeight="1">
      <c r="A80" s="52"/>
      <c r="C80" s="53"/>
      <c r="D80" s="53"/>
      <c r="E80" s="52"/>
      <c r="F80" s="54"/>
      <c r="G80" s="883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1:65" s="46" customFormat="1" ht="15" customHeight="1">
      <c r="A81" s="52"/>
      <c r="C81" s="53"/>
      <c r="D81" s="53"/>
      <c r="E81" s="52"/>
      <c r="F81" s="54"/>
      <c r="G81" s="882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2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ht="15" customHeight="1">
      <c r="G85" s="879"/>
      <c r="H85" s="879"/>
      <c r="I85" s="880"/>
      <c r="J85" s="880"/>
      <c r="K85" s="879"/>
      <c r="L85" s="879"/>
      <c r="M85" s="879"/>
      <c r="N85" s="879"/>
      <c r="O85" s="881"/>
      <c r="P85" s="881"/>
      <c r="Q85" s="881"/>
      <c r="R85" s="881"/>
      <c r="S85" s="881"/>
      <c r="T85" s="881"/>
      <c r="U85" s="881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</row>
    <row r="86" spans="1:65" ht="15" customHeight="1"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65" ht="15" customHeight="1"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</sheetData>
  <mergeCells count="61">
    <mergeCell ref="R25:U25"/>
    <mergeCell ref="R26:U26"/>
    <mergeCell ref="R27:U27"/>
    <mergeCell ref="R28:U28"/>
    <mergeCell ref="R29:U29"/>
    <mergeCell ref="G85:U85"/>
    <mergeCell ref="G69:U69"/>
    <mergeCell ref="G70:U70"/>
    <mergeCell ref="G82:U82"/>
    <mergeCell ref="G75:U75"/>
    <mergeCell ref="G76:U76"/>
    <mergeCell ref="G71:U71"/>
    <mergeCell ref="G72:U72"/>
    <mergeCell ref="G73:U73"/>
    <mergeCell ref="G83:U83"/>
    <mergeCell ref="G84:U84"/>
    <mergeCell ref="G77:U77"/>
    <mergeCell ref="G78:U78"/>
    <mergeCell ref="G79:U79"/>
    <mergeCell ref="G80:U80"/>
    <mergeCell ref="G81:U81"/>
    <mergeCell ref="T1:U1"/>
    <mergeCell ref="A2:B2"/>
    <mergeCell ref="D2:E2"/>
    <mergeCell ref="G5:I5"/>
    <mergeCell ref="J5:K5"/>
    <mergeCell ref="A4:U4"/>
    <mergeCell ref="N5:O5"/>
    <mergeCell ref="L5:M5"/>
    <mergeCell ref="T56:U56"/>
    <mergeCell ref="T62:U62"/>
    <mergeCell ref="A12:U12"/>
    <mergeCell ref="A13:U13"/>
    <mergeCell ref="A22:U22"/>
    <mergeCell ref="A23:U23"/>
    <mergeCell ref="K14:U14"/>
    <mergeCell ref="K24:Q24"/>
    <mergeCell ref="R24:U24"/>
    <mergeCell ref="K25:Q25"/>
    <mergeCell ref="K26:Q26"/>
    <mergeCell ref="K27:Q27"/>
    <mergeCell ref="K28:Q28"/>
    <mergeCell ref="K29:Q29"/>
    <mergeCell ref="K30:Q30"/>
    <mergeCell ref="R30:U30"/>
    <mergeCell ref="A44:U44"/>
    <mergeCell ref="K20:U20"/>
    <mergeCell ref="G74:U74"/>
    <mergeCell ref="G68:U68"/>
    <mergeCell ref="G63:U63"/>
    <mergeCell ref="K45:L45"/>
    <mergeCell ref="G66:U66"/>
    <mergeCell ref="I45:J45"/>
    <mergeCell ref="M45:N45"/>
    <mergeCell ref="G65:U65"/>
    <mergeCell ref="G67:U67"/>
    <mergeCell ref="G64:U64"/>
    <mergeCell ref="A60:U60"/>
    <mergeCell ref="T46:U46"/>
    <mergeCell ref="G45:H45"/>
    <mergeCell ref="A61:U61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547D-898E-8947-ADE0-23C0AC4C4D47}">
  <dimension ref="A1:AD129"/>
  <sheetViews>
    <sheetView showGridLines="0" workbookViewId="0">
      <pane ySplit="1" topLeftCell="A56" activePane="bottomLeft" state="frozen"/>
      <selection pane="bottomLeft" activeCell="A56" sqref="A56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1195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1196</v>
      </c>
      <c r="B7" s="892" t="s">
        <v>59</v>
      </c>
      <c r="C7" s="888"/>
      <c r="D7" s="888"/>
      <c r="E7" s="900">
        <v>7620</v>
      </c>
      <c r="F7" s="888"/>
      <c r="G7" s="619">
        <v>0</v>
      </c>
      <c r="H7" s="615"/>
      <c r="I7" s="893"/>
      <c r="J7" s="888"/>
      <c r="K7" s="618">
        <v>0</v>
      </c>
      <c r="L7" s="894"/>
      <c r="M7" s="888"/>
      <c r="N7" s="893"/>
      <c r="O7" s="888"/>
      <c r="P7" s="888"/>
      <c r="Q7" s="888"/>
      <c r="R7" s="888"/>
      <c r="S7" s="888"/>
      <c r="T7" s="893"/>
      <c r="U7" s="888"/>
      <c r="V7" s="888"/>
      <c r="W7" s="615"/>
      <c r="X7" s="889">
        <v>0</v>
      </c>
      <c r="Y7" s="888"/>
      <c r="Z7" s="888"/>
      <c r="AA7" s="888"/>
      <c r="AB7" s="888"/>
      <c r="AC7" s="615"/>
      <c r="AD7" s="615" t="s">
        <v>792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1197</v>
      </c>
      <c r="B9" s="892" t="s">
        <v>59</v>
      </c>
      <c r="C9" s="888"/>
      <c r="D9" s="888"/>
      <c r="E9" s="900">
        <v>0</v>
      </c>
      <c r="F9" s="888"/>
      <c r="G9" s="619">
        <v>0</v>
      </c>
      <c r="H9" s="615"/>
      <c r="I9" s="893"/>
      <c r="J9" s="888"/>
      <c r="K9" s="618">
        <v>0</v>
      </c>
      <c r="L9" s="894"/>
      <c r="M9" s="888"/>
      <c r="N9" s="893"/>
      <c r="O9" s="888"/>
      <c r="P9" s="888"/>
      <c r="Q9" s="888"/>
      <c r="R9" s="888"/>
      <c r="S9" s="888"/>
      <c r="T9" s="893"/>
      <c r="U9" s="888"/>
      <c r="V9" s="888"/>
      <c r="W9" s="615"/>
      <c r="X9" s="889">
        <v>0</v>
      </c>
      <c r="Y9" s="888"/>
      <c r="Z9" s="888"/>
      <c r="AA9" s="888"/>
      <c r="AB9" s="888"/>
      <c r="AC9" s="615"/>
      <c r="AD9" s="615" t="s">
        <v>792</v>
      </c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1198</v>
      </c>
      <c r="B11" s="892" t="s">
        <v>59</v>
      </c>
      <c r="C11" s="888"/>
      <c r="D11" s="888"/>
      <c r="E11" s="900">
        <v>0</v>
      </c>
      <c r="F11" s="888"/>
      <c r="G11" s="619">
        <v>0</v>
      </c>
      <c r="H11" s="615"/>
      <c r="I11" s="893"/>
      <c r="J11" s="888"/>
      <c r="K11" s="618">
        <v>0</v>
      </c>
      <c r="L11" s="894"/>
      <c r="M11" s="888"/>
      <c r="N11" s="893"/>
      <c r="O11" s="888"/>
      <c r="P11" s="888"/>
      <c r="Q11" s="888"/>
      <c r="R11" s="888"/>
      <c r="S11" s="888"/>
      <c r="T11" s="893"/>
      <c r="U11" s="888"/>
      <c r="V11" s="888"/>
      <c r="W11" s="615"/>
      <c r="X11" s="889">
        <v>0</v>
      </c>
      <c r="Y11" s="888"/>
      <c r="Z11" s="888"/>
      <c r="AA11" s="888"/>
      <c r="AB11" s="888"/>
      <c r="AC11" s="615"/>
      <c r="AD11" s="615" t="s">
        <v>792</v>
      </c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1199</v>
      </c>
      <c r="B13" s="892" t="s">
        <v>1200</v>
      </c>
      <c r="C13" s="888"/>
      <c r="D13" s="888"/>
      <c r="E13" s="900">
        <v>2378</v>
      </c>
      <c r="F13" s="888"/>
      <c r="G13" s="619">
        <v>2378</v>
      </c>
      <c r="H13" s="619">
        <v>39950.400000000001</v>
      </c>
      <c r="I13" s="901">
        <v>3329.2</v>
      </c>
      <c r="J13" s="888"/>
      <c r="K13" s="618">
        <v>16.8</v>
      </c>
      <c r="L13" s="894"/>
      <c r="M13" s="888"/>
      <c r="N13" s="887">
        <v>45809</v>
      </c>
      <c r="O13" s="888"/>
      <c r="P13" s="888"/>
      <c r="Q13" s="888"/>
      <c r="R13" s="888"/>
      <c r="S13" s="888"/>
      <c r="T13" s="887">
        <v>46203</v>
      </c>
      <c r="U13" s="888"/>
      <c r="V13" s="888"/>
      <c r="W13" s="616">
        <v>3329.2</v>
      </c>
      <c r="X13" s="889">
        <v>16.8</v>
      </c>
      <c r="Y13" s="888"/>
      <c r="Z13" s="888"/>
      <c r="AA13" s="888"/>
      <c r="AB13" s="888"/>
      <c r="AC13" s="617">
        <v>45809</v>
      </c>
      <c r="AD13" s="615" t="s">
        <v>1112</v>
      </c>
    </row>
    <row r="14" spans="1:30">
      <c r="A14" s="612"/>
      <c r="B14" s="892"/>
      <c r="C14" s="888"/>
      <c r="D14" s="888"/>
      <c r="E14" s="893"/>
      <c r="F14" s="888"/>
      <c r="G14" s="615" t="s">
        <v>792</v>
      </c>
      <c r="H14" s="615"/>
      <c r="I14" s="893"/>
      <c r="J14" s="888"/>
      <c r="K14" s="615"/>
      <c r="L14" s="894"/>
      <c r="M14" s="888"/>
      <c r="N14" s="887">
        <v>46204</v>
      </c>
      <c r="O14" s="888"/>
      <c r="P14" s="888"/>
      <c r="Q14" s="888"/>
      <c r="R14" s="888"/>
      <c r="S14" s="888"/>
      <c r="T14" s="887">
        <v>46568</v>
      </c>
      <c r="U14" s="888"/>
      <c r="V14" s="888"/>
      <c r="W14" s="616">
        <v>3448.1</v>
      </c>
      <c r="X14" s="889">
        <v>17.399999999999999</v>
      </c>
      <c r="Y14" s="888"/>
      <c r="Z14" s="888"/>
      <c r="AA14" s="888"/>
      <c r="AB14" s="888"/>
      <c r="AC14" s="615"/>
      <c r="AD14" s="615"/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1201</v>
      </c>
      <c r="B16" s="892" t="s">
        <v>59</v>
      </c>
      <c r="C16" s="888"/>
      <c r="D16" s="888"/>
      <c r="E16" s="900">
        <v>2454</v>
      </c>
      <c r="F16" s="888"/>
      <c r="G16" s="619">
        <v>0</v>
      </c>
      <c r="H16" s="615"/>
      <c r="I16" s="893"/>
      <c r="J16" s="888"/>
      <c r="K16" s="618">
        <v>0</v>
      </c>
      <c r="L16" s="894"/>
      <c r="M16" s="888"/>
      <c r="N16" s="893"/>
      <c r="O16" s="888"/>
      <c r="P16" s="888"/>
      <c r="Q16" s="888"/>
      <c r="R16" s="888"/>
      <c r="S16" s="888"/>
      <c r="T16" s="893"/>
      <c r="U16" s="888"/>
      <c r="V16" s="888"/>
      <c r="W16" s="615"/>
      <c r="X16" s="889">
        <v>0</v>
      </c>
      <c r="Y16" s="888"/>
      <c r="Z16" s="888"/>
      <c r="AA16" s="888"/>
      <c r="AB16" s="888"/>
      <c r="AC16" s="615"/>
      <c r="AD16" s="615" t="s">
        <v>792</v>
      </c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1202</v>
      </c>
      <c r="B18" s="892" t="s">
        <v>1203</v>
      </c>
      <c r="C18" s="888"/>
      <c r="D18" s="888"/>
      <c r="E18" s="900">
        <v>4500</v>
      </c>
      <c r="F18" s="888"/>
      <c r="G18" s="619">
        <v>4500</v>
      </c>
      <c r="H18" s="619">
        <v>79920</v>
      </c>
      <c r="I18" s="901">
        <v>6660</v>
      </c>
      <c r="J18" s="888"/>
      <c r="K18" s="618">
        <v>17.760000000000002</v>
      </c>
      <c r="L18" s="894"/>
      <c r="M18" s="888"/>
      <c r="N18" s="887">
        <v>45962</v>
      </c>
      <c r="O18" s="888"/>
      <c r="P18" s="888"/>
      <c r="Q18" s="888"/>
      <c r="R18" s="888"/>
      <c r="S18" s="888"/>
      <c r="T18" s="887">
        <v>46326</v>
      </c>
      <c r="U18" s="888"/>
      <c r="V18" s="888"/>
      <c r="W18" s="616">
        <v>6660</v>
      </c>
      <c r="X18" s="889">
        <v>17.760000000000002</v>
      </c>
      <c r="Y18" s="888"/>
      <c r="Z18" s="888"/>
      <c r="AA18" s="888"/>
      <c r="AB18" s="888"/>
      <c r="AC18" s="617">
        <v>45597</v>
      </c>
      <c r="AD18" s="615" t="s">
        <v>1204</v>
      </c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46327</v>
      </c>
      <c r="O19" s="888"/>
      <c r="P19" s="888"/>
      <c r="Q19" s="888"/>
      <c r="R19" s="888"/>
      <c r="S19" s="888"/>
      <c r="T19" s="887">
        <v>46691</v>
      </c>
      <c r="U19" s="888"/>
      <c r="V19" s="888"/>
      <c r="W19" s="616">
        <v>6975</v>
      </c>
      <c r="X19" s="889">
        <v>18.600000000000001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46692</v>
      </c>
      <c r="O20" s="888"/>
      <c r="P20" s="888"/>
      <c r="Q20" s="888"/>
      <c r="R20" s="888"/>
      <c r="S20" s="888"/>
      <c r="T20" s="887">
        <v>47057</v>
      </c>
      <c r="U20" s="888"/>
      <c r="V20" s="888"/>
      <c r="W20" s="616">
        <v>7290</v>
      </c>
      <c r="X20" s="889">
        <v>19.440000000000001</v>
      </c>
      <c r="Y20" s="888"/>
      <c r="Z20" s="888"/>
      <c r="AA20" s="888"/>
      <c r="AB20" s="888"/>
      <c r="AC20" s="615"/>
      <c r="AD20" s="615"/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47058</v>
      </c>
      <c r="O21" s="888"/>
      <c r="P21" s="888"/>
      <c r="Q21" s="888"/>
      <c r="R21" s="888"/>
      <c r="S21" s="888"/>
      <c r="T21" s="887">
        <v>47422</v>
      </c>
      <c r="U21" s="888"/>
      <c r="V21" s="888"/>
      <c r="W21" s="616">
        <v>7605</v>
      </c>
      <c r="X21" s="889">
        <v>20.28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1205</v>
      </c>
      <c r="B23" s="892" t="s">
        <v>1203</v>
      </c>
      <c r="C23" s="888"/>
      <c r="D23" s="888"/>
      <c r="E23" s="900">
        <v>0</v>
      </c>
      <c r="F23" s="888"/>
      <c r="G23" s="619">
        <v>0</v>
      </c>
      <c r="H23" s="615"/>
      <c r="I23" s="893"/>
      <c r="J23" s="888"/>
      <c r="K23" s="618">
        <v>0</v>
      </c>
      <c r="L23" s="894" t="s">
        <v>1206</v>
      </c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7">
        <v>45597</v>
      </c>
      <c r="AD23" s="615" t="s">
        <v>1204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1207</v>
      </c>
      <c r="B25" s="892" t="s">
        <v>1208</v>
      </c>
      <c r="C25" s="888"/>
      <c r="D25" s="888"/>
      <c r="E25" s="900">
        <v>1618</v>
      </c>
      <c r="F25" s="888"/>
      <c r="G25" s="619">
        <v>1618</v>
      </c>
      <c r="H25" s="619">
        <v>21551.759999999998</v>
      </c>
      <c r="I25" s="901">
        <v>1795.98</v>
      </c>
      <c r="J25" s="888"/>
      <c r="K25" s="618">
        <v>13.32</v>
      </c>
      <c r="L25" s="894"/>
      <c r="M25" s="888"/>
      <c r="N25" s="887">
        <v>45809</v>
      </c>
      <c r="O25" s="888"/>
      <c r="P25" s="888"/>
      <c r="Q25" s="888"/>
      <c r="R25" s="888"/>
      <c r="S25" s="888"/>
      <c r="T25" s="887">
        <v>46173</v>
      </c>
      <c r="U25" s="888"/>
      <c r="V25" s="888"/>
      <c r="W25" s="616">
        <v>1795.98</v>
      </c>
      <c r="X25" s="889">
        <v>13.32</v>
      </c>
      <c r="Y25" s="888"/>
      <c r="Z25" s="888"/>
      <c r="AA25" s="888"/>
      <c r="AB25" s="888"/>
      <c r="AC25" s="617">
        <v>44713</v>
      </c>
      <c r="AD25" s="615" t="s">
        <v>889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46174</v>
      </c>
      <c r="O26" s="888"/>
      <c r="P26" s="888"/>
      <c r="Q26" s="888"/>
      <c r="R26" s="888"/>
      <c r="S26" s="888"/>
      <c r="T26" s="887">
        <v>46538</v>
      </c>
      <c r="U26" s="888"/>
      <c r="V26" s="888"/>
      <c r="W26" s="616">
        <v>1876.88</v>
      </c>
      <c r="X26" s="889">
        <v>13.92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 s="626" customFormat="1" ht="16" customHeight="1">
      <c r="A28" s="631" t="s">
        <v>1209</v>
      </c>
      <c r="B28" s="919" t="s">
        <v>1210</v>
      </c>
      <c r="C28" s="917"/>
      <c r="D28" s="917"/>
      <c r="E28" s="920">
        <v>1920</v>
      </c>
      <c r="F28" s="917"/>
      <c r="G28" s="630">
        <v>1920</v>
      </c>
      <c r="H28" s="630">
        <v>54374.400000000001</v>
      </c>
      <c r="I28" s="922">
        <v>4531.2</v>
      </c>
      <c r="J28" s="917"/>
      <c r="K28" s="629">
        <v>28.32</v>
      </c>
      <c r="L28" s="918"/>
      <c r="M28" s="917"/>
      <c r="N28" s="923">
        <v>45931</v>
      </c>
      <c r="O28" s="917"/>
      <c r="P28" s="917"/>
      <c r="Q28" s="917"/>
      <c r="R28" s="917"/>
      <c r="S28" s="917"/>
      <c r="T28" s="916"/>
      <c r="U28" s="917"/>
      <c r="V28" s="917"/>
      <c r="W28" s="632">
        <v>4531.2</v>
      </c>
      <c r="X28" s="921">
        <v>28.32</v>
      </c>
      <c r="Y28" s="917"/>
      <c r="Z28" s="917"/>
      <c r="AA28" s="917"/>
      <c r="AB28" s="917"/>
      <c r="AC28" s="628">
        <v>45931</v>
      </c>
      <c r="AD28" s="627" t="s">
        <v>792</v>
      </c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1211</v>
      </c>
      <c r="B30" s="892" t="s">
        <v>1212</v>
      </c>
      <c r="C30" s="888"/>
      <c r="D30" s="888"/>
      <c r="E30" s="900">
        <v>1982</v>
      </c>
      <c r="F30" s="888"/>
      <c r="G30" s="619">
        <v>1982</v>
      </c>
      <c r="H30" s="619">
        <v>33297.599999999999</v>
      </c>
      <c r="I30" s="901">
        <v>2774.8</v>
      </c>
      <c r="J30" s="888"/>
      <c r="K30" s="618">
        <v>16.8</v>
      </c>
      <c r="L30" s="894"/>
      <c r="M30" s="888"/>
      <c r="N30" s="887">
        <v>45778</v>
      </c>
      <c r="O30" s="888"/>
      <c r="P30" s="888"/>
      <c r="Q30" s="888"/>
      <c r="R30" s="888"/>
      <c r="S30" s="888"/>
      <c r="T30" s="887">
        <v>46203</v>
      </c>
      <c r="U30" s="888"/>
      <c r="V30" s="888"/>
      <c r="W30" s="616">
        <v>2774.8</v>
      </c>
      <c r="X30" s="889">
        <v>16.8</v>
      </c>
      <c r="Y30" s="888"/>
      <c r="Z30" s="888"/>
      <c r="AA30" s="888"/>
      <c r="AB30" s="888"/>
      <c r="AC30" s="617">
        <v>45778</v>
      </c>
      <c r="AD30" s="615" t="s">
        <v>835</v>
      </c>
    </row>
    <row r="31" spans="1:30">
      <c r="A31" s="612"/>
      <c r="B31" s="892"/>
      <c r="C31" s="888"/>
      <c r="D31" s="888"/>
      <c r="E31" s="893"/>
      <c r="F31" s="888"/>
      <c r="G31" s="615" t="s">
        <v>792</v>
      </c>
      <c r="H31" s="615"/>
      <c r="I31" s="893"/>
      <c r="J31" s="888"/>
      <c r="K31" s="615"/>
      <c r="L31" s="894"/>
      <c r="M31" s="888"/>
      <c r="N31" s="887">
        <v>46204</v>
      </c>
      <c r="O31" s="888"/>
      <c r="P31" s="888"/>
      <c r="Q31" s="888"/>
      <c r="R31" s="888"/>
      <c r="S31" s="888"/>
      <c r="T31" s="887">
        <v>46568</v>
      </c>
      <c r="U31" s="888"/>
      <c r="V31" s="888"/>
      <c r="W31" s="616">
        <v>2913.54</v>
      </c>
      <c r="X31" s="889">
        <v>17.64</v>
      </c>
      <c r="Y31" s="888"/>
      <c r="Z31" s="888"/>
      <c r="AA31" s="888"/>
      <c r="AB31" s="888"/>
      <c r="AC31" s="615"/>
      <c r="AD31" s="615"/>
    </row>
    <row r="32" spans="1:30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46569</v>
      </c>
      <c r="O32" s="888"/>
      <c r="P32" s="888"/>
      <c r="Q32" s="888"/>
      <c r="R32" s="888"/>
      <c r="S32" s="888"/>
      <c r="T32" s="887">
        <v>46934</v>
      </c>
      <c r="U32" s="888"/>
      <c r="V32" s="888"/>
      <c r="W32" s="616">
        <v>3052.28</v>
      </c>
      <c r="X32" s="889">
        <v>18.48</v>
      </c>
      <c r="Y32" s="888"/>
      <c r="Z32" s="888"/>
      <c r="AA32" s="888"/>
      <c r="AB32" s="888"/>
      <c r="AC32" s="615"/>
      <c r="AD32" s="615"/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1213</v>
      </c>
      <c r="B34" s="892" t="s">
        <v>1214</v>
      </c>
      <c r="C34" s="888"/>
      <c r="D34" s="888"/>
      <c r="E34" s="900">
        <v>1982</v>
      </c>
      <c r="F34" s="888"/>
      <c r="G34" s="619">
        <v>1982</v>
      </c>
      <c r="H34" s="619">
        <v>34486.800000000003</v>
      </c>
      <c r="I34" s="901">
        <v>2873.9</v>
      </c>
      <c r="J34" s="888"/>
      <c r="K34" s="618">
        <v>17.399999999999999</v>
      </c>
      <c r="L34" s="894"/>
      <c r="M34" s="888"/>
      <c r="N34" s="887">
        <v>45748</v>
      </c>
      <c r="O34" s="888"/>
      <c r="P34" s="888"/>
      <c r="Q34" s="888"/>
      <c r="R34" s="888"/>
      <c r="S34" s="888"/>
      <c r="T34" s="887">
        <v>46112</v>
      </c>
      <c r="U34" s="888"/>
      <c r="V34" s="888"/>
      <c r="W34" s="616">
        <v>2873.9</v>
      </c>
      <c r="X34" s="889">
        <v>17.399999999999999</v>
      </c>
      <c r="Y34" s="888"/>
      <c r="Z34" s="888"/>
      <c r="AA34" s="888"/>
      <c r="AB34" s="888"/>
      <c r="AC34" s="617">
        <v>45748</v>
      </c>
      <c r="AD34" s="615" t="s">
        <v>995</v>
      </c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46113</v>
      </c>
      <c r="O35" s="888"/>
      <c r="P35" s="888"/>
      <c r="Q35" s="888"/>
      <c r="R35" s="888"/>
      <c r="S35" s="888"/>
      <c r="T35" s="887">
        <v>46477</v>
      </c>
      <c r="U35" s="888"/>
      <c r="V35" s="888"/>
      <c r="W35" s="616">
        <v>3032.46</v>
      </c>
      <c r="X35" s="889">
        <v>18.36</v>
      </c>
      <c r="Y35" s="888"/>
      <c r="Z35" s="888"/>
      <c r="AA35" s="888"/>
      <c r="AB35" s="888"/>
      <c r="AC35" s="615"/>
      <c r="AD35" s="615"/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46478</v>
      </c>
      <c r="O36" s="888"/>
      <c r="P36" s="888"/>
      <c r="Q36" s="888"/>
      <c r="R36" s="888"/>
      <c r="S36" s="888"/>
      <c r="T36" s="887">
        <v>46843</v>
      </c>
      <c r="U36" s="888"/>
      <c r="V36" s="888"/>
      <c r="W36" s="616">
        <v>3191.02</v>
      </c>
      <c r="X36" s="889">
        <v>19.32</v>
      </c>
      <c r="Y36" s="888"/>
      <c r="Z36" s="888"/>
      <c r="AA36" s="888"/>
      <c r="AB36" s="888"/>
      <c r="AC36" s="615"/>
      <c r="AD36" s="615"/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1215</v>
      </c>
      <c r="B38" s="892" t="s">
        <v>1216</v>
      </c>
      <c r="C38" s="888"/>
      <c r="D38" s="888"/>
      <c r="E38" s="900">
        <v>3589</v>
      </c>
      <c r="F38" s="888"/>
      <c r="G38" s="619">
        <v>3589</v>
      </c>
      <c r="H38" s="619">
        <v>41775.96</v>
      </c>
      <c r="I38" s="901">
        <v>3481.33</v>
      </c>
      <c r="J38" s="888"/>
      <c r="K38" s="618">
        <v>11.64</v>
      </c>
      <c r="L38" s="894"/>
      <c r="M38" s="888"/>
      <c r="N38" s="887">
        <v>45839</v>
      </c>
      <c r="O38" s="888"/>
      <c r="P38" s="888"/>
      <c r="Q38" s="888"/>
      <c r="R38" s="888"/>
      <c r="S38" s="888"/>
      <c r="T38" s="887">
        <v>46203</v>
      </c>
      <c r="U38" s="888"/>
      <c r="V38" s="888"/>
      <c r="W38" s="616">
        <v>3481.33</v>
      </c>
      <c r="X38" s="889">
        <v>11.64</v>
      </c>
      <c r="Y38" s="888"/>
      <c r="Z38" s="888"/>
      <c r="AA38" s="888"/>
      <c r="AB38" s="888"/>
      <c r="AC38" s="617">
        <v>44317</v>
      </c>
      <c r="AD38" s="615" t="s">
        <v>816</v>
      </c>
    </row>
    <row r="39" spans="1:30">
      <c r="A39" s="614" t="s">
        <v>792</v>
      </c>
      <c r="B39" s="884" t="s">
        <v>792</v>
      </c>
      <c r="C39" s="885"/>
      <c r="D39" s="885"/>
      <c r="E39" s="886" t="s">
        <v>792</v>
      </c>
      <c r="F39" s="885"/>
      <c r="G39" s="613" t="s">
        <v>792</v>
      </c>
      <c r="H39" s="613" t="s">
        <v>792</v>
      </c>
      <c r="I39" s="886" t="s">
        <v>792</v>
      </c>
      <c r="J39" s="885"/>
      <c r="K39" s="613" t="s">
        <v>792</v>
      </c>
      <c r="L39" s="884" t="s">
        <v>792</v>
      </c>
      <c r="M39" s="885"/>
      <c r="N39" s="886" t="s">
        <v>792</v>
      </c>
      <c r="O39" s="885"/>
      <c r="P39" s="885"/>
      <c r="Q39" s="885"/>
      <c r="R39" s="885"/>
      <c r="S39" s="885"/>
      <c r="T39" s="886" t="s">
        <v>792</v>
      </c>
      <c r="U39" s="885"/>
      <c r="V39" s="885"/>
      <c r="W39" s="613" t="s">
        <v>792</v>
      </c>
      <c r="X39" s="886" t="s">
        <v>792</v>
      </c>
      <c r="Y39" s="885"/>
      <c r="Z39" s="885"/>
      <c r="AA39" s="885"/>
      <c r="AB39" s="885"/>
      <c r="AC39" s="613" t="s">
        <v>792</v>
      </c>
      <c r="AD39" s="613" t="s">
        <v>792</v>
      </c>
    </row>
    <row r="40" spans="1:30">
      <c r="A40" s="612" t="s">
        <v>1217</v>
      </c>
      <c r="B40" s="892" t="s">
        <v>1218</v>
      </c>
      <c r="C40" s="888"/>
      <c r="D40" s="888"/>
      <c r="E40" s="900">
        <v>4670</v>
      </c>
      <c r="F40" s="888"/>
      <c r="G40" s="619">
        <v>4670</v>
      </c>
      <c r="H40" s="619">
        <v>80697.600000000006</v>
      </c>
      <c r="I40" s="901">
        <v>6724.8</v>
      </c>
      <c r="J40" s="888"/>
      <c r="K40" s="618">
        <v>17.28</v>
      </c>
      <c r="L40" s="894"/>
      <c r="M40" s="888"/>
      <c r="N40" s="887">
        <v>45809</v>
      </c>
      <c r="O40" s="888"/>
      <c r="P40" s="888"/>
      <c r="Q40" s="888"/>
      <c r="R40" s="888"/>
      <c r="S40" s="888"/>
      <c r="T40" s="887">
        <v>46173</v>
      </c>
      <c r="U40" s="888"/>
      <c r="V40" s="888"/>
      <c r="W40" s="616">
        <v>6724.8</v>
      </c>
      <c r="X40" s="889">
        <v>17.28</v>
      </c>
      <c r="Y40" s="888"/>
      <c r="Z40" s="888"/>
      <c r="AA40" s="888"/>
      <c r="AB40" s="888"/>
      <c r="AC40" s="617">
        <v>45078</v>
      </c>
      <c r="AD40" s="615" t="s">
        <v>1097</v>
      </c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1219</v>
      </c>
      <c r="B42" s="892" t="s">
        <v>1220</v>
      </c>
      <c r="C42" s="888"/>
      <c r="D42" s="888"/>
      <c r="E42" s="900">
        <v>1932</v>
      </c>
      <c r="F42" s="888"/>
      <c r="G42" s="619">
        <v>1932</v>
      </c>
      <c r="H42" s="619">
        <v>30139.200000000001</v>
      </c>
      <c r="I42" s="901">
        <v>2511.6</v>
      </c>
      <c r="J42" s="888"/>
      <c r="K42" s="618">
        <v>15.6</v>
      </c>
      <c r="L42" s="894"/>
      <c r="M42" s="888"/>
      <c r="N42" s="887">
        <v>45931</v>
      </c>
      <c r="O42" s="888"/>
      <c r="P42" s="888"/>
      <c r="Q42" s="888"/>
      <c r="R42" s="888"/>
      <c r="S42" s="888"/>
      <c r="T42" s="887">
        <v>46295</v>
      </c>
      <c r="U42" s="888"/>
      <c r="V42" s="888"/>
      <c r="W42" s="616">
        <v>2511.6</v>
      </c>
      <c r="X42" s="889">
        <v>15.6</v>
      </c>
      <c r="Y42" s="888"/>
      <c r="Z42" s="888"/>
      <c r="AA42" s="888"/>
      <c r="AB42" s="888"/>
      <c r="AC42" s="617">
        <v>45931</v>
      </c>
      <c r="AD42" s="615" t="s">
        <v>885</v>
      </c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46296</v>
      </c>
      <c r="O43" s="888"/>
      <c r="P43" s="888"/>
      <c r="Q43" s="888"/>
      <c r="R43" s="888"/>
      <c r="S43" s="888"/>
      <c r="T43" s="887">
        <v>46660</v>
      </c>
      <c r="U43" s="888"/>
      <c r="V43" s="888"/>
      <c r="W43" s="616">
        <v>2704.8</v>
      </c>
      <c r="X43" s="889">
        <v>16.8</v>
      </c>
      <c r="Y43" s="888"/>
      <c r="Z43" s="888"/>
      <c r="AA43" s="888"/>
      <c r="AB43" s="888"/>
      <c r="AC43" s="615"/>
      <c r="AD43" s="615"/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46661</v>
      </c>
      <c r="O44" s="888"/>
      <c r="P44" s="888"/>
      <c r="Q44" s="888"/>
      <c r="R44" s="888"/>
      <c r="S44" s="888"/>
      <c r="T44" s="887">
        <v>47026</v>
      </c>
      <c r="U44" s="888"/>
      <c r="V44" s="888"/>
      <c r="W44" s="616">
        <v>2840.04</v>
      </c>
      <c r="X44" s="889">
        <v>17.64</v>
      </c>
      <c r="Y44" s="888"/>
      <c r="Z44" s="888"/>
      <c r="AA44" s="888"/>
      <c r="AB44" s="888"/>
      <c r="AC44" s="615"/>
      <c r="AD44" s="615"/>
    </row>
    <row r="45" spans="1:30">
      <c r="A45" s="614" t="s">
        <v>792</v>
      </c>
      <c r="B45" s="884" t="s">
        <v>792</v>
      </c>
      <c r="C45" s="885"/>
      <c r="D45" s="885"/>
      <c r="E45" s="886" t="s">
        <v>792</v>
      </c>
      <c r="F45" s="885"/>
      <c r="G45" s="613" t="s">
        <v>792</v>
      </c>
      <c r="H45" s="613" t="s">
        <v>792</v>
      </c>
      <c r="I45" s="886" t="s">
        <v>792</v>
      </c>
      <c r="J45" s="885"/>
      <c r="K45" s="613" t="s">
        <v>792</v>
      </c>
      <c r="L45" s="884" t="s">
        <v>792</v>
      </c>
      <c r="M45" s="885"/>
      <c r="N45" s="886" t="s">
        <v>792</v>
      </c>
      <c r="O45" s="885"/>
      <c r="P45" s="885"/>
      <c r="Q45" s="885"/>
      <c r="R45" s="885"/>
      <c r="S45" s="885"/>
      <c r="T45" s="886" t="s">
        <v>792</v>
      </c>
      <c r="U45" s="885"/>
      <c r="V45" s="885"/>
      <c r="W45" s="613" t="s">
        <v>792</v>
      </c>
      <c r="X45" s="886" t="s">
        <v>792</v>
      </c>
      <c r="Y45" s="885"/>
      <c r="Z45" s="885"/>
      <c r="AA45" s="885"/>
      <c r="AB45" s="885"/>
      <c r="AC45" s="613" t="s">
        <v>792</v>
      </c>
      <c r="AD45" s="613" t="s">
        <v>792</v>
      </c>
    </row>
    <row r="46" spans="1:30">
      <c r="A46" s="612" t="s">
        <v>1221</v>
      </c>
      <c r="B46" s="892" t="s">
        <v>1222</v>
      </c>
      <c r="C46" s="888"/>
      <c r="D46" s="888"/>
      <c r="E46" s="900">
        <v>2177</v>
      </c>
      <c r="F46" s="888"/>
      <c r="G46" s="619">
        <v>2177</v>
      </c>
      <c r="H46" s="619">
        <v>68538.12</v>
      </c>
      <c r="I46" s="901">
        <v>5711.51</v>
      </c>
      <c r="J46" s="888"/>
      <c r="K46" s="618">
        <v>16.68</v>
      </c>
      <c r="L46" s="894" t="s">
        <v>1223</v>
      </c>
      <c r="M46" s="888"/>
      <c r="N46" s="887">
        <v>45901</v>
      </c>
      <c r="O46" s="888"/>
      <c r="P46" s="888"/>
      <c r="Q46" s="888"/>
      <c r="R46" s="888"/>
      <c r="S46" s="888"/>
      <c r="T46" s="887">
        <v>46265</v>
      </c>
      <c r="U46" s="888"/>
      <c r="V46" s="888"/>
      <c r="W46" s="616">
        <v>5711.51</v>
      </c>
      <c r="X46" s="889">
        <v>16.68</v>
      </c>
      <c r="Y46" s="888"/>
      <c r="Z46" s="888"/>
      <c r="AA46" s="888"/>
      <c r="AB46" s="888"/>
      <c r="AC46" s="617">
        <v>45536</v>
      </c>
      <c r="AD46" s="615" t="s">
        <v>842</v>
      </c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46266</v>
      </c>
      <c r="O47" s="888"/>
      <c r="P47" s="888"/>
      <c r="Q47" s="888"/>
      <c r="R47" s="888"/>
      <c r="S47" s="888"/>
      <c r="T47" s="887">
        <v>46630</v>
      </c>
      <c r="U47" s="888"/>
      <c r="V47" s="888"/>
      <c r="W47" s="616">
        <v>5999.14</v>
      </c>
      <c r="X47" s="889">
        <v>17.52</v>
      </c>
      <c r="Y47" s="888"/>
      <c r="Z47" s="888"/>
      <c r="AA47" s="888"/>
      <c r="AB47" s="888"/>
      <c r="AC47" s="615"/>
      <c r="AD47" s="615"/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1224</v>
      </c>
      <c r="B49" s="892" t="s">
        <v>1222</v>
      </c>
      <c r="C49" s="888"/>
      <c r="D49" s="888"/>
      <c r="E49" s="900">
        <v>1932</v>
      </c>
      <c r="F49" s="888"/>
      <c r="G49" s="619">
        <v>1932</v>
      </c>
      <c r="H49" s="615"/>
      <c r="I49" s="893"/>
      <c r="J49" s="888"/>
      <c r="K49" s="618">
        <v>0</v>
      </c>
      <c r="L49" s="894" t="s">
        <v>1223</v>
      </c>
      <c r="M49" s="888"/>
      <c r="N49" s="893"/>
      <c r="O49" s="888"/>
      <c r="P49" s="888"/>
      <c r="Q49" s="888"/>
      <c r="R49" s="888"/>
      <c r="S49" s="888"/>
      <c r="T49" s="893"/>
      <c r="U49" s="888"/>
      <c r="V49" s="888"/>
      <c r="W49" s="615"/>
      <c r="X49" s="889">
        <v>0</v>
      </c>
      <c r="Y49" s="888"/>
      <c r="Z49" s="888"/>
      <c r="AA49" s="888"/>
      <c r="AB49" s="888"/>
      <c r="AC49" s="617">
        <v>45536</v>
      </c>
      <c r="AD49" s="615" t="s">
        <v>842</v>
      </c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612" t="s">
        <v>1225</v>
      </c>
      <c r="B51" s="892" t="s">
        <v>1226</v>
      </c>
      <c r="C51" s="888"/>
      <c r="D51" s="888"/>
      <c r="E51" s="900">
        <v>1763</v>
      </c>
      <c r="F51" s="888"/>
      <c r="G51" s="619">
        <v>1763</v>
      </c>
      <c r="H51" s="619">
        <v>23060.04</v>
      </c>
      <c r="I51" s="901">
        <v>1921.67</v>
      </c>
      <c r="J51" s="888"/>
      <c r="K51" s="618">
        <v>13.08</v>
      </c>
      <c r="L51" s="894"/>
      <c r="M51" s="888"/>
      <c r="N51" s="887">
        <v>45627</v>
      </c>
      <c r="O51" s="888"/>
      <c r="P51" s="888"/>
      <c r="Q51" s="888"/>
      <c r="R51" s="888"/>
      <c r="S51" s="888"/>
      <c r="T51" s="887">
        <v>45991</v>
      </c>
      <c r="U51" s="888"/>
      <c r="V51" s="888"/>
      <c r="W51" s="616">
        <v>1921.67</v>
      </c>
      <c r="X51" s="889">
        <v>13.08</v>
      </c>
      <c r="Y51" s="888"/>
      <c r="Z51" s="888"/>
      <c r="AA51" s="888"/>
      <c r="AB51" s="888"/>
      <c r="AC51" s="617">
        <v>44896</v>
      </c>
      <c r="AD51" s="615" t="s">
        <v>988</v>
      </c>
    </row>
    <row r="52" spans="1:30">
      <c r="A52" s="612"/>
      <c r="B52" s="892" t="s">
        <v>1227</v>
      </c>
      <c r="C52" s="888"/>
      <c r="D52" s="888"/>
      <c r="E52" s="893"/>
      <c r="F52" s="888"/>
      <c r="G52" s="615" t="s">
        <v>792</v>
      </c>
      <c r="H52" s="615"/>
      <c r="I52" s="893"/>
      <c r="J52" s="888"/>
      <c r="K52" s="618">
        <v>0</v>
      </c>
      <c r="L52" s="894"/>
      <c r="M52" s="888"/>
      <c r="N52" s="887">
        <v>45992</v>
      </c>
      <c r="O52" s="888"/>
      <c r="P52" s="888"/>
      <c r="Q52" s="888"/>
      <c r="R52" s="888"/>
      <c r="S52" s="888"/>
      <c r="T52" s="887">
        <v>46356</v>
      </c>
      <c r="U52" s="888"/>
      <c r="V52" s="888"/>
      <c r="W52" s="616">
        <v>2291.9</v>
      </c>
      <c r="X52" s="889">
        <v>15.6</v>
      </c>
      <c r="Y52" s="888"/>
      <c r="Z52" s="888"/>
      <c r="AA52" s="888"/>
      <c r="AB52" s="888"/>
      <c r="AC52" s="617">
        <v>45992</v>
      </c>
      <c r="AD52" s="615" t="s">
        <v>838</v>
      </c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46357</v>
      </c>
      <c r="O53" s="888"/>
      <c r="P53" s="888"/>
      <c r="Q53" s="888"/>
      <c r="R53" s="888"/>
      <c r="S53" s="888"/>
      <c r="T53" s="887">
        <v>46721</v>
      </c>
      <c r="U53" s="888"/>
      <c r="V53" s="888"/>
      <c r="W53" s="616">
        <v>2397.6799999999998</v>
      </c>
      <c r="X53" s="889">
        <v>16.32</v>
      </c>
      <c r="Y53" s="888"/>
      <c r="Z53" s="888"/>
      <c r="AA53" s="888"/>
      <c r="AB53" s="888"/>
      <c r="AC53" s="615"/>
      <c r="AD53" s="615"/>
    </row>
    <row r="54" spans="1:30">
      <c r="A54" s="612"/>
      <c r="B54" s="892"/>
      <c r="C54" s="888"/>
      <c r="D54" s="888"/>
      <c r="E54" s="893"/>
      <c r="F54" s="888"/>
      <c r="G54" s="615" t="s">
        <v>792</v>
      </c>
      <c r="H54" s="615"/>
      <c r="I54" s="893"/>
      <c r="J54" s="888"/>
      <c r="K54" s="615"/>
      <c r="L54" s="894"/>
      <c r="M54" s="888"/>
      <c r="N54" s="887">
        <v>46722</v>
      </c>
      <c r="O54" s="888"/>
      <c r="P54" s="888"/>
      <c r="Q54" s="888"/>
      <c r="R54" s="888"/>
      <c r="S54" s="888"/>
      <c r="T54" s="887">
        <v>47087</v>
      </c>
      <c r="U54" s="888"/>
      <c r="V54" s="888"/>
      <c r="W54" s="616">
        <v>2503.46</v>
      </c>
      <c r="X54" s="889">
        <v>17.04</v>
      </c>
      <c r="Y54" s="888"/>
      <c r="Z54" s="888"/>
      <c r="AA54" s="888"/>
      <c r="AB54" s="888"/>
      <c r="AC54" s="615"/>
      <c r="AD54" s="615"/>
    </row>
    <row r="55" spans="1:30">
      <c r="A55" s="614" t="s">
        <v>792</v>
      </c>
      <c r="B55" s="884" t="s">
        <v>792</v>
      </c>
      <c r="C55" s="885"/>
      <c r="D55" s="885"/>
      <c r="E55" s="886" t="s">
        <v>792</v>
      </c>
      <c r="F55" s="885"/>
      <c r="G55" s="613" t="s">
        <v>792</v>
      </c>
      <c r="H55" s="613" t="s">
        <v>792</v>
      </c>
      <c r="I55" s="886" t="s">
        <v>792</v>
      </c>
      <c r="J55" s="885"/>
      <c r="K55" s="613" t="s">
        <v>792</v>
      </c>
      <c r="L55" s="884" t="s">
        <v>792</v>
      </c>
      <c r="M55" s="885"/>
      <c r="N55" s="886" t="s">
        <v>792</v>
      </c>
      <c r="O55" s="885"/>
      <c r="P55" s="885"/>
      <c r="Q55" s="885"/>
      <c r="R55" s="885"/>
      <c r="S55" s="885"/>
      <c r="T55" s="886" t="s">
        <v>792</v>
      </c>
      <c r="U55" s="885"/>
      <c r="V55" s="885"/>
      <c r="W55" s="613" t="s">
        <v>792</v>
      </c>
      <c r="X55" s="886" t="s">
        <v>792</v>
      </c>
      <c r="Y55" s="885"/>
      <c r="Z55" s="885"/>
      <c r="AA55" s="885"/>
      <c r="AB55" s="885"/>
      <c r="AC55" s="613" t="s">
        <v>792</v>
      </c>
      <c r="AD55" s="613" t="s">
        <v>792</v>
      </c>
    </row>
    <row r="56" spans="1:30" s="626" customFormat="1" ht="16" customHeight="1">
      <c r="A56" s="637" t="s">
        <v>1228</v>
      </c>
      <c r="B56" s="947" t="s">
        <v>1229</v>
      </c>
      <c r="C56" s="917"/>
      <c r="D56" s="917"/>
      <c r="E56" s="948">
        <v>1932</v>
      </c>
      <c r="F56" s="917"/>
      <c r="G56" s="636">
        <v>1932</v>
      </c>
      <c r="H56" s="633"/>
      <c r="I56" s="949"/>
      <c r="J56" s="917"/>
      <c r="K56" s="635">
        <v>0</v>
      </c>
      <c r="L56" s="950"/>
      <c r="M56" s="917"/>
      <c r="N56" s="949"/>
      <c r="O56" s="917"/>
      <c r="P56" s="917"/>
      <c r="Q56" s="917"/>
      <c r="R56" s="917"/>
      <c r="S56" s="917"/>
      <c r="T56" s="949"/>
      <c r="U56" s="917"/>
      <c r="V56" s="917"/>
      <c r="W56" s="633"/>
      <c r="X56" s="946">
        <v>0</v>
      </c>
      <c r="Y56" s="917"/>
      <c r="Z56" s="917"/>
      <c r="AA56" s="917"/>
      <c r="AB56" s="917"/>
      <c r="AC56" s="634">
        <v>44743</v>
      </c>
      <c r="AD56" s="633" t="s">
        <v>792</v>
      </c>
    </row>
    <row r="57" spans="1:30">
      <c r="A57" s="614" t="s">
        <v>792</v>
      </c>
      <c r="B57" s="884" t="s">
        <v>792</v>
      </c>
      <c r="C57" s="885"/>
      <c r="D57" s="885"/>
      <c r="E57" s="886" t="s">
        <v>792</v>
      </c>
      <c r="F57" s="885"/>
      <c r="G57" s="613" t="s">
        <v>792</v>
      </c>
      <c r="H57" s="613" t="s">
        <v>792</v>
      </c>
      <c r="I57" s="886" t="s">
        <v>792</v>
      </c>
      <c r="J57" s="885"/>
      <c r="K57" s="613" t="s">
        <v>792</v>
      </c>
      <c r="L57" s="884" t="s">
        <v>792</v>
      </c>
      <c r="M57" s="885"/>
      <c r="N57" s="886" t="s">
        <v>792</v>
      </c>
      <c r="O57" s="885"/>
      <c r="P57" s="885"/>
      <c r="Q57" s="885"/>
      <c r="R57" s="885"/>
      <c r="S57" s="885"/>
      <c r="T57" s="886" t="s">
        <v>792</v>
      </c>
      <c r="U57" s="885"/>
      <c r="V57" s="885"/>
      <c r="W57" s="613" t="s">
        <v>792</v>
      </c>
      <c r="X57" s="886" t="s">
        <v>792</v>
      </c>
      <c r="Y57" s="885"/>
      <c r="Z57" s="885"/>
      <c r="AA57" s="885"/>
      <c r="AB57" s="885"/>
      <c r="AC57" s="613" t="s">
        <v>792</v>
      </c>
      <c r="AD57" s="613" t="s">
        <v>792</v>
      </c>
    </row>
    <row r="58" spans="1:30">
      <c r="A58" s="612" t="s">
        <v>1230</v>
      </c>
      <c r="B58" s="892" t="s">
        <v>1231</v>
      </c>
      <c r="C58" s="888"/>
      <c r="D58" s="888"/>
      <c r="E58" s="900">
        <v>4506</v>
      </c>
      <c r="F58" s="888"/>
      <c r="G58" s="619">
        <v>4506</v>
      </c>
      <c r="H58" s="619">
        <v>75700.800000000003</v>
      </c>
      <c r="I58" s="901">
        <v>6308.4</v>
      </c>
      <c r="J58" s="888"/>
      <c r="K58" s="618">
        <v>16.8</v>
      </c>
      <c r="L58" s="894" t="s">
        <v>1232</v>
      </c>
      <c r="M58" s="888"/>
      <c r="N58" s="887">
        <v>45931</v>
      </c>
      <c r="O58" s="888"/>
      <c r="P58" s="888"/>
      <c r="Q58" s="888"/>
      <c r="R58" s="888"/>
      <c r="S58" s="888"/>
      <c r="T58" s="887">
        <v>46387</v>
      </c>
      <c r="U58" s="888"/>
      <c r="V58" s="888"/>
      <c r="W58" s="616">
        <v>6308.4</v>
      </c>
      <c r="X58" s="889">
        <v>16.8</v>
      </c>
      <c r="Y58" s="888"/>
      <c r="Z58" s="888"/>
      <c r="AA58" s="888"/>
      <c r="AB58" s="888"/>
      <c r="AC58" s="617">
        <v>45931</v>
      </c>
      <c r="AD58" s="615" t="s">
        <v>1233</v>
      </c>
    </row>
    <row r="59" spans="1:30">
      <c r="A59" s="612"/>
      <c r="B59" s="892"/>
      <c r="C59" s="888"/>
      <c r="D59" s="888"/>
      <c r="E59" s="893"/>
      <c r="F59" s="888"/>
      <c r="G59" s="615" t="s">
        <v>792</v>
      </c>
      <c r="H59" s="615"/>
      <c r="I59" s="893"/>
      <c r="J59" s="888"/>
      <c r="K59" s="615"/>
      <c r="L59" s="894"/>
      <c r="M59" s="888"/>
      <c r="N59" s="887">
        <v>46388</v>
      </c>
      <c r="O59" s="888"/>
      <c r="P59" s="888"/>
      <c r="Q59" s="888"/>
      <c r="R59" s="888"/>
      <c r="S59" s="888"/>
      <c r="T59" s="887">
        <v>46752</v>
      </c>
      <c r="U59" s="888"/>
      <c r="V59" s="888"/>
      <c r="W59" s="616">
        <v>6533.7</v>
      </c>
      <c r="X59" s="889">
        <v>17.399999999999999</v>
      </c>
      <c r="Y59" s="888"/>
      <c r="Z59" s="888"/>
      <c r="AA59" s="888"/>
      <c r="AB59" s="888"/>
      <c r="AC59" s="615"/>
      <c r="AD59" s="615"/>
    </row>
    <row r="60" spans="1:30">
      <c r="A60" s="612"/>
      <c r="B60" s="892"/>
      <c r="C60" s="888"/>
      <c r="D60" s="888"/>
      <c r="E60" s="893"/>
      <c r="F60" s="888"/>
      <c r="G60" s="615" t="s">
        <v>792</v>
      </c>
      <c r="H60" s="615"/>
      <c r="I60" s="893"/>
      <c r="J60" s="888"/>
      <c r="K60" s="615"/>
      <c r="L60" s="894"/>
      <c r="M60" s="888"/>
      <c r="N60" s="887">
        <v>46753</v>
      </c>
      <c r="O60" s="888"/>
      <c r="P60" s="888"/>
      <c r="Q60" s="888"/>
      <c r="R60" s="888"/>
      <c r="S60" s="888"/>
      <c r="T60" s="887">
        <v>47118</v>
      </c>
      <c r="U60" s="888"/>
      <c r="V60" s="888"/>
      <c r="W60" s="616">
        <v>6759</v>
      </c>
      <c r="X60" s="889">
        <v>18</v>
      </c>
      <c r="Y60" s="888"/>
      <c r="Z60" s="888"/>
      <c r="AA60" s="888"/>
      <c r="AB60" s="888"/>
      <c r="AC60" s="615"/>
      <c r="AD60" s="615"/>
    </row>
    <row r="61" spans="1:30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47119</v>
      </c>
      <c r="O61" s="888"/>
      <c r="P61" s="888"/>
      <c r="Q61" s="888"/>
      <c r="R61" s="888"/>
      <c r="S61" s="888"/>
      <c r="T61" s="887">
        <v>47483</v>
      </c>
      <c r="U61" s="888"/>
      <c r="V61" s="888"/>
      <c r="W61" s="616">
        <v>6984.3</v>
      </c>
      <c r="X61" s="889">
        <v>18.600000000000001</v>
      </c>
      <c r="Y61" s="888"/>
      <c r="Z61" s="888"/>
      <c r="AA61" s="888"/>
      <c r="AB61" s="888"/>
      <c r="AC61" s="615"/>
      <c r="AD61" s="615"/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47484</v>
      </c>
      <c r="O62" s="888"/>
      <c r="P62" s="888"/>
      <c r="Q62" s="888"/>
      <c r="R62" s="888"/>
      <c r="S62" s="888"/>
      <c r="T62" s="887">
        <v>47848</v>
      </c>
      <c r="U62" s="888"/>
      <c r="V62" s="888"/>
      <c r="W62" s="616">
        <v>7209.6</v>
      </c>
      <c r="X62" s="889">
        <v>19.2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1234</v>
      </c>
      <c r="B64" s="892" t="s">
        <v>1231</v>
      </c>
      <c r="C64" s="888"/>
      <c r="D64" s="888"/>
      <c r="E64" s="900">
        <v>0</v>
      </c>
      <c r="F64" s="888"/>
      <c r="G64" s="619">
        <v>0</v>
      </c>
      <c r="H64" s="615"/>
      <c r="I64" s="893"/>
      <c r="J64" s="888"/>
      <c r="K64" s="618">
        <v>0</v>
      </c>
      <c r="L64" s="894" t="s">
        <v>1232</v>
      </c>
      <c r="M64" s="888"/>
      <c r="N64" s="893"/>
      <c r="O64" s="888"/>
      <c r="P64" s="888"/>
      <c r="Q64" s="888"/>
      <c r="R64" s="888"/>
      <c r="S64" s="888"/>
      <c r="T64" s="893"/>
      <c r="U64" s="888"/>
      <c r="V64" s="888"/>
      <c r="W64" s="615"/>
      <c r="X64" s="889">
        <v>0</v>
      </c>
      <c r="Y64" s="888"/>
      <c r="Z64" s="888"/>
      <c r="AA64" s="888"/>
      <c r="AB64" s="888"/>
      <c r="AC64" s="617">
        <v>45931</v>
      </c>
      <c r="AD64" s="615" t="s">
        <v>1233</v>
      </c>
    </row>
    <row r="65" spans="1:30">
      <c r="A65" s="614" t="s">
        <v>792</v>
      </c>
      <c r="B65" s="884" t="s">
        <v>792</v>
      </c>
      <c r="C65" s="885"/>
      <c r="D65" s="885"/>
      <c r="E65" s="886" t="s">
        <v>792</v>
      </c>
      <c r="F65" s="885"/>
      <c r="G65" s="613" t="s">
        <v>792</v>
      </c>
      <c r="H65" s="613" t="s">
        <v>792</v>
      </c>
      <c r="I65" s="886" t="s">
        <v>792</v>
      </c>
      <c r="J65" s="885"/>
      <c r="K65" s="613" t="s">
        <v>792</v>
      </c>
      <c r="L65" s="884" t="s">
        <v>792</v>
      </c>
      <c r="M65" s="885"/>
      <c r="N65" s="886" t="s">
        <v>792</v>
      </c>
      <c r="O65" s="885"/>
      <c r="P65" s="885"/>
      <c r="Q65" s="885"/>
      <c r="R65" s="885"/>
      <c r="S65" s="885"/>
      <c r="T65" s="886" t="s">
        <v>792</v>
      </c>
      <c r="U65" s="885"/>
      <c r="V65" s="885"/>
      <c r="W65" s="613" t="s">
        <v>792</v>
      </c>
      <c r="X65" s="886" t="s">
        <v>792</v>
      </c>
      <c r="Y65" s="885"/>
      <c r="Z65" s="885"/>
      <c r="AA65" s="885"/>
      <c r="AB65" s="885"/>
      <c r="AC65" s="613" t="s">
        <v>792</v>
      </c>
      <c r="AD65" s="613" t="s">
        <v>792</v>
      </c>
    </row>
    <row r="66" spans="1:30">
      <c r="A66" s="612" t="s">
        <v>1235</v>
      </c>
      <c r="B66" s="892" t="s">
        <v>1236</v>
      </c>
      <c r="C66" s="888"/>
      <c r="D66" s="888"/>
      <c r="E66" s="900">
        <v>2398</v>
      </c>
      <c r="F66" s="888"/>
      <c r="G66" s="619">
        <v>2398</v>
      </c>
      <c r="H66" s="619">
        <v>78520.320000000007</v>
      </c>
      <c r="I66" s="901">
        <v>6543.36</v>
      </c>
      <c r="J66" s="888"/>
      <c r="K66" s="618">
        <v>17.04</v>
      </c>
      <c r="L66" s="894" t="s">
        <v>1237</v>
      </c>
      <c r="M66" s="888"/>
      <c r="N66" s="887">
        <v>45839</v>
      </c>
      <c r="O66" s="888"/>
      <c r="P66" s="888"/>
      <c r="Q66" s="888"/>
      <c r="R66" s="888"/>
      <c r="S66" s="888"/>
      <c r="T66" s="887">
        <v>46203</v>
      </c>
      <c r="U66" s="888"/>
      <c r="V66" s="888"/>
      <c r="W66" s="616">
        <v>6543.36</v>
      </c>
      <c r="X66" s="889">
        <v>17.04</v>
      </c>
      <c r="Y66" s="888"/>
      <c r="Z66" s="888"/>
      <c r="AA66" s="888"/>
      <c r="AB66" s="888"/>
      <c r="AC66" s="617">
        <v>45413</v>
      </c>
      <c r="AD66" s="615" t="s">
        <v>816</v>
      </c>
    </row>
    <row r="67" spans="1:30">
      <c r="A67" s="614" t="s">
        <v>792</v>
      </c>
      <c r="B67" s="884" t="s">
        <v>792</v>
      </c>
      <c r="C67" s="885"/>
      <c r="D67" s="885"/>
      <c r="E67" s="886" t="s">
        <v>792</v>
      </c>
      <c r="F67" s="885"/>
      <c r="G67" s="613" t="s">
        <v>792</v>
      </c>
      <c r="H67" s="613" t="s">
        <v>792</v>
      </c>
      <c r="I67" s="886" t="s">
        <v>792</v>
      </c>
      <c r="J67" s="885"/>
      <c r="K67" s="613" t="s">
        <v>792</v>
      </c>
      <c r="L67" s="884" t="s">
        <v>792</v>
      </c>
      <c r="M67" s="885"/>
      <c r="N67" s="886" t="s">
        <v>792</v>
      </c>
      <c r="O67" s="885"/>
      <c r="P67" s="885"/>
      <c r="Q67" s="885"/>
      <c r="R67" s="885"/>
      <c r="S67" s="885"/>
      <c r="T67" s="886" t="s">
        <v>792</v>
      </c>
      <c r="U67" s="885"/>
      <c r="V67" s="885"/>
      <c r="W67" s="613" t="s">
        <v>792</v>
      </c>
      <c r="X67" s="886" t="s">
        <v>792</v>
      </c>
      <c r="Y67" s="885"/>
      <c r="Z67" s="885"/>
      <c r="AA67" s="885"/>
      <c r="AB67" s="885"/>
      <c r="AC67" s="613" t="s">
        <v>792</v>
      </c>
      <c r="AD67" s="613" t="s">
        <v>792</v>
      </c>
    </row>
    <row r="68" spans="1:30">
      <c r="A68" s="612" t="s">
        <v>1238</v>
      </c>
      <c r="B68" s="892" t="s">
        <v>1236</v>
      </c>
      <c r="C68" s="888"/>
      <c r="D68" s="888"/>
      <c r="E68" s="900">
        <v>2210</v>
      </c>
      <c r="F68" s="888"/>
      <c r="G68" s="619">
        <v>2210</v>
      </c>
      <c r="H68" s="615"/>
      <c r="I68" s="893"/>
      <c r="J68" s="888"/>
      <c r="K68" s="618">
        <v>0</v>
      </c>
      <c r="L68" s="894" t="s">
        <v>1237</v>
      </c>
      <c r="M68" s="888"/>
      <c r="N68" s="893"/>
      <c r="O68" s="888"/>
      <c r="P68" s="888"/>
      <c r="Q68" s="888"/>
      <c r="R68" s="888"/>
      <c r="S68" s="888"/>
      <c r="T68" s="893"/>
      <c r="U68" s="888"/>
      <c r="V68" s="888"/>
      <c r="W68" s="615"/>
      <c r="X68" s="889">
        <v>0</v>
      </c>
      <c r="Y68" s="888"/>
      <c r="Z68" s="888"/>
      <c r="AA68" s="888"/>
      <c r="AB68" s="888"/>
      <c r="AC68" s="617">
        <v>45413</v>
      </c>
      <c r="AD68" s="615" t="s">
        <v>816</v>
      </c>
    </row>
    <row r="69" spans="1:30">
      <c r="A69" s="614" t="s">
        <v>792</v>
      </c>
      <c r="B69" s="884" t="s">
        <v>792</v>
      </c>
      <c r="C69" s="885"/>
      <c r="D69" s="885"/>
      <c r="E69" s="886" t="s">
        <v>792</v>
      </c>
      <c r="F69" s="885"/>
      <c r="G69" s="613" t="s">
        <v>792</v>
      </c>
      <c r="H69" s="613" t="s">
        <v>792</v>
      </c>
      <c r="I69" s="886" t="s">
        <v>792</v>
      </c>
      <c r="J69" s="885"/>
      <c r="K69" s="613" t="s">
        <v>792</v>
      </c>
      <c r="L69" s="884" t="s">
        <v>792</v>
      </c>
      <c r="M69" s="885"/>
      <c r="N69" s="886" t="s">
        <v>792</v>
      </c>
      <c r="O69" s="885"/>
      <c r="P69" s="885"/>
      <c r="Q69" s="885"/>
      <c r="R69" s="885"/>
      <c r="S69" s="885"/>
      <c r="T69" s="886" t="s">
        <v>792</v>
      </c>
      <c r="U69" s="885"/>
      <c r="V69" s="885"/>
      <c r="W69" s="613" t="s">
        <v>792</v>
      </c>
      <c r="X69" s="886" t="s">
        <v>792</v>
      </c>
      <c r="Y69" s="885"/>
      <c r="Z69" s="885"/>
      <c r="AA69" s="885"/>
      <c r="AB69" s="885"/>
      <c r="AC69" s="613" t="s">
        <v>792</v>
      </c>
      <c r="AD69" s="613" t="s">
        <v>792</v>
      </c>
    </row>
    <row r="70" spans="1:30">
      <c r="A70" s="612" t="s">
        <v>1239</v>
      </c>
      <c r="B70" s="892" t="s">
        <v>59</v>
      </c>
      <c r="C70" s="888"/>
      <c r="D70" s="888"/>
      <c r="E70" s="900">
        <v>2229</v>
      </c>
      <c r="F70" s="888"/>
      <c r="G70" s="619">
        <v>0</v>
      </c>
      <c r="H70" s="615"/>
      <c r="I70" s="893"/>
      <c r="J70" s="888"/>
      <c r="K70" s="618">
        <v>0</v>
      </c>
      <c r="L70" s="894"/>
      <c r="M70" s="888"/>
      <c r="N70" s="893"/>
      <c r="O70" s="888"/>
      <c r="P70" s="888"/>
      <c r="Q70" s="888"/>
      <c r="R70" s="888"/>
      <c r="S70" s="888"/>
      <c r="T70" s="893"/>
      <c r="U70" s="888"/>
      <c r="V70" s="888"/>
      <c r="W70" s="615"/>
      <c r="X70" s="889">
        <v>0</v>
      </c>
      <c r="Y70" s="888"/>
      <c r="Z70" s="888"/>
      <c r="AA70" s="888"/>
      <c r="AB70" s="888"/>
      <c r="AC70" s="615"/>
      <c r="AD70" s="615" t="s">
        <v>792</v>
      </c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1240</v>
      </c>
      <c r="B72" s="892" t="s">
        <v>1241</v>
      </c>
      <c r="C72" s="888"/>
      <c r="D72" s="888"/>
      <c r="E72" s="900">
        <v>2475</v>
      </c>
      <c r="F72" s="888"/>
      <c r="G72" s="619">
        <v>2475</v>
      </c>
      <c r="H72" s="619">
        <v>36531</v>
      </c>
      <c r="I72" s="901">
        <v>3044.25</v>
      </c>
      <c r="J72" s="888"/>
      <c r="K72" s="618">
        <v>14.76</v>
      </c>
      <c r="L72" s="894"/>
      <c r="M72" s="888"/>
      <c r="N72" s="887">
        <v>45931</v>
      </c>
      <c r="O72" s="888"/>
      <c r="P72" s="888"/>
      <c r="Q72" s="888"/>
      <c r="R72" s="888"/>
      <c r="S72" s="888"/>
      <c r="T72" s="887">
        <v>46295</v>
      </c>
      <c r="U72" s="888"/>
      <c r="V72" s="888"/>
      <c r="W72" s="616">
        <v>3044.25</v>
      </c>
      <c r="X72" s="889">
        <v>14.76</v>
      </c>
      <c r="Y72" s="888"/>
      <c r="Z72" s="888"/>
      <c r="AA72" s="888"/>
      <c r="AB72" s="888"/>
      <c r="AC72" s="617">
        <v>44835</v>
      </c>
      <c r="AD72" s="615" t="s">
        <v>1169</v>
      </c>
    </row>
    <row r="73" spans="1:30">
      <c r="A73" s="612"/>
      <c r="B73" s="892"/>
      <c r="C73" s="888"/>
      <c r="D73" s="888"/>
      <c r="E73" s="893"/>
      <c r="F73" s="888"/>
      <c r="G73" s="615" t="s">
        <v>792</v>
      </c>
      <c r="H73" s="615"/>
      <c r="I73" s="893"/>
      <c r="J73" s="888"/>
      <c r="K73" s="615"/>
      <c r="L73" s="894"/>
      <c r="M73" s="888"/>
      <c r="N73" s="887">
        <v>46296</v>
      </c>
      <c r="O73" s="888"/>
      <c r="P73" s="888"/>
      <c r="Q73" s="888"/>
      <c r="R73" s="888"/>
      <c r="S73" s="888"/>
      <c r="T73" s="887">
        <v>46660</v>
      </c>
      <c r="U73" s="888"/>
      <c r="V73" s="888"/>
      <c r="W73" s="616">
        <v>3192.75</v>
      </c>
      <c r="X73" s="889">
        <v>15.48</v>
      </c>
      <c r="Y73" s="888"/>
      <c r="Z73" s="888"/>
      <c r="AA73" s="888"/>
      <c r="AB73" s="888"/>
      <c r="AC73" s="615"/>
      <c r="AD73" s="615"/>
    </row>
    <row r="74" spans="1:30">
      <c r="A74" s="614" t="s">
        <v>792</v>
      </c>
      <c r="B74" s="884" t="s">
        <v>792</v>
      </c>
      <c r="C74" s="885"/>
      <c r="D74" s="885"/>
      <c r="E74" s="886" t="s">
        <v>792</v>
      </c>
      <c r="F74" s="885"/>
      <c r="G74" s="613" t="s">
        <v>792</v>
      </c>
      <c r="H74" s="613" t="s">
        <v>792</v>
      </c>
      <c r="I74" s="886" t="s">
        <v>792</v>
      </c>
      <c r="J74" s="885"/>
      <c r="K74" s="613" t="s">
        <v>792</v>
      </c>
      <c r="L74" s="884" t="s">
        <v>792</v>
      </c>
      <c r="M74" s="885"/>
      <c r="N74" s="886" t="s">
        <v>792</v>
      </c>
      <c r="O74" s="885"/>
      <c r="P74" s="885"/>
      <c r="Q74" s="885"/>
      <c r="R74" s="885"/>
      <c r="S74" s="885"/>
      <c r="T74" s="886" t="s">
        <v>792</v>
      </c>
      <c r="U74" s="885"/>
      <c r="V74" s="885"/>
      <c r="W74" s="613" t="s">
        <v>792</v>
      </c>
      <c r="X74" s="886" t="s">
        <v>792</v>
      </c>
      <c r="Y74" s="885"/>
      <c r="Z74" s="885"/>
      <c r="AA74" s="885"/>
      <c r="AB74" s="885"/>
      <c r="AC74" s="613" t="s">
        <v>792</v>
      </c>
      <c r="AD74" s="613" t="s">
        <v>792</v>
      </c>
    </row>
    <row r="75" spans="1:30">
      <c r="A75" s="612" t="s">
        <v>1242</v>
      </c>
      <c r="B75" s="892" t="s">
        <v>1243</v>
      </c>
      <c r="C75" s="888"/>
      <c r="D75" s="888"/>
      <c r="E75" s="900">
        <v>1884</v>
      </c>
      <c r="F75" s="888"/>
      <c r="G75" s="619">
        <v>1884</v>
      </c>
      <c r="H75" s="619">
        <v>26677.439999999999</v>
      </c>
      <c r="I75" s="901">
        <v>2223.12</v>
      </c>
      <c r="J75" s="888"/>
      <c r="K75" s="618">
        <v>14.16</v>
      </c>
      <c r="L75" s="894"/>
      <c r="M75" s="888"/>
      <c r="N75" s="887">
        <v>45689</v>
      </c>
      <c r="O75" s="888"/>
      <c r="P75" s="888"/>
      <c r="Q75" s="888"/>
      <c r="R75" s="888"/>
      <c r="S75" s="888"/>
      <c r="T75" s="887">
        <v>46053</v>
      </c>
      <c r="U75" s="888"/>
      <c r="V75" s="888"/>
      <c r="W75" s="616">
        <v>2223.12</v>
      </c>
      <c r="X75" s="889">
        <v>14.16</v>
      </c>
      <c r="Y75" s="888"/>
      <c r="Z75" s="888"/>
      <c r="AA75" s="888"/>
      <c r="AB75" s="888"/>
      <c r="AC75" s="617">
        <v>44958</v>
      </c>
      <c r="AD75" s="615" t="s">
        <v>847</v>
      </c>
    </row>
    <row r="76" spans="1:30">
      <c r="A76" s="614" t="s">
        <v>792</v>
      </c>
      <c r="B76" s="884" t="s">
        <v>792</v>
      </c>
      <c r="C76" s="885"/>
      <c r="D76" s="885"/>
      <c r="E76" s="886" t="s">
        <v>792</v>
      </c>
      <c r="F76" s="885"/>
      <c r="G76" s="613" t="s">
        <v>792</v>
      </c>
      <c r="H76" s="613" t="s">
        <v>792</v>
      </c>
      <c r="I76" s="886" t="s">
        <v>792</v>
      </c>
      <c r="J76" s="885"/>
      <c r="K76" s="613" t="s">
        <v>792</v>
      </c>
      <c r="L76" s="884" t="s">
        <v>792</v>
      </c>
      <c r="M76" s="885"/>
      <c r="N76" s="886" t="s">
        <v>792</v>
      </c>
      <c r="O76" s="885"/>
      <c r="P76" s="885"/>
      <c r="Q76" s="885"/>
      <c r="R76" s="885"/>
      <c r="S76" s="885"/>
      <c r="T76" s="886" t="s">
        <v>792</v>
      </c>
      <c r="U76" s="885"/>
      <c r="V76" s="885"/>
      <c r="W76" s="613" t="s">
        <v>792</v>
      </c>
      <c r="X76" s="886" t="s">
        <v>792</v>
      </c>
      <c r="Y76" s="885"/>
      <c r="Z76" s="885"/>
      <c r="AA76" s="885"/>
      <c r="AB76" s="885"/>
      <c r="AC76" s="613" t="s">
        <v>792</v>
      </c>
      <c r="AD76" s="613" t="s">
        <v>792</v>
      </c>
    </row>
    <row r="77" spans="1:30">
      <c r="A77" s="612" t="s">
        <v>1244</v>
      </c>
      <c r="B77" s="892" t="s">
        <v>1245</v>
      </c>
      <c r="C77" s="888"/>
      <c r="D77" s="888"/>
      <c r="E77" s="900">
        <v>5000</v>
      </c>
      <c r="F77" s="888"/>
      <c r="G77" s="619">
        <v>5000</v>
      </c>
      <c r="H77" s="619">
        <v>90600</v>
      </c>
      <c r="I77" s="901">
        <v>7550</v>
      </c>
      <c r="J77" s="888"/>
      <c r="K77" s="618">
        <v>18.12</v>
      </c>
      <c r="L77" s="894"/>
      <c r="M77" s="888"/>
      <c r="N77" s="887">
        <v>45839</v>
      </c>
      <c r="O77" s="888"/>
      <c r="P77" s="888"/>
      <c r="Q77" s="888"/>
      <c r="R77" s="888"/>
      <c r="S77" s="888"/>
      <c r="T77" s="887">
        <v>46203</v>
      </c>
      <c r="U77" s="888"/>
      <c r="V77" s="888"/>
      <c r="W77" s="616">
        <v>7550</v>
      </c>
      <c r="X77" s="889">
        <v>18.12</v>
      </c>
      <c r="Y77" s="888"/>
      <c r="Z77" s="888"/>
      <c r="AA77" s="888"/>
      <c r="AB77" s="888"/>
      <c r="AC77" s="617">
        <v>45474</v>
      </c>
      <c r="AD77" s="615" t="s">
        <v>816</v>
      </c>
    </row>
    <row r="78" spans="1:30">
      <c r="A78" s="614" t="s">
        <v>792</v>
      </c>
      <c r="B78" s="884" t="s">
        <v>792</v>
      </c>
      <c r="C78" s="885"/>
      <c r="D78" s="885"/>
      <c r="E78" s="886" t="s">
        <v>792</v>
      </c>
      <c r="F78" s="885"/>
      <c r="G78" s="613" t="s">
        <v>792</v>
      </c>
      <c r="H78" s="613" t="s">
        <v>792</v>
      </c>
      <c r="I78" s="886" t="s">
        <v>792</v>
      </c>
      <c r="J78" s="885"/>
      <c r="K78" s="613" t="s">
        <v>792</v>
      </c>
      <c r="L78" s="884" t="s">
        <v>792</v>
      </c>
      <c r="M78" s="885"/>
      <c r="N78" s="886" t="s">
        <v>792</v>
      </c>
      <c r="O78" s="885"/>
      <c r="P78" s="885"/>
      <c r="Q78" s="885"/>
      <c r="R78" s="885"/>
      <c r="S78" s="885"/>
      <c r="T78" s="886" t="s">
        <v>792</v>
      </c>
      <c r="U78" s="885"/>
      <c r="V78" s="885"/>
      <c r="W78" s="613" t="s">
        <v>792</v>
      </c>
      <c r="X78" s="886" t="s">
        <v>792</v>
      </c>
      <c r="Y78" s="885"/>
      <c r="Z78" s="885"/>
      <c r="AA78" s="885"/>
      <c r="AB78" s="885"/>
      <c r="AC78" s="613" t="s">
        <v>792</v>
      </c>
      <c r="AD78" s="613" t="s">
        <v>792</v>
      </c>
    </row>
    <row r="79" spans="1:30">
      <c r="A79" s="612" t="s">
        <v>1246</v>
      </c>
      <c r="B79" s="892" t="s">
        <v>1247</v>
      </c>
      <c r="C79" s="888"/>
      <c r="D79" s="888"/>
      <c r="E79" s="900">
        <v>2800</v>
      </c>
      <c r="F79" s="888"/>
      <c r="G79" s="619">
        <v>2800</v>
      </c>
      <c r="H79" s="619">
        <v>47376</v>
      </c>
      <c r="I79" s="901">
        <v>3948</v>
      </c>
      <c r="J79" s="888"/>
      <c r="K79" s="618">
        <v>16.920000000000002</v>
      </c>
      <c r="L79" s="894"/>
      <c r="M79" s="888"/>
      <c r="N79" s="887">
        <v>45658</v>
      </c>
      <c r="O79" s="888"/>
      <c r="P79" s="888"/>
      <c r="Q79" s="888"/>
      <c r="R79" s="888"/>
      <c r="S79" s="888"/>
      <c r="T79" s="887">
        <v>46022</v>
      </c>
      <c r="U79" s="888"/>
      <c r="V79" s="888"/>
      <c r="W79" s="616">
        <v>3948</v>
      </c>
      <c r="X79" s="889">
        <v>16.920000000000002</v>
      </c>
      <c r="Y79" s="888"/>
      <c r="Z79" s="888"/>
      <c r="AA79" s="888"/>
      <c r="AB79" s="888"/>
      <c r="AC79" s="617">
        <v>45658</v>
      </c>
      <c r="AD79" s="615" t="s">
        <v>870</v>
      </c>
    </row>
    <row r="80" spans="1:30">
      <c r="A80" s="612"/>
      <c r="B80" s="892"/>
      <c r="C80" s="888"/>
      <c r="D80" s="888"/>
      <c r="E80" s="893"/>
      <c r="F80" s="888"/>
      <c r="G80" s="615" t="s">
        <v>792</v>
      </c>
      <c r="H80" s="615"/>
      <c r="I80" s="893"/>
      <c r="J80" s="888"/>
      <c r="K80" s="615"/>
      <c r="L80" s="894"/>
      <c r="M80" s="888"/>
      <c r="N80" s="887">
        <v>46023</v>
      </c>
      <c r="O80" s="888"/>
      <c r="P80" s="888"/>
      <c r="Q80" s="888"/>
      <c r="R80" s="888"/>
      <c r="S80" s="888"/>
      <c r="T80" s="887">
        <v>46387</v>
      </c>
      <c r="U80" s="888"/>
      <c r="V80" s="888"/>
      <c r="W80" s="616">
        <v>4116</v>
      </c>
      <c r="X80" s="889">
        <v>17.64</v>
      </c>
      <c r="Y80" s="888"/>
      <c r="Z80" s="888"/>
      <c r="AA80" s="888"/>
      <c r="AB80" s="888"/>
      <c r="AC80" s="615"/>
      <c r="AD80" s="615"/>
    </row>
    <row r="81" spans="1:30">
      <c r="A81" s="614" t="s">
        <v>792</v>
      </c>
      <c r="B81" s="884" t="s">
        <v>792</v>
      </c>
      <c r="C81" s="885"/>
      <c r="D81" s="885"/>
      <c r="E81" s="886" t="s">
        <v>792</v>
      </c>
      <c r="F81" s="885"/>
      <c r="G81" s="613" t="s">
        <v>792</v>
      </c>
      <c r="H81" s="613" t="s">
        <v>792</v>
      </c>
      <c r="I81" s="886" t="s">
        <v>792</v>
      </c>
      <c r="J81" s="885"/>
      <c r="K81" s="613" t="s">
        <v>792</v>
      </c>
      <c r="L81" s="884" t="s">
        <v>792</v>
      </c>
      <c r="M81" s="885"/>
      <c r="N81" s="886" t="s">
        <v>792</v>
      </c>
      <c r="O81" s="885"/>
      <c r="P81" s="885"/>
      <c r="Q81" s="885"/>
      <c r="R81" s="885"/>
      <c r="S81" s="885"/>
      <c r="T81" s="886" t="s">
        <v>792</v>
      </c>
      <c r="U81" s="885"/>
      <c r="V81" s="885"/>
      <c r="W81" s="613" t="s">
        <v>792</v>
      </c>
      <c r="X81" s="886" t="s">
        <v>792</v>
      </c>
      <c r="Y81" s="885"/>
      <c r="Z81" s="885"/>
      <c r="AA81" s="885"/>
      <c r="AB81" s="885"/>
      <c r="AC81" s="613" t="s">
        <v>792</v>
      </c>
      <c r="AD81" s="613" t="s">
        <v>792</v>
      </c>
    </row>
    <row r="82" spans="1:30">
      <c r="A82" s="612" t="s">
        <v>1248</v>
      </c>
      <c r="B82" s="892" t="s">
        <v>59</v>
      </c>
      <c r="C82" s="888"/>
      <c r="D82" s="888"/>
      <c r="E82" s="900">
        <v>2800</v>
      </c>
      <c r="F82" s="888"/>
      <c r="G82" s="615"/>
      <c r="H82" s="615"/>
      <c r="I82" s="893"/>
      <c r="J82" s="888"/>
      <c r="K82" s="618">
        <v>0</v>
      </c>
      <c r="L82" s="894" t="s">
        <v>792</v>
      </c>
      <c r="M82" s="888"/>
      <c r="N82" s="893"/>
      <c r="O82" s="888"/>
      <c r="P82" s="888"/>
      <c r="Q82" s="888"/>
      <c r="R82" s="888"/>
      <c r="S82" s="888"/>
      <c r="T82" s="893"/>
      <c r="U82" s="888"/>
      <c r="V82" s="888"/>
      <c r="W82" s="615"/>
      <c r="X82" s="889">
        <v>0</v>
      </c>
      <c r="Y82" s="888"/>
      <c r="Z82" s="888"/>
      <c r="AA82" s="888"/>
      <c r="AB82" s="888"/>
      <c r="AC82" s="615"/>
      <c r="AD82" s="615" t="s">
        <v>792</v>
      </c>
    </row>
    <row r="83" spans="1:30">
      <c r="A83" s="614" t="s">
        <v>792</v>
      </c>
      <c r="B83" s="884" t="s">
        <v>792</v>
      </c>
      <c r="C83" s="885"/>
      <c r="D83" s="885"/>
      <c r="E83" s="886" t="s">
        <v>792</v>
      </c>
      <c r="F83" s="885"/>
      <c r="G83" s="613" t="s">
        <v>792</v>
      </c>
      <c r="H83" s="613" t="s">
        <v>792</v>
      </c>
      <c r="I83" s="886" t="s">
        <v>792</v>
      </c>
      <c r="J83" s="885"/>
      <c r="K83" s="613" t="s">
        <v>792</v>
      </c>
      <c r="L83" s="884" t="s">
        <v>792</v>
      </c>
      <c r="M83" s="885"/>
      <c r="N83" s="886" t="s">
        <v>792</v>
      </c>
      <c r="O83" s="885"/>
      <c r="P83" s="885"/>
      <c r="Q83" s="885"/>
      <c r="R83" s="885"/>
      <c r="S83" s="885"/>
      <c r="T83" s="886" t="s">
        <v>792</v>
      </c>
      <c r="U83" s="885"/>
      <c r="V83" s="885"/>
      <c r="W83" s="613" t="s">
        <v>792</v>
      </c>
      <c r="X83" s="886" t="s">
        <v>792</v>
      </c>
      <c r="Y83" s="885"/>
      <c r="Z83" s="885"/>
      <c r="AA83" s="885"/>
      <c r="AB83" s="885"/>
      <c r="AC83" s="613" t="s">
        <v>792</v>
      </c>
      <c r="AD83" s="613" t="s">
        <v>792</v>
      </c>
    </row>
    <row r="84" spans="1:30">
      <c r="A84" s="612" t="s">
        <v>1249</v>
      </c>
      <c r="B84" s="892" t="s">
        <v>471</v>
      </c>
      <c r="C84" s="888"/>
      <c r="D84" s="888"/>
      <c r="E84" s="900">
        <v>4000</v>
      </c>
      <c r="F84" s="888"/>
      <c r="G84" s="619">
        <v>4000</v>
      </c>
      <c r="H84" s="619">
        <v>64800</v>
      </c>
      <c r="I84" s="901">
        <v>5400</v>
      </c>
      <c r="J84" s="888"/>
      <c r="K84" s="618">
        <v>16.2</v>
      </c>
      <c r="L84" s="894"/>
      <c r="M84" s="888"/>
      <c r="N84" s="887">
        <v>45658</v>
      </c>
      <c r="O84" s="888"/>
      <c r="P84" s="888"/>
      <c r="Q84" s="888"/>
      <c r="R84" s="888"/>
      <c r="S84" s="888"/>
      <c r="T84" s="887">
        <v>46022</v>
      </c>
      <c r="U84" s="888"/>
      <c r="V84" s="888"/>
      <c r="W84" s="616">
        <v>5400</v>
      </c>
      <c r="X84" s="889">
        <v>16.2</v>
      </c>
      <c r="Y84" s="888"/>
      <c r="Z84" s="888"/>
      <c r="AA84" s="888"/>
      <c r="AB84" s="888"/>
      <c r="AC84" s="617">
        <v>44927</v>
      </c>
      <c r="AD84" s="615" t="s">
        <v>832</v>
      </c>
    </row>
    <row r="85" spans="1:30">
      <c r="A85" s="614" t="s">
        <v>792</v>
      </c>
      <c r="B85" s="884" t="s">
        <v>792</v>
      </c>
      <c r="C85" s="885"/>
      <c r="D85" s="885"/>
      <c r="E85" s="886" t="s">
        <v>792</v>
      </c>
      <c r="F85" s="885"/>
      <c r="G85" s="613" t="s">
        <v>792</v>
      </c>
      <c r="H85" s="613" t="s">
        <v>792</v>
      </c>
      <c r="I85" s="886" t="s">
        <v>792</v>
      </c>
      <c r="J85" s="885"/>
      <c r="K85" s="613" t="s">
        <v>792</v>
      </c>
      <c r="L85" s="884" t="s">
        <v>792</v>
      </c>
      <c r="M85" s="885"/>
      <c r="N85" s="886" t="s">
        <v>792</v>
      </c>
      <c r="O85" s="885"/>
      <c r="P85" s="885"/>
      <c r="Q85" s="885"/>
      <c r="R85" s="885"/>
      <c r="S85" s="885"/>
      <c r="T85" s="886" t="s">
        <v>792</v>
      </c>
      <c r="U85" s="885"/>
      <c r="V85" s="885"/>
      <c r="W85" s="613" t="s">
        <v>792</v>
      </c>
      <c r="X85" s="886" t="s">
        <v>792</v>
      </c>
      <c r="Y85" s="885"/>
      <c r="Z85" s="885"/>
      <c r="AA85" s="885"/>
      <c r="AB85" s="885"/>
      <c r="AC85" s="613" t="s">
        <v>792</v>
      </c>
      <c r="AD85" s="613" t="s">
        <v>792</v>
      </c>
    </row>
    <row r="86" spans="1:30">
      <c r="A86" s="612" t="s">
        <v>1250</v>
      </c>
      <c r="B86" s="892" t="s">
        <v>1251</v>
      </c>
      <c r="C86" s="888"/>
      <c r="D86" s="888"/>
      <c r="E86" s="900">
        <v>5794</v>
      </c>
      <c r="F86" s="888"/>
      <c r="G86" s="619">
        <v>5794</v>
      </c>
      <c r="H86" s="619">
        <v>72309.119999999995</v>
      </c>
      <c r="I86" s="901">
        <v>6025.76</v>
      </c>
      <c r="J86" s="888"/>
      <c r="K86" s="618">
        <v>12.48</v>
      </c>
      <c r="L86" s="894"/>
      <c r="M86" s="888"/>
      <c r="N86" s="887">
        <v>45839</v>
      </c>
      <c r="O86" s="888"/>
      <c r="P86" s="888"/>
      <c r="Q86" s="888"/>
      <c r="R86" s="888"/>
      <c r="S86" s="888"/>
      <c r="T86" s="887">
        <v>46203</v>
      </c>
      <c r="U86" s="888"/>
      <c r="V86" s="888"/>
      <c r="W86" s="616">
        <v>6025.76</v>
      </c>
      <c r="X86" s="889">
        <v>12.48</v>
      </c>
      <c r="Y86" s="888"/>
      <c r="Z86" s="888"/>
      <c r="AA86" s="888"/>
      <c r="AB86" s="888"/>
      <c r="AC86" s="617">
        <v>44743</v>
      </c>
      <c r="AD86" s="615" t="s">
        <v>1112</v>
      </c>
    </row>
    <row r="87" spans="1:30">
      <c r="A87" s="612"/>
      <c r="B87" s="892"/>
      <c r="C87" s="888"/>
      <c r="D87" s="888"/>
      <c r="E87" s="893"/>
      <c r="F87" s="888"/>
      <c r="G87" s="615" t="s">
        <v>792</v>
      </c>
      <c r="H87" s="615"/>
      <c r="I87" s="893"/>
      <c r="J87" s="888"/>
      <c r="K87" s="615"/>
      <c r="L87" s="894"/>
      <c r="M87" s="888"/>
      <c r="N87" s="887">
        <v>46204</v>
      </c>
      <c r="O87" s="888"/>
      <c r="P87" s="888"/>
      <c r="Q87" s="888"/>
      <c r="R87" s="888"/>
      <c r="S87" s="888"/>
      <c r="T87" s="887">
        <v>46568</v>
      </c>
      <c r="U87" s="888"/>
      <c r="V87" s="888"/>
      <c r="W87" s="616">
        <v>6315.46</v>
      </c>
      <c r="X87" s="889">
        <v>13.08</v>
      </c>
      <c r="Y87" s="888"/>
      <c r="Z87" s="888"/>
      <c r="AA87" s="888"/>
      <c r="AB87" s="888"/>
      <c r="AC87" s="615"/>
      <c r="AD87" s="615"/>
    </row>
    <row r="88" spans="1:30">
      <c r="A88" s="614" t="s">
        <v>792</v>
      </c>
      <c r="B88" s="884" t="s">
        <v>792</v>
      </c>
      <c r="C88" s="885"/>
      <c r="D88" s="885"/>
      <c r="E88" s="886" t="s">
        <v>792</v>
      </c>
      <c r="F88" s="885"/>
      <c r="G88" s="613" t="s">
        <v>792</v>
      </c>
      <c r="H88" s="613" t="s">
        <v>792</v>
      </c>
      <c r="I88" s="886" t="s">
        <v>792</v>
      </c>
      <c r="J88" s="885"/>
      <c r="K88" s="613" t="s">
        <v>792</v>
      </c>
      <c r="L88" s="884" t="s">
        <v>792</v>
      </c>
      <c r="M88" s="885"/>
      <c r="N88" s="886" t="s">
        <v>792</v>
      </c>
      <c r="O88" s="885"/>
      <c r="P88" s="885"/>
      <c r="Q88" s="885"/>
      <c r="R88" s="885"/>
      <c r="S88" s="885"/>
      <c r="T88" s="886" t="s">
        <v>792</v>
      </c>
      <c r="U88" s="885"/>
      <c r="V88" s="885"/>
      <c r="W88" s="613" t="s">
        <v>792</v>
      </c>
      <c r="X88" s="886" t="s">
        <v>792</v>
      </c>
      <c r="Y88" s="885"/>
      <c r="Z88" s="885"/>
      <c r="AA88" s="885"/>
      <c r="AB88" s="885"/>
      <c r="AC88" s="613" t="s">
        <v>792</v>
      </c>
      <c r="AD88" s="613" t="s">
        <v>792</v>
      </c>
    </row>
    <row r="89" spans="1:30">
      <c r="A89" s="612" t="s">
        <v>1252</v>
      </c>
      <c r="B89" s="892" t="s">
        <v>1253</v>
      </c>
      <c r="C89" s="888"/>
      <c r="D89" s="888"/>
      <c r="E89" s="900">
        <v>6740</v>
      </c>
      <c r="F89" s="888"/>
      <c r="G89" s="619">
        <v>6740</v>
      </c>
      <c r="H89" s="619">
        <v>109188</v>
      </c>
      <c r="I89" s="901">
        <v>9099</v>
      </c>
      <c r="J89" s="888"/>
      <c r="K89" s="618">
        <v>16.2</v>
      </c>
      <c r="L89" s="894"/>
      <c r="M89" s="888"/>
      <c r="N89" s="887">
        <v>45839</v>
      </c>
      <c r="O89" s="888"/>
      <c r="P89" s="888"/>
      <c r="Q89" s="888"/>
      <c r="R89" s="888"/>
      <c r="S89" s="888"/>
      <c r="T89" s="887">
        <v>46203</v>
      </c>
      <c r="U89" s="888"/>
      <c r="V89" s="888"/>
      <c r="W89" s="616">
        <v>9099</v>
      </c>
      <c r="X89" s="889">
        <v>16.2</v>
      </c>
      <c r="Y89" s="888"/>
      <c r="Z89" s="888"/>
      <c r="AA89" s="888"/>
      <c r="AB89" s="888"/>
      <c r="AC89" s="617">
        <v>45839</v>
      </c>
      <c r="AD89" s="615" t="s">
        <v>835</v>
      </c>
    </row>
    <row r="90" spans="1:30">
      <c r="A90" s="612"/>
      <c r="B90" s="892"/>
      <c r="C90" s="888"/>
      <c r="D90" s="888"/>
      <c r="E90" s="893"/>
      <c r="F90" s="888"/>
      <c r="G90" s="615" t="s">
        <v>792</v>
      </c>
      <c r="H90" s="615"/>
      <c r="I90" s="893"/>
      <c r="J90" s="888"/>
      <c r="K90" s="615"/>
      <c r="L90" s="894"/>
      <c r="M90" s="888"/>
      <c r="N90" s="887">
        <v>46204</v>
      </c>
      <c r="O90" s="888"/>
      <c r="P90" s="888"/>
      <c r="Q90" s="888"/>
      <c r="R90" s="888"/>
      <c r="S90" s="888"/>
      <c r="T90" s="887">
        <v>46568</v>
      </c>
      <c r="U90" s="888"/>
      <c r="V90" s="888"/>
      <c r="W90" s="616">
        <v>9570.7999999999993</v>
      </c>
      <c r="X90" s="889">
        <v>17.04</v>
      </c>
      <c r="Y90" s="888"/>
      <c r="Z90" s="888"/>
      <c r="AA90" s="888"/>
      <c r="AB90" s="888"/>
      <c r="AC90" s="615"/>
      <c r="AD90" s="615"/>
    </row>
    <row r="91" spans="1:30">
      <c r="A91" s="612"/>
      <c r="B91" s="892"/>
      <c r="C91" s="888"/>
      <c r="D91" s="888"/>
      <c r="E91" s="893"/>
      <c r="F91" s="888"/>
      <c r="G91" s="615" t="s">
        <v>792</v>
      </c>
      <c r="H91" s="615"/>
      <c r="I91" s="893"/>
      <c r="J91" s="888"/>
      <c r="K91" s="615"/>
      <c r="L91" s="894"/>
      <c r="M91" s="888"/>
      <c r="N91" s="887">
        <v>46569</v>
      </c>
      <c r="O91" s="888"/>
      <c r="P91" s="888"/>
      <c r="Q91" s="888"/>
      <c r="R91" s="888"/>
      <c r="S91" s="888"/>
      <c r="T91" s="887">
        <v>46934</v>
      </c>
      <c r="U91" s="888"/>
      <c r="V91" s="888"/>
      <c r="W91" s="616">
        <v>10042.6</v>
      </c>
      <c r="X91" s="889">
        <v>17.88</v>
      </c>
      <c r="Y91" s="888"/>
      <c r="Z91" s="888"/>
      <c r="AA91" s="888"/>
      <c r="AB91" s="888"/>
      <c r="AC91" s="615"/>
      <c r="AD91" s="615"/>
    </row>
    <row r="92" spans="1:30">
      <c r="A92" s="614" t="s">
        <v>792</v>
      </c>
      <c r="B92" s="884" t="s">
        <v>792</v>
      </c>
      <c r="C92" s="885"/>
      <c r="D92" s="885"/>
      <c r="E92" s="886" t="s">
        <v>792</v>
      </c>
      <c r="F92" s="885"/>
      <c r="G92" s="613" t="s">
        <v>792</v>
      </c>
      <c r="H92" s="613" t="s">
        <v>792</v>
      </c>
      <c r="I92" s="886" t="s">
        <v>792</v>
      </c>
      <c r="J92" s="885"/>
      <c r="K92" s="613" t="s">
        <v>792</v>
      </c>
      <c r="L92" s="884" t="s">
        <v>792</v>
      </c>
      <c r="M92" s="885"/>
      <c r="N92" s="886" t="s">
        <v>792</v>
      </c>
      <c r="O92" s="885"/>
      <c r="P92" s="885"/>
      <c r="Q92" s="885"/>
      <c r="R92" s="885"/>
      <c r="S92" s="885"/>
      <c r="T92" s="886" t="s">
        <v>792</v>
      </c>
      <c r="U92" s="885"/>
      <c r="V92" s="885"/>
      <c r="W92" s="613" t="s">
        <v>792</v>
      </c>
      <c r="X92" s="886" t="s">
        <v>792</v>
      </c>
      <c r="Y92" s="885"/>
      <c r="Z92" s="885"/>
      <c r="AA92" s="885"/>
      <c r="AB92" s="885"/>
      <c r="AC92" s="613" t="s">
        <v>792</v>
      </c>
      <c r="AD92" s="613" t="s">
        <v>792</v>
      </c>
    </row>
    <row r="93" spans="1:30">
      <c r="A93" s="612" t="s">
        <v>1254</v>
      </c>
      <c r="B93" s="892" t="s">
        <v>1255</v>
      </c>
      <c r="C93" s="888"/>
      <c r="D93" s="888"/>
      <c r="E93" s="900">
        <v>11051</v>
      </c>
      <c r="F93" s="888"/>
      <c r="G93" s="619">
        <v>11051</v>
      </c>
      <c r="H93" s="619">
        <v>165765</v>
      </c>
      <c r="I93" s="901">
        <v>13813.75</v>
      </c>
      <c r="J93" s="888"/>
      <c r="K93" s="618">
        <v>15</v>
      </c>
      <c r="L93" s="894"/>
      <c r="M93" s="888"/>
      <c r="N93" s="887">
        <v>45931</v>
      </c>
      <c r="O93" s="888"/>
      <c r="P93" s="888"/>
      <c r="Q93" s="888"/>
      <c r="R93" s="888"/>
      <c r="S93" s="888"/>
      <c r="T93" s="887">
        <v>46326</v>
      </c>
      <c r="U93" s="888"/>
      <c r="V93" s="888"/>
      <c r="W93" s="616">
        <v>13813.75</v>
      </c>
      <c r="X93" s="889">
        <v>15</v>
      </c>
      <c r="Y93" s="888"/>
      <c r="Z93" s="888"/>
      <c r="AA93" s="888"/>
      <c r="AB93" s="888"/>
      <c r="AC93" s="617">
        <v>45931</v>
      </c>
      <c r="AD93" s="615" t="s">
        <v>1256</v>
      </c>
    </row>
    <row r="94" spans="1:30">
      <c r="A94" s="612"/>
      <c r="B94" s="892"/>
      <c r="C94" s="888"/>
      <c r="D94" s="888"/>
      <c r="E94" s="893"/>
      <c r="F94" s="888"/>
      <c r="G94" s="615" t="s">
        <v>792</v>
      </c>
      <c r="H94" s="615"/>
      <c r="I94" s="893"/>
      <c r="J94" s="888"/>
      <c r="K94" s="615"/>
      <c r="L94" s="894"/>
      <c r="M94" s="888"/>
      <c r="N94" s="887">
        <v>46327</v>
      </c>
      <c r="O94" s="888"/>
      <c r="P94" s="888"/>
      <c r="Q94" s="888"/>
      <c r="R94" s="888"/>
      <c r="S94" s="888"/>
      <c r="T94" s="887">
        <v>46691</v>
      </c>
      <c r="U94" s="888"/>
      <c r="V94" s="888"/>
      <c r="W94" s="616">
        <v>14366.3</v>
      </c>
      <c r="X94" s="889">
        <v>15.6</v>
      </c>
      <c r="Y94" s="888"/>
      <c r="Z94" s="888"/>
      <c r="AA94" s="888"/>
      <c r="AB94" s="888"/>
      <c r="AC94" s="615"/>
      <c r="AD94" s="615"/>
    </row>
    <row r="95" spans="1:30">
      <c r="A95" s="612"/>
      <c r="B95" s="892"/>
      <c r="C95" s="888"/>
      <c r="D95" s="888"/>
      <c r="E95" s="893"/>
      <c r="F95" s="888"/>
      <c r="G95" s="615" t="s">
        <v>792</v>
      </c>
      <c r="H95" s="615"/>
      <c r="I95" s="893"/>
      <c r="J95" s="888"/>
      <c r="K95" s="615"/>
      <c r="L95" s="894"/>
      <c r="M95" s="888"/>
      <c r="N95" s="887">
        <v>46692</v>
      </c>
      <c r="O95" s="888"/>
      <c r="P95" s="888"/>
      <c r="Q95" s="888"/>
      <c r="R95" s="888"/>
      <c r="S95" s="888"/>
      <c r="T95" s="887">
        <v>47057</v>
      </c>
      <c r="U95" s="888"/>
      <c r="V95" s="888"/>
      <c r="W95" s="616">
        <v>14918.85</v>
      </c>
      <c r="X95" s="889">
        <v>16.2</v>
      </c>
      <c r="Y95" s="888"/>
      <c r="Z95" s="888"/>
      <c r="AA95" s="888"/>
      <c r="AB95" s="888"/>
      <c r="AC95" s="615"/>
      <c r="AD95" s="615"/>
    </row>
    <row r="96" spans="1:30">
      <c r="A96" s="612"/>
      <c r="B96" s="892"/>
      <c r="C96" s="888"/>
      <c r="D96" s="888"/>
      <c r="E96" s="893"/>
      <c r="F96" s="888"/>
      <c r="G96" s="615" t="s">
        <v>792</v>
      </c>
      <c r="H96" s="615"/>
      <c r="I96" s="893"/>
      <c r="J96" s="888"/>
      <c r="K96" s="615"/>
      <c r="L96" s="894"/>
      <c r="M96" s="888"/>
      <c r="N96" s="887">
        <v>47058</v>
      </c>
      <c r="O96" s="888"/>
      <c r="P96" s="888"/>
      <c r="Q96" s="888"/>
      <c r="R96" s="888"/>
      <c r="S96" s="888"/>
      <c r="T96" s="887">
        <v>47422</v>
      </c>
      <c r="U96" s="888"/>
      <c r="V96" s="888"/>
      <c r="W96" s="616">
        <v>15471.4</v>
      </c>
      <c r="X96" s="889">
        <v>16.8</v>
      </c>
      <c r="Y96" s="888"/>
      <c r="Z96" s="888"/>
      <c r="AA96" s="888"/>
      <c r="AB96" s="888"/>
      <c r="AC96" s="615"/>
      <c r="AD96" s="615"/>
    </row>
    <row r="97" spans="1:30">
      <c r="A97" s="612"/>
      <c r="B97" s="892"/>
      <c r="C97" s="888"/>
      <c r="D97" s="888"/>
      <c r="E97" s="893"/>
      <c r="F97" s="888"/>
      <c r="G97" s="615" t="s">
        <v>792</v>
      </c>
      <c r="H97" s="615"/>
      <c r="I97" s="893"/>
      <c r="J97" s="888"/>
      <c r="K97" s="615"/>
      <c r="L97" s="894"/>
      <c r="M97" s="888"/>
      <c r="N97" s="887">
        <v>47423</v>
      </c>
      <c r="O97" s="888"/>
      <c r="P97" s="888"/>
      <c r="Q97" s="888"/>
      <c r="R97" s="888"/>
      <c r="S97" s="888"/>
      <c r="T97" s="887">
        <v>47787</v>
      </c>
      <c r="U97" s="888"/>
      <c r="V97" s="888"/>
      <c r="W97" s="616">
        <v>16023.95</v>
      </c>
      <c r="X97" s="889">
        <v>17.399999999999999</v>
      </c>
      <c r="Y97" s="888"/>
      <c r="Z97" s="888"/>
      <c r="AA97" s="888"/>
      <c r="AB97" s="888"/>
      <c r="AC97" s="615"/>
      <c r="AD97" s="615"/>
    </row>
    <row r="98" spans="1:30">
      <c r="A98" s="614" t="s">
        <v>792</v>
      </c>
      <c r="B98" s="884" t="s">
        <v>792</v>
      </c>
      <c r="C98" s="885"/>
      <c r="D98" s="885"/>
      <c r="E98" s="886" t="s">
        <v>792</v>
      </c>
      <c r="F98" s="885"/>
      <c r="G98" s="613" t="s">
        <v>792</v>
      </c>
      <c r="H98" s="613" t="s">
        <v>792</v>
      </c>
      <c r="I98" s="886" t="s">
        <v>792</v>
      </c>
      <c r="J98" s="885"/>
      <c r="K98" s="613" t="s">
        <v>792</v>
      </c>
      <c r="L98" s="884" t="s">
        <v>792</v>
      </c>
      <c r="M98" s="885"/>
      <c r="N98" s="886" t="s">
        <v>792</v>
      </c>
      <c r="O98" s="885"/>
      <c r="P98" s="885"/>
      <c r="Q98" s="885"/>
      <c r="R98" s="885"/>
      <c r="S98" s="885"/>
      <c r="T98" s="886" t="s">
        <v>792</v>
      </c>
      <c r="U98" s="885"/>
      <c r="V98" s="885"/>
      <c r="W98" s="613" t="s">
        <v>792</v>
      </c>
      <c r="X98" s="886" t="s">
        <v>792</v>
      </c>
      <c r="Y98" s="885"/>
      <c r="Z98" s="885"/>
      <c r="AA98" s="885"/>
      <c r="AB98" s="885"/>
      <c r="AC98" s="613" t="s">
        <v>792</v>
      </c>
      <c r="AD98" s="613" t="s">
        <v>792</v>
      </c>
    </row>
    <row r="99" spans="1:30">
      <c r="A99" s="612" t="s">
        <v>1257</v>
      </c>
      <c r="B99" s="892" t="s">
        <v>1258</v>
      </c>
      <c r="C99" s="888"/>
      <c r="D99" s="888"/>
      <c r="E99" s="900">
        <v>3960</v>
      </c>
      <c r="F99" s="888"/>
      <c r="G99" s="619">
        <v>3960</v>
      </c>
      <c r="H99" s="619">
        <v>66528</v>
      </c>
      <c r="I99" s="901">
        <v>5544</v>
      </c>
      <c r="J99" s="888"/>
      <c r="K99" s="618">
        <v>16.8</v>
      </c>
      <c r="L99" s="894"/>
      <c r="M99" s="888"/>
      <c r="N99" s="887">
        <v>45778</v>
      </c>
      <c r="O99" s="888"/>
      <c r="P99" s="888"/>
      <c r="Q99" s="888"/>
      <c r="R99" s="888"/>
      <c r="S99" s="888"/>
      <c r="T99" s="887">
        <v>46112</v>
      </c>
      <c r="U99" s="888"/>
      <c r="V99" s="888"/>
      <c r="W99" s="616">
        <v>5544</v>
      </c>
      <c r="X99" s="889">
        <v>16.8</v>
      </c>
      <c r="Y99" s="888"/>
      <c r="Z99" s="888"/>
      <c r="AA99" s="888"/>
      <c r="AB99" s="888"/>
      <c r="AC99" s="617">
        <v>45717</v>
      </c>
      <c r="AD99" s="615" t="s">
        <v>995</v>
      </c>
    </row>
    <row r="100" spans="1:30">
      <c r="A100" s="612"/>
      <c r="B100" s="892"/>
      <c r="C100" s="888"/>
      <c r="D100" s="888"/>
      <c r="E100" s="893"/>
      <c r="F100" s="888"/>
      <c r="G100" s="615" t="s">
        <v>792</v>
      </c>
      <c r="H100" s="615"/>
      <c r="I100" s="893"/>
      <c r="J100" s="888"/>
      <c r="K100" s="615"/>
      <c r="L100" s="894"/>
      <c r="M100" s="888"/>
      <c r="N100" s="887">
        <v>46113</v>
      </c>
      <c r="O100" s="888"/>
      <c r="P100" s="888"/>
      <c r="Q100" s="888"/>
      <c r="R100" s="888"/>
      <c r="S100" s="888"/>
      <c r="T100" s="887">
        <v>46477</v>
      </c>
      <c r="U100" s="888"/>
      <c r="V100" s="888"/>
      <c r="W100" s="616">
        <v>5742</v>
      </c>
      <c r="X100" s="889">
        <v>17.399999999999999</v>
      </c>
      <c r="Y100" s="888"/>
      <c r="Z100" s="888"/>
      <c r="AA100" s="888"/>
      <c r="AB100" s="888"/>
      <c r="AC100" s="615"/>
      <c r="AD100" s="615"/>
    </row>
    <row r="101" spans="1:30">
      <c r="A101" s="612"/>
      <c r="B101" s="892"/>
      <c r="C101" s="888"/>
      <c r="D101" s="888"/>
      <c r="E101" s="893"/>
      <c r="F101" s="888"/>
      <c r="G101" s="615" t="s">
        <v>792</v>
      </c>
      <c r="H101" s="615"/>
      <c r="I101" s="893"/>
      <c r="J101" s="888"/>
      <c r="K101" s="615"/>
      <c r="L101" s="894"/>
      <c r="M101" s="888"/>
      <c r="N101" s="887">
        <v>46478</v>
      </c>
      <c r="O101" s="888"/>
      <c r="P101" s="888"/>
      <c r="Q101" s="888"/>
      <c r="R101" s="888"/>
      <c r="S101" s="888"/>
      <c r="T101" s="887">
        <v>46843</v>
      </c>
      <c r="U101" s="888"/>
      <c r="V101" s="888"/>
      <c r="W101" s="616">
        <v>5940</v>
      </c>
      <c r="X101" s="889">
        <v>18</v>
      </c>
      <c r="Y101" s="888"/>
      <c r="Z101" s="888"/>
      <c r="AA101" s="888"/>
      <c r="AB101" s="888"/>
      <c r="AC101" s="615"/>
      <c r="AD101" s="615"/>
    </row>
    <row r="102" spans="1:30">
      <c r="A102" s="614" t="s">
        <v>792</v>
      </c>
      <c r="B102" s="884" t="s">
        <v>792</v>
      </c>
      <c r="C102" s="885"/>
      <c r="D102" s="885"/>
      <c r="E102" s="886" t="s">
        <v>792</v>
      </c>
      <c r="F102" s="885"/>
      <c r="G102" s="613" t="s">
        <v>792</v>
      </c>
      <c r="H102" s="613" t="s">
        <v>792</v>
      </c>
      <c r="I102" s="886" t="s">
        <v>792</v>
      </c>
      <c r="J102" s="885"/>
      <c r="K102" s="613" t="s">
        <v>792</v>
      </c>
      <c r="L102" s="884" t="s">
        <v>792</v>
      </c>
      <c r="M102" s="885"/>
      <c r="N102" s="886" t="s">
        <v>792</v>
      </c>
      <c r="O102" s="885"/>
      <c r="P102" s="885"/>
      <c r="Q102" s="885"/>
      <c r="R102" s="885"/>
      <c r="S102" s="885"/>
      <c r="T102" s="886" t="s">
        <v>792</v>
      </c>
      <c r="U102" s="885"/>
      <c r="V102" s="885"/>
      <c r="W102" s="613" t="s">
        <v>792</v>
      </c>
      <c r="X102" s="886" t="s">
        <v>792</v>
      </c>
      <c r="Y102" s="885"/>
      <c r="Z102" s="885"/>
      <c r="AA102" s="885"/>
      <c r="AB102" s="885"/>
      <c r="AC102" s="613" t="s">
        <v>792</v>
      </c>
      <c r="AD102" s="613" t="s">
        <v>792</v>
      </c>
    </row>
    <row r="103" spans="1:30">
      <c r="A103" s="612" t="s">
        <v>1259</v>
      </c>
      <c r="B103" s="892" t="s">
        <v>1260</v>
      </c>
      <c r="C103" s="888"/>
      <c r="D103" s="888"/>
      <c r="E103" s="900">
        <v>4102</v>
      </c>
      <c r="F103" s="888"/>
      <c r="G103" s="619">
        <v>4102</v>
      </c>
      <c r="H103" s="619">
        <v>122481.60000000001</v>
      </c>
      <c r="I103" s="901">
        <v>10206.799999999999</v>
      </c>
      <c r="J103" s="888"/>
      <c r="K103" s="618">
        <v>16.32</v>
      </c>
      <c r="L103" s="894" t="s">
        <v>1261</v>
      </c>
      <c r="M103" s="888"/>
      <c r="N103" s="887">
        <v>45717</v>
      </c>
      <c r="O103" s="888"/>
      <c r="P103" s="888"/>
      <c r="Q103" s="888"/>
      <c r="R103" s="888"/>
      <c r="S103" s="888"/>
      <c r="T103" s="887">
        <v>46081</v>
      </c>
      <c r="U103" s="888"/>
      <c r="V103" s="888"/>
      <c r="W103" s="616">
        <v>10206.799999999999</v>
      </c>
      <c r="X103" s="889">
        <v>16.32</v>
      </c>
      <c r="Y103" s="888"/>
      <c r="Z103" s="888"/>
      <c r="AA103" s="888"/>
      <c r="AB103" s="888"/>
      <c r="AC103" s="617">
        <v>45689</v>
      </c>
      <c r="AD103" s="615" t="s">
        <v>850</v>
      </c>
    </row>
    <row r="104" spans="1:30">
      <c r="A104" s="612"/>
      <c r="B104" s="892"/>
      <c r="C104" s="888"/>
      <c r="D104" s="888"/>
      <c r="E104" s="893"/>
      <c r="F104" s="888"/>
      <c r="G104" s="615" t="s">
        <v>792</v>
      </c>
      <c r="H104" s="615"/>
      <c r="I104" s="893"/>
      <c r="J104" s="888"/>
      <c r="K104" s="615"/>
      <c r="L104" s="894"/>
      <c r="M104" s="888"/>
      <c r="N104" s="887">
        <v>46082</v>
      </c>
      <c r="O104" s="888"/>
      <c r="P104" s="888"/>
      <c r="Q104" s="888"/>
      <c r="R104" s="888"/>
      <c r="S104" s="888"/>
      <c r="T104" s="887">
        <v>46446</v>
      </c>
      <c r="U104" s="888"/>
      <c r="V104" s="888"/>
      <c r="W104" s="616">
        <v>10732.15</v>
      </c>
      <c r="X104" s="889">
        <v>17.16</v>
      </c>
      <c r="Y104" s="888"/>
      <c r="Z104" s="888"/>
      <c r="AA104" s="888"/>
      <c r="AB104" s="888"/>
      <c r="AC104" s="615"/>
      <c r="AD104" s="615"/>
    </row>
    <row r="105" spans="1:30">
      <c r="A105" s="614" t="s">
        <v>792</v>
      </c>
      <c r="B105" s="884" t="s">
        <v>792</v>
      </c>
      <c r="C105" s="885"/>
      <c r="D105" s="885"/>
      <c r="E105" s="886" t="s">
        <v>792</v>
      </c>
      <c r="F105" s="885"/>
      <c r="G105" s="613" t="s">
        <v>792</v>
      </c>
      <c r="H105" s="613" t="s">
        <v>792</v>
      </c>
      <c r="I105" s="886" t="s">
        <v>792</v>
      </c>
      <c r="J105" s="885"/>
      <c r="K105" s="613" t="s">
        <v>792</v>
      </c>
      <c r="L105" s="884" t="s">
        <v>792</v>
      </c>
      <c r="M105" s="885"/>
      <c r="N105" s="886" t="s">
        <v>792</v>
      </c>
      <c r="O105" s="885"/>
      <c r="P105" s="885"/>
      <c r="Q105" s="885"/>
      <c r="R105" s="885"/>
      <c r="S105" s="885"/>
      <c r="T105" s="886" t="s">
        <v>792</v>
      </c>
      <c r="U105" s="885"/>
      <c r="V105" s="885"/>
      <c r="W105" s="613" t="s">
        <v>792</v>
      </c>
      <c r="X105" s="886" t="s">
        <v>792</v>
      </c>
      <c r="Y105" s="885"/>
      <c r="Z105" s="885"/>
      <c r="AA105" s="885"/>
      <c r="AB105" s="885"/>
      <c r="AC105" s="613" t="s">
        <v>792</v>
      </c>
      <c r="AD105" s="613" t="s">
        <v>792</v>
      </c>
    </row>
    <row r="106" spans="1:30">
      <c r="A106" s="612" t="s">
        <v>1262</v>
      </c>
      <c r="B106" s="892" t="s">
        <v>1260</v>
      </c>
      <c r="C106" s="888"/>
      <c r="D106" s="888"/>
      <c r="E106" s="900">
        <v>3403</v>
      </c>
      <c r="F106" s="888"/>
      <c r="G106" s="619">
        <v>3403</v>
      </c>
      <c r="H106" s="615"/>
      <c r="I106" s="893"/>
      <c r="J106" s="888"/>
      <c r="K106" s="618">
        <v>0</v>
      </c>
      <c r="L106" s="894" t="s">
        <v>1261</v>
      </c>
      <c r="M106" s="888"/>
      <c r="N106" s="893"/>
      <c r="O106" s="888"/>
      <c r="P106" s="888"/>
      <c r="Q106" s="888"/>
      <c r="R106" s="888"/>
      <c r="S106" s="888"/>
      <c r="T106" s="893"/>
      <c r="U106" s="888"/>
      <c r="V106" s="888"/>
      <c r="W106" s="615"/>
      <c r="X106" s="889">
        <v>0</v>
      </c>
      <c r="Y106" s="888"/>
      <c r="Z106" s="888"/>
      <c r="AA106" s="888"/>
      <c r="AB106" s="888"/>
      <c r="AC106" s="617">
        <v>45689</v>
      </c>
      <c r="AD106" s="615" t="s">
        <v>850</v>
      </c>
    </row>
    <row r="107" spans="1:30">
      <c r="A107" s="614" t="s">
        <v>792</v>
      </c>
      <c r="B107" s="884" t="s">
        <v>792</v>
      </c>
      <c r="C107" s="885"/>
      <c r="D107" s="885"/>
      <c r="E107" s="886" t="s">
        <v>792</v>
      </c>
      <c r="F107" s="885"/>
      <c r="G107" s="613" t="s">
        <v>792</v>
      </c>
      <c r="H107" s="613" t="s">
        <v>792</v>
      </c>
      <c r="I107" s="886" t="s">
        <v>792</v>
      </c>
      <c r="J107" s="885"/>
      <c r="K107" s="613" t="s">
        <v>792</v>
      </c>
      <c r="L107" s="884" t="s">
        <v>792</v>
      </c>
      <c r="M107" s="885"/>
      <c r="N107" s="886" t="s">
        <v>792</v>
      </c>
      <c r="O107" s="885"/>
      <c r="P107" s="885"/>
      <c r="Q107" s="885"/>
      <c r="R107" s="885"/>
      <c r="S107" s="885"/>
      <c r="T107" s="886" t="s">
        <v>792</v>
      </c>
      <c r="U107" s="885"/>
      <c r="V107" s="885"/>
      <c r="W107" s="613" t="s">
        <v>792</v>
      </c>
      <c r="X107" s="886" t="s">
        <v>792</v>
      </c>
      <c r="Y107" s="885"/>
      <c r="Z107" s="885"/>
      <c r="AA107" s="885"/>
      <c r="AB107" s="885"/>
      <c r="AC107" s="613" t="s">
        <v>792</v>
      </c>
      <c r="AD107" s="613" t="s">
        <v>792</v>
      </c>
    </row>
    <row r="108" spans="1:30">
      <c r="A108" s="612" t="s">
        <v>1263</v>
      </c>
      <c r="B108" s="892" t="s">
        <v>59</v>
      </c>
      <c r="C108" s="888"/>
      <c r="D108" s="888"/>
      <c r="E108" s="900">
        <v>7080</v>
      </c>
      <c r="F108" s="888"/>
      <c r="G108" s="619">
        <v>0</v>
      </c>
      <c r="H108" s="615"/>
      <c r="I108" s="893"/>
      <c r="J108" s="888"/>
      <c r="K108" s="618">
        <v>0</v>
      </c>
      <c r="L108" s="894"/>
      <c r="M108" s="888"/>
      <c r="N108" s="893"/>
      <c r="O108" s="888"/>
      <c r="P108" s="888"/>
      <c r="Q108" s="888"/>
      <c r="R108" s="888"/>
      <c r="S108" s="888"/>
      <c r="T108" s="893"/>
      <c r="U108" s="888"/>
      <c r="V108" s="888"/>
      <c r="W108" s="615"/>
      <c r="X108" s="889">
        <v>0</v>
      </c>
      <c r="Y108" s="888"/>
      <c r="Z108" s="888"/>
      <c r="AA108" s="888"/>
      <c r="AB108" s="888"/>
      <c r="AC108" s="615"/>
      <c r="AD108" s="615" t="s">
        <v>792</v>
      </c>
    </row>
    <row r="109" spans="1:30">
      <c r="A109" s="614" t="s">
        <v>792</v>
      </c>
      <c r="B109" s="884" t="s">
        <v>792</v>
      </c>
      <c r="C109" s="885"/>
      <c r="D109" s="885"/>
      <c r="E109" s="886" t="s">
        <v>792</v>
      </c>
      <c r="F109" s="885"/>
      <c r="G109" s="613" t="s">
        <v>792</v>
      </c>
      <c r="H109" s="613" t="s">
        <v>792</v>
      </c>
      <c r="I109" s="886" t="s">
        <v>792</v>
      </c>
      <c r="J109" s="885"/>
      <c r="K109" s="613" t="s">
        <v>792</v>
      </c>
      <c r="L109" s="884" t="s">
        <v>792</v>
      </c>
      <c r="M109" s="885"/>
      <c r="N109" s="886" t="s">
        <v>792</v>
      </c>
      <c r="O109" s="885"/>
      <c r="P109" s="885"/>
      <c r="Q109" s="885"/>
      <c r="R109" s="885"/>
      <c r="S109" s="885"/>
      <c r="T109" s="886" t="s">
        <v>792</v>
      </c>
      <c r="U109" s="885"/>
      <c r="V109" s="885"/>
      <c r="W109" s="613" t="s">
        <v>792</v>
      </c>
      <c r="X109" s="886" t="s">
        <v>792</v>
      </c>
      <c r="Y109" s="885"/>
      <c r="Z109" s="885"/>
      <c r="AA109" s="885"/>
      <c r="AB109" s="885"/>
      <c r="AC109" s="613" t="s">
        <v>792</v>
      </c>
      <c r="AD109" s="613" t="s">
        <v>792</v>
      </c>
    </row>
    <row r="110" spans="1:30">
      <c r="A110" s="612" t="s">
        <v>1264</v>
      </c>
      <c r="B110" s="892" t="s">
        <v>59</v>
      </c>
      <c r="C110" s="888"/>
      <c r="D110" s="888"/>
      <c r="E110" s="900">
        <v>7812</v>
      </c>
      <c r="F110" s="888"/>
      <c r="G110" s="619">
        <v>0</v>
      </c>
      <c r="H110" s="615"/>
      <c r="I110" s="893"/>
      <c r="J110" s="888"/>
      <c r="K110" s="618">
        <v>0</v>
      </c>
      <c r="L110" s="894"/>
      <c r="M110" s="888"/>
      <c r="N110" s="893"/>
      <c r="O110" s="888"/>
      <c r="P110" s="888"/>
      <c r="Q110" s="888"/>
      <c r="R110" s="888"/>
      <c r="S110" s="888"/>
      <c r="T110" s="893"/>
      <c r="U110" s="888"/>
      <c r="V110" s="888"/>
      <c r="W110" s="615"/>
      <c r="X110" s="889">
        <v>0</v>
      </c>
      <c r="Y110" s="888"/>
      <c r="Z110" s="888"/>
      <c r="AA110" s="888"/>
      <c r="AB110" s="888"/>
      <c r="AC110" s="615"/>
      <c r="AD110" s="615" t="s">
        <v>792</v>
      </c>
    </row>
    <row r="111" spans="1:30">
      <c r="A111" s="614" t="s">
        <v>792</v>
      </c>
      <c r="B111" s="884" t="s">
        <v>792</v>
      </c>
      <c r="C111" s="885"/>
      <c r="D111" s="885"/>
      <c r="E111" s="886" t="s">
        <v>792</v>
      </c>
      <c r="F111" s="885"/>
      <c r="G111" s="613" t="s">
        <v>792</v>
      </c>
      <c r="H111" s="613" t="s">
        <v>792</v>
      </c>
      <c r="I111" s="886" t="s">
        <v>792</v>
      </c>
      <c r="J111" s="885"/>
      <c r="K111" s="613" t="s">
        <v>792</v>
      </c>
      <c r="L111" s="884" t="s">
        <v>792</v>
      </c>
      <c r="M111" s="885"/>
      <c r="N111" s="886" t="s">
        <v>792</v>
      </c>
      <c r="O111" s="885"/>
      <c r="P111" s="885"/>
      <c r="Q111" s="885"/>
      <c r="R111" s="885"/>
      <c r="S111" s="885"/>
      <c r="T111" s="886" t="s">
        <v>792</v>
      </c>
      <c r="U111" s="885"/>
      <c r="V111" s="885"/>
      <c r="W111" s="613" t="s">
        <v>792</v>
      </c>
      <c r="X111" s="886" t="s">
        <v>792</v>
      </c>
      <c r="Y111" s="885"/>
      <c r="Z111" s="885"/>
      <c r="AA111" s="885"/>
      <c r="AB111" s="885"/>
      <c r="AC111" s="613" t="s">
        <v>792</v>
      </c>
      <c r="AD111" s="613" t="s">
        <v>792</v>
      </c>
    </row>
    <row r="112" spans="1:30">
      <c r="A112" s="612" t="s">
        <v>1265</v>
      </c>
      <c r="B112" s="892" t="s">
        <v>59</v>
      </c>
      <c r="C112" s="888"/>
      <c r="D112" s="888"/>
      <c r="E112" s="900">
        <v>0</v>
      </c>
      <c r="F112" s="888"/>
      <c r="G112" s="619">
        <v>0</v>
      </c>
      <c r="H112" s="615"/>
      <c r="I112" s="893"/>
      <c r="J112" s="888"/>
      <c r="K112" s="618">
        <v>0</v>
      </c>
      <c r="L112" s="894"/>
      <c r="M112" s="888"/>
      <c r="N112" s="893"/>
      <c r="O112" s="888"/>
      <c r="P112" s="888"/>
      <c r="Q112" s="888"/>
      <c r="R112" s="888"/>
      <c r="S112" s="888"/>
      <c r="T112" s="893"/>
      <c r="U112" s="888"/>
      <c r="V112" s="888"/>
      <c r="W112" s="615"/>
      <c r="X112" s="889">
        <v>0</v>
      </c>
      <c r="Y112" s="888"/>
      <c r="Z112" s="888"/>
      <c r="AA112" s="888"/>
      <c r="AB112" s="888"/>
      <c r="AC112" s="615"/>
      <c r="AD112" s="615" t="s">
        <v>792</v>
      </c>
    </row>
    <row r="113" spans="1:30">
      <c r="A113" s="614" t="s">
        <v>792</v>
      </c>
      <c r="B113" s="884" t="s">
        <v>792</v>
      </c>
      <c r="C113" s="885"/>
      <c r="D113" s="885"/>
      <c r="E113" s="886" t="s">
        <v>792</v>
      </c>
      <c r="F113" s="885"/>
      <c r="G113" s="613" t="s">
        <v>792</v>
      </c>
      <c r="H113" s="613" t="s">
        <v>792</v>
      </c>
      <c r="I113" s="886" t="s">
        <v>792</v>
      </c>
      <c r="J113" s="885"/>
      <c r="K113" s="613" t="s">
        <v>792</v>
      </c>
      <c r="L113" s="884" t="s">
        <v>792</v>
      </c>
      <c r="M113" s="885"/>
      <c r="N113" s="886" t="s">
        <v>792</v>
      </c>
      <c r="O113" s="885"/>
      <c r="P113" s="885"/>
      <c r="Q113" s="885"/>
      <c r="R113" s="885"/>
      <c r="S113" s="885"/>
      <c r="T113" s="886" t="s">
        <v>792</v>
      </c>
      <c r="U113" s="885"/>
      <c r="V113" s="885"/>
      <c r="W113" s="613" t="s">
        <v>792</v>
      </c>
      <c r="X113" s="886" t="s">
        <v>792</v>
      </c>
      <c r="Y113" s="885"/>
      <c r="Z113" s="885"/>
      <c r="AA113" s="885"/>
      <c r="AB113" s="885"/>
      <c r="AC113" s="613" t="s">
        <v>792</v>
      </c>
      <c r="AD113" s="613" t="s">
        <v>792</v>
      </c>
    </row>
    <row r="114" spans="1:30">
      <c r="A114" s="892" t="s">
        <v>792</v>
      </c>
      <c r="B114" s="892" t="s">
        <v>792</v>
      </c>
      <c r="C114" s="888"/>
      <c r="D114" s="888"/>
    </row>
    <row r="115" spans="1:30">
      <c r="A115" s="888"/>
      <c r="B115" s="888"/>
      <c r="C115" s="888"/>
      <c r="D115" s="888"/>
    </row>
    <row r="116" spans="1:30" ht="16" thickBot="1">
      <c r="A116" s="888"/>
      <c r="B116" s="888"/>
      <c r="C116" s="888"/>
      <c r="D116" s="888"/>
      <c r="J116" s="895" t="s">
        <v>901</v>
      </c>
      <c r="K116" s="896"/>
      <c r="L116" s="896"/>
      <c r="M116" s="896"/>
      <c r="N116" s="896"/>
      <c r="O116" s="896"/>
      <c r="P116" s="896"/>
      <c r="Q116" s="896"/>
      <c r="R116" s="896"/>
      <c r="S116" s="896"/>
      <c r="T116" s="896"/>
      <c r="U116" s="896"/>
      <c r="V116" s="896"/>
      <c r="W116" s="896"/>
      <c r="X116" s="896"/>
      <c r="Y116" s="896"/>
      <c r="Z116" s="896"/>
    </row>
    <row r="117" spans="1:30">
      <c r="A117" s="888"/>
      <c r="B117" s="888"/>
      <c r="C117" s="888"/>
      <c r="D117" s="888"/>
    </row>
    <row r="118" spans="1:30">
      <c r="A118" s="888"/>
      <c r="B118" s="888"/>
      <c r="C118" s="888"/>
      <c r="D118" s="888"/>
      <c r="J118" s="890" t="s">
        <v>902</v>
      </c>
      <c r="K118" s="888"/>
      <c r="L118" s="888"/>
      <c r="M118" s="891">
        <v>122693</v>
      </c>
      <c r="N118" s="888"/>
      <c r="S118" s="890" t="s">
        <v>903</v>
      </c>
      <c r="T118" s="888"/>
      <c r="U118" s="888"/>
      <c r="V118" s="891">
        <v>122022.43</v>
      </c>
      <c r="W118" s="888"/>
      <c r="X118" s="888"/>
      <c r="Y118" s="888"/>
    </row>
    <row r="119" spans="1:30">
      <c r="A119" s="888"/>
      <c r="B119" s="888"/>
      <c r="C119" s="888"/>
      <c r="D119" s="888"/>
    </row>
    <row r="120" spans="1:30">
      <c r="A120" s="888"/>
      <c r="B120" s="888"/>
      <c r="C120" s="888"/>
      <c r="D120" s="888"/>
      <c r="S120" s="890" t="s">
        <v>904</v>
      </c>
      <c r="T120" s="888"/>
      <c r="U120" s="888"/>
      <c r="V120" s="891">
        <v>1464269.16</v>
      </c>
      <c r="W120" s="888"/>
      <c r="X120" s="888"/>
      <c r="Y120" s="888"/>
    </row>
    <row r="121" spans="1:30">
      <c r="A121" s="888"/>
      <c r="B121" s="888"/>
      <c r="C121" s="888"/>
      <c r="D121" s="888"/>
      <c r="J121" s="890" t="s">
        <v>905</v>
      </c>
      <c r="K121" s="888"/>
      <c r="L121" s="888"/>
      <c r="M121" s="891">
        <v>92698</v>
      </c>
      <c r="N121" s="888"/>
      <c r="S121" s="888"/>
      <c r="T121" s="888"/>
      <c r="U121" s="888"/>
      <c r="V121" s="888"/>
      <c r="W121" s="888"/>
      <c r="X121" s="888"/>
      <c r="Y121" s="888"/>
    </row>
    <row r="122" spans="1:30">
      <c r="A122" s="888"/>
      <c r="B122" s="888"/>
      <c r="C122" s="888"/>
      <c r="D122" s="888"/>
      <c r="J122" s="888"/>
      <c r="K122" s="888"/>
      <c r="L122" s="888"/>
      <c r="M122" s="888"/>
      <c r="N122" s="888"/>
    </row>
    <row r="123" spans="1:30">
      <c r="A123" s="888"/>
      <c r="B123" s="888"/>
      <c r="C123" s="888"/>
      <c r="D123" s="888"/>
    </row>
    <row r="124" spans="1:30">
      <c r="A124" s="888"/>
      <c r="B124" s="888"/>
      <c r="C124" s="888"/>
      <c r="D124" s="888"/>
      <c r="J124" s="890" t="s">
        <v>906</v>
      </c>
      <c r="K124" s="888"/>
      <c r="L124" s="888"/>
      <c r="M124" s="891">
        <v>92698</v>
      </c>
      <c r="N124" s="888"/>
      <c r="R124" s="890" t="s">
        <v>729</v>
      </c>
      <c r="S124" s="888"/>
      <c r="T124" s="888"/>
      <c r="U124" s="899">
        <v>75.552802523371341</v>
      </c>
      <c r="V124" s="888"/>
      <c r="W124" s="888"/>
      <c r="X124" s="888"/>
    </row>
    <row r="125" spans="1:30" ht="16" thickBot="1">
      <c r="A125" s="888"/>
      <c r="B125" s="888"/>
      <c r="C125" s="888"/>
      <c r="D125" s="888"/>
      <c r="J125" s="897" t="s">
        <v>907</v>
      </c>
      <c r="K125" s="896"/>
      <c r="L125" s="896"/>
      <c r="M125" s="898">
        <v>29995</v>
      </c>
      <c r="N125" s="896"/>
      <c r="R125" s="890" t="s">
        <v>908</v>
      </c>
      <c r="S125" s="888"/>
      <c r="T125" s="888"/>
      <c r="U125" s="899">
        <v>24.447197476628659</v>
      </c>
      <c r="V125" s="888"/>
      <c r="W125" s="888"/>
      <c r="X125" s="888"/>
    </row>
    <row r="126" spans="1:30">
      <c r="A126" s="888"/>
      <c r="B126" s="888"/>
      <c r="C126" s="888"/>
      <c r="D126" s="888"/>
    </row>
    <row r="127" spans="1:30">
      <c r="A127" s="888"/>
      <c r="B127" s="888"/>
      <c r="C127" s="888"/>
      <c r="D127" s="888"/>
      <c r="J127" s="890" t="s">
        <v>909</v>
      </c>
      <c r="K127" s="888"/>
      <c r="L127" s="888"/>
      <c r="M127" s="891">
        <v>122693</v>
      </c>
      <c r="N127" s="888"/>
    </row>
    <row r="128" spans="1:30">
      <c r="A128" s="888"/>
      <c r="B128" s="888"/>
      <c r="C128" s="888"/>
      <c r="D128" s="888"/>
    </row>
    <row r="129" ht="2.25" customHeight="1"/>
  </sheetData>
  <mergeCells count="786">
    <mergeCell ref="D2:P2"/>
    <mergeCell ref="C3:O3"/>
    <mergeCell ref="B5:D5"/>
    <mergeCell ref="E5:G5"/>
    <mergeCell ref="I5:J5"/>
    <mergeCell ref="L5:M5"/>
    <mergeCell ref="N5:V5"/>
    <mergeCell ref="X5:AB5"/>
    <mergeCell ref="AC5:AD5"/>
    <mergeCell ref="X6:AB6"/>
    <mergeCell ref="T7:V7"/>
    <mergeCell ref="X7:AB7"/>
    <mergeCell ref="X10:AB10"/>
    <mergeCell ref="B7:D7"/>
    <mergeCell ref="X9:AB9"/>
    <mergeCell ref="E7:F7"/>
    <mergeCell ref="I7:J7"/>
    <mergeCell ref="L7:M7"/>
    <mergeCell ref="N7:S7"/>
    <mergeCell ref="B9:D9"/>
    <mergeCell ref="E9:F9"/>
    <mergeCell ref="B8:D8"/>
    <mergeCell ref="E8:F8"/>
    <mergeCell ref="B6:D6"/>
    <mergeCell ref="E6:F6"/>
    <mergeCell ref="I6:J6"/>
    <mergeCell ref="L6:M6"/>
    <mergeCell ref="N6:S6"/>
    <mergeCell ref="T6:V6"/>
    <mergeCell ref="I8:J8"/>
    <mergeCell ref="L8:M8"/>
    <mergeCell ref="N8:S8"/>
    <mergeCell ref="T8:V8"/>
    <mergeCell ref="X8:AB8"/>
    <mergeCell ref="I11:J11"/>
    <mergeCell ref="L11:M11"/>
    <mergeCell ref="N11:S11"/>
    <mergeCell ref="T9:V9"/>
    <mergeCell ref="I9:J9"/>
    <mergeCell ref="L9:M9"/>
    <mergeCell ref="N9:S9"/>
    <mergeCell ref="T11:V11"/>
    <mergeCell ref="B10:D10"/>
    <mergeCell ref="E10:F10"/>
    <mergeCell ref="I10:J10"/>
    <mergeCell ref="L10:M10"/>
    <mergeCell ref="N10:S10"/>
    <mergeCell ref="T10:V10"/>
    <mergeCell ref="X11:AB11"/>
    <mergeCell ref="X12:AB12"/>
    <mergeCell ref="T13:V13"/>
    <mergeCell ref="X13:AB13"/>
    <mergeCell ref="B11:D11"/>
    <mergeCell ref="E11:F11"/>
    <mergeCell ref="B14:D14"/>
    <mergeCell ref="E14:F14"/>
    <mergeCell ref="I14:J14"/>
    <mergeCell ref="L14:M14"/>
    <mergeCell ref="N14:S14"/>
    <mergeCell ref="T14:V14"/>
    <mergeCell ref="X14:AB14"/>
    <mergeCell ref="B13:D13"/>
    <mergeCell ref="B12:D12"/>
    <mergeCell ref="E12:F12"/>
    <mergeCell ref="I12:J12"/>
    <mergeCell ref="L12:M12"/>
    <mergeCell ref="N12:S12"/>
    <mergeCell ref="T12:V12"/>
    <mergeCell ref="E13:F13"/>
    <mergeCell ref="I13:J13"/>
    <mergeCell ref="L13:M13"/>
    <mergeCell ref="N13:S13"/>
    <mergeCell ref="T16:V16"/>
    <mergeCell ref="X16:AB16"/>
    <mergeCell ref="B15:D15"/>
    <mergeCell ref="E15:F15"/>
    <mergeCell ref="I17:J17"/>
    <mergeCell ref="L17:M17"/>
    <mergeCell ref="N17:S17"/>
    <mergeCell ref="T15:V15"/>
    <mergeCell ref="I15:J15"/>
    <mergeCell ref="L15:M15"/>
    <mergeCell ref="B17:D17"/>
    <mergeCell ref="E17:F17"/>
    <mergeCell ref="B16:D16"/>
    <mergeCell ref="E16:F16"/>
    <mergeCell ref="I16:J16"/>
    <mergeCell ref="L16:M16"/>
    <mergeCell ref="N16:S16"/>
    <mergeCell ref="N15:S15"/>
    <mergeCell ref="T17:V17"/>
    <mergeCell ref="X15:AB15"/>
    <mergeCell ref="X17:AB17"/>
    <mergeCell ref="X20:AB20"/>
    <mergeCell ref="B19:D19"/>
    <mergeCell ref="B18:D18"/>
    <mergeCell ref="E18:F18"/>
    <mergeCell ref="I18:J18"/>
    <mergeCell ref="L18:M18"/>
    <mergeCell ref="N18:S18"/>
    <mergeCell ref="T18:V18"/>
    <mergeCell ref="E19:F19"/>
    <mergeCell ref="I19:J19"/>
    <mergeCell ref="B20:D20"/>
    <mergeCell ref="E20:F20"/>
    <mergeCell ref="I20:J20"/>
    <mergeCell ref="L20:M20"/>
    <mergeCell ref="N20:S20"/>
    <mergeCell ref="T20:V20"/>
    <mergeCell ref="L19:M19"/>
    <mergeCell ref="N19:S19"/>
    <mergeCell ref="X18:AB18"/>
    <mergeCell ref="T19:V19"/>
    <mergeCell ref="X19:AB19"/>
    <mergeCell ref="T22:V22"/>
    <mergeCell ref="X22:AB22"/>
    <mergeCell ref="B21:D21"/>
    <mergeCell ref="E21:F21"/>
    <mergeCell ref="I23:J23"/>
    <mergeCell ref="L23:M23"/>
    <mergeCell ref="N23:S23"/>
    <mergeCell ref="T21:V21"/>
    <mergeCell ref="I21:J21"/>
    <mergeCell ref="L21:M21"/>
    <mergeCell ref="B23:D23"/>
    <mergeCell ref="E23:F23"/>
    <mergeCell ref="B22:D22"/>
    <mergeCell ref="E22:F22"/>
    <mergeCell ref="I22:J22"/>
    <mergeCell ref="L22:M22"/>
    <mergeCell ref="N22:S22"/>
    <mergeCell ref="N21:S21"/>
    <mergeCell ref="T23:V23"/>
    <mergeCell ref="X21:AB21"/>
    <mergeCell ref="X23:AB23"/>
    <mergeCell ref="X26:AB26"/>
    <mergeCell ref="B25:D25"/>
    <mergeCell ref="B24:D24"/>
    <mergeCell ref="E24:F24"/>
    <mergeCell ref="I24:J24"/>
    <mergeCell ref="L24:M24"/>
    <mergeCell ref="N24:S24"/>
    <mergeCell ref="T24:V24"/>
    <mergeCell ref="E25:F25"/>
    <mergeCell ref="I25:J25"/>
    <mergeCell ref="B26:D26"/>
    <mergeCell ref="E26:F26"/>
    <mergeCell ref="I26:J26"/>
    <mergeCell ref="L26:M26"/>
    <mergeCell ref="N26:S26"/>
    <mergeCell ref="T26:V26"/>
    <mergeCell ref="L25:M25"/>
    <mergeCell ref="N25:S25"/>
    <mergeCell ref="X24:AB24"/>
    <mergeCell ref="T25:V25"/>
    <mergeCell ref="X25:AB25"/>
    <mergeCell ref="T28:V28"/>
    <mergeCell ref="X28:AB28"/>
    <mergeCell ref="B27:D27"/>
    <mergeCell ref="E27:F27"/>
    <mergeCell ref="I29:J29"/>
    <mergeCell ref="L29:M29"/>
    <mergeCell ref="N29:S29"/>
    <mergeCell ref="T27:V27"/>
    <mergeCell ref="I27:J27"/>
    <mergeCell ref="L27:M27"/>
    <mergeCell ref="B29:D29"/>
    <mergeCell ref="E29:F29"/>
    <mergeCell ref="B28:D28"/>
    <mergeCell ref="E28:F28"/>
    <mergeCell ref="I28:J28"/>
    <mergeCell ref="L28:M28"/>
    <mergeCell ref="N28:S28"/>
    <mergeCell ref="N27:S27"/>
    <mergeCell ref="T29:V29"/>
    <mergeCell ref="X27:AB27"/>
    <mergeCell ref="X29:AB29"/>
    <mergeCell ref="X32:AB32"/>
    <mergeCell ref="B31:D31"/>
    <mergeCell ref="B30:D30"/>
    <mergeCell ref="E30:F30"/>
    <mergeCell ref="I30:J30"/>
    <mergeCell ref="L30:M30"/>
    <mergeCell ref="N30:S30"/>
    <mergeCell ref="T30:V30"/>
    <mergeCell ref="E31:F31"/>
    <mergeCell ref="I31:J31"/>
    <mergeCell ref="B32:D32"/>
    <mergeCell ref="E32:F32"/>
    <mergeCell ref="I32:J32"/>
    <mergeCell ref="L32:M32"/>
    <mergeCell ref="N32:S32"/>
    <mergeCell ref="T32:V32"/>
    <mergeCell ref="L31:M31"/>
    <mergeCell ref="N31:S31"/>
    <mergeCell ref="X30:AB30"/>
    <mergeCell ref="T31:V31"/>
    <mergeCell ref="X31:AB31"/>
    <mergeCell ref="T34:V34"/>
    <mergeCell ref="X34:AB34"/>
    <mergeCell ref="B33:D33"/>
    <mergeCell ref="E33:F33"/>
    <mergeCell ref="I35:J35"/>
    <mergeCell ref="L35:M35"/>
    <mergeCell ref="N35:S35"/>
    <mergeCell ref="T33:V33"/>
    <mergeCell ref="I33:J33"/>
    <mergeCell ref="L33:M33"/>
    <mergeCell ref="B35:D35"/>
    <mergeCell ref="E35:F35"/>
    <mergeCell ref="B34:D34"/>
    <mergeCell ref="E34:F34"/>
    <mergeCell ref="I34:J34"/>
    <mergeCell ref="L34:M34"/>
    <mergeCell ref="N34:S34"/>
    <mergeCell ref="N33:S33"/>
    <mergeCell ref="T35:V35"/>
    <mergeCell ref="X33:AB33"/>
    <mergeCell ref="X35:AB35"/>
    <mergeCell ref="X38:AB38"/>
    <mergeCell ref="B37:D37"/>
    <mergeCell ref="B36:D36"/>
    <mergeCell ref="E36:F36"/>
    <mergeCell ref="I36:J36"/>
    <mergeCell ref="L36:M36"/>
    <mergeCell ref="N36:S36"/>
    <mergeCell ref="T36:V36"/>
    <mergeCell ref="E37:F37"/>
    <mergeCell ref="I37:J37"/>
    <mergeCell ref="B38:D38"/>
    <mergeCell ref="E38:F38"/>
    <mergeCell ref="I38:J38"/>
    <mergeCell ref="L38:M38"/>
    <mergeCell ref="N38:S38"/>
    <mergeCell ref="T38:V38"/>
    <mergeCell ref="L37:M37"/>
    <mergeCell ref="N37:S37"/>
    <mergeCell ref="X36:AB36"/>
    <mergeCell ref="T37:V37"/>
    <mergeCell ref="X37:AB37"/>
    <mergeCell ref="T40:V40"/>
    <mergeCell ref="X40:AB40"/>
    <mergeCell ref="B39:D39"/>
    <mergeCell ref="E39:F39"/>
    <mergeCell ref="I41:J41"/>
    <mergeCell ref="L41:M41"/>
    <mergeCell ref="N41:S41"/>
    <mergeCell ref="T39:V39"/>
    <mergeCell ref="I39:J39"/>
    <mergeCell ref="L39:M39"/>
    <mergeCell ref="B41:D41"/>
    <mergeCell ref="E41:F41"/>
    <mergeCell ref="B40:D40"/>
    <mergeCell ref="E40:F40"/>
    <mergeCell ref="I40:J40"/>
    <mergeCell ref="L40:M40"/>
    <mergeCell ref="N40:S40"/>
    <mergeCell ref="N39:S39"/>
    <mergeCell ref="T41:V41"/>
    <mergeCell ref="X39:AB39"/>
    <mergeCell ref="X41:AB41"/>
    <mergeCell ref="X44:AB44"/>
    <mergeCell ref="B43:D43"/>
    <mergeCell ref="B42:D42"/>
    <mergeCell ref="E42:F42"/>
    <mergeCell ref="I42:J42"/>
    <mergeCell ref="L42:M42"/>
    <mergeCell ref="N42:S42"/>
    <mergeCell ref="T42:V42"/>
    <mergeCell ref="E43:F43"/>
    <mergeCell ref="I43:J43"/>
    <mergeCell ref="B44:D44"/>
    <mergeCell ref="E44:F44"/>
    <mergeCell ref="I44:J44"/>
    <mergeCell ref="L44:M44"/>
    <mergeCell ref="N44:S44"/>
    <mergeCell ref="T44:V44"/>
    <mergeCell ref="L43:M43"/>
    <mergeCell ref="N43:S43"/>
    <mergeCell ref="X42:AB42"/>
    <mergeCell ref="T43:V43"/>
    <mergeCell ref="X43:AB43"/>
    <mergeCell ref="T46:V46"/>
    <mergeCell ref="X46:AB46"/>
    <mergeCell ref="B45:D45"/>
    <mergeCell ref="E45:F45"/>
    <mergeCell ref="I47:J47"/>
    <mergeCell ref="L47:M47"/>
    <mergeCell ref="N47:S47"/>
    <mergeCell ref="T45:V45"/>
    <mergeCell ref="I45:J45"/>
    <mergeCell ref="L45:M45"/>
    <mergeCell ref="B47:D47"/>
    <mergeCell ref="E47:F47"/>
    <mergeCell ref="B46:D46"/>
    <mergeCell ref="E46:F46"/>
    <mergeCell ref="I46:J46"/>
    <mergeCell ref="L46:M46"/>
    <mergeCell ref="N46:S46"/>
    <mergeCell ref="N45:S45"/>
    <mergeCell ref="T47:V47"/>
    <mergeCell ref="X45:AB45"/>
    <mergeCell ref="X47:AB47"/>
    <mergeCell ref="X50:AB50"/>
    <mergeCell ref="B49:D49"/>
    <mergeCell ref="B48:D48"/>
    <mergeCell ref="E48:F48"/>
    <mergeCell ref="I48:J48"/>
    <mergeCell ref="L48:M48"/>
    <mergeCell ref="N48:S48"/>
    <mergeCell ref="T48:V48"/>
    <mergeCell ref="E49:F49"/>
    <mergeCell ref="I49:J49"/>
    <mergeCell ref="B50:D50"/>
    <mergeCell ref="E50:F50"/>
    <mergeCell ref="I50:J50"/>
    <mergeCell ref="L50:M50"/>
    <mergeCell ref="N50:S50"/>
    <mergeCell ref="T50:V50"/>
    <mergeCell ref="L49:M49"/>
    <mergeCell ref="N49:S49"/>
    <mergeCell ref="X48:AB48"/>
    <mergeCell ref="T49:V49"/>
    <mergeCell ref="X49:AB49"/>
    <mergeCell ref="T52:V52"/>
    <mergeCell ref="X52:AB52"/>
    <mergeCell ref="B51:D51"/>
    <mergeCell ref="E51:F51"/>
    <mergeCell ref="I53:J53"/>
    <mergeCell ref="L53:M53"/>
    <mergeCell ref="N53:S53"/>
    <mergeCell ref="T51:V51"/>
    <mergeCell ref="I51:J51"/>
    <mergeCell ref="L51:M51"/>
    <mergeCell ref="B53:D53"/>
    <mergeCell ref="E53:F53"/>
    <mergeCell ref="B52:D52"/>
    <mergeCell ref="E52:F52"/>
    <mergeCell ref="I52:J52"/>
    <mergeCell ref="L52:M52"/>
    <mergeCell ref="N52:S52"/>
    <mergeCell ref="N51:S51"/>
    <mergeCell ref="T53:V53"/>
    <mergeCell ref="X51:AB51"/>
    <mergeCell ref="X53:AB53"/>
    <mergeCell ref="X56:AB56"/>
    <mergeCell ref="B55:D55"/>
    <mergeCell ref="B54:D54"/>
    <mergeCell ref="E54:F54"/>
    <mergeCell ref="I54:J54"/>
    <mergeCell ref="L54:M54"/>
    <mergeCell ref="N54:S54"/>
    <mergeCell ref="T54:V54"/>
    <mergeCell ref="E55:F55"/>
    <mergeCell ref="I55:J55"/>
    <mergeCell ref="B56:D56"/>
    <mergeCell ref="E56:F56"/>
    <mergeCell ref="I56:J56"/>
    <mergeCell ref="L56:M56"/>
    <mergeCell ref="N56:S56"/>
    <mergeCell ref="T56:V56"/>
    <mergeCell ref="L55:M55"/>
    <mergeCell ref="N55:S55"/>
    <mergeCell ref="X54:AB54"/>
    <mergeCell ref="T55:V55"/>
    <mergeCell ref="X55:AB55"/>
    <mergeCell ref="T58:V58"/>
    <mergeCell ref="X58:AB58"/>
    <mergeCell ref="B57:D57"/>
    <mergeCell ref="E57:F57"/>
    <mergeCell ref="I59:J59"/>
    <mergeCell ref="L59:M59"/>
    <mergeCell ref="N59:S59"/>
    <mergeCell ref="T57:V57"/>
    <mergeCell ref="I57:J57"/>
    <mergeCell ref="L57:M57"/>
    <mergeCell ref="B59:D59"/>
    <mergeCell ref="E59:F59"/>
    <mergeCell ref="B58:D58"/>
    <mergeCell ref="E58:F58"/>
    <mergeCell ref="I58:J58"/>
    <mergeCell ref="L58:M58"/>
    <mergeCell ref="N58:S58"/>
    <mergeCell ref="N57:S57"/>
    <mergeCell ref="T59:V59"/>
    <mergeCell ref="X57:AB57"/>
    <mergeCell ref="X59:AB59"/>
    <mergeCell ref="X62:AB62"/>
    <mergeCell ref="B61:D61"/>
    <mergeCell ref="B60:D60"/>
    <mergeCell ref="E60:F60"/>
    <mergeCell ref="I60:J60"/>
    <mergeCell ref="L60:M60"/>
    <mergeCell ref="N60:S60"/>
    <mergeCell ref="T60:V60"/>
    <mergeCell ref="E61:F61"/>
    <mergeCell ref="I61:J61"/>
    <mergeCell ref="B62:D62"/>
    <mergeCell ref="E62:F62"/>
    <mergeCell ref="I62:J62"/>
    <mergeCell ref="L62:M62"/>
    <mergeCell ref="N62:S62"/>
    <mergeCell ref="T62:V62"/>
    <mergeCell ref="L61:M61"/>
    <mergeCell ref="N61:S61"/>
    <mergeCell ref="X60:AB60"/>
    <mergeCell ref="T61:V61"/>
    <mergeCell ref="X61:AB61"/>
    <mergeCell ref="T64:V64"/>
    <mergeCell ref="X64:AB64"/>
    <mergeCell ref="B63:D63"/>
    <mergeCell ref="E63:F63"/>
    <mergeCell ref="I65:J65"/>
    <mergeCell ref="L65:M65"/>
    <mergeCell ref="N65:S65"/>
    <mergeCell ref="T63:V63"/>
    <mergeCell ref="I63:J63"/>
    <mergeCell ref="L63:M63"/>
    <mergeCell ref="B65:D65"/>
    <mergeCell ref="E65:F65"/>
    <mergeCell ref="B64:D64"/>
    <mergeCell ref="E64:F64"/>
    <mergeCell ref="I64:J64"/>
    <mergeCell ref="L64:M64"/>
    <mergeCell ref="N64:S64"/>
    <mergeCell ref="N63:S63"/>
    <mergeCell ref="T65:V65"/>
    <mergeCell ref="X63:AB63"/>
    <mergeCell ref="X65:AB65"/>
    <mergeCell ref="X68:AB68"/>
    <mergeCell ref="B67:D67"/>
    <mergeCell ref="B66:D66"/>
    <mergeCell ref="E66:F66"/>
    <mergeCell ref="I66:J66"/>
    <mergeCell ref="L66:M66"/>
    <mergeCell ref="N66:S66"/>
    <mergeCell ref="T66:V66"/>
    <mergeCell ref="E67:F67"/>
    <mergeCell ref="I67:J67"/>
    <mergeCell ref="B68:D68"/>
    <mergeCell ref="E68:F68"/>
    <mergeCell ref="I68:J68"/>
    <mergeCell ref="L68:M68"/>
    <mergeCell ref="N68:S68"/>
    <mergeCell ref="T68:V68"/>
    <mergeCell ref="L67:M67"/>
    <mergeCell ref="N67:S67"/>
    <mergeCell ref="X66:AB66"/>
    <mergeCell ref="T67:V67"/>
    <mergeCell ref="X67:AB67"/>
    <mergeCell ref="T70:V70"/>
    <mergeCell ref="X70:AB70"/>
    <mergeCell ref="B69:D69"/>
    <mergeCell ref="E69:F69"/>
    <mergeCell ref="I71:J71"/>
    <mergeCell ref="L71:M71"/>
    <mergeCell ref="N71:S71"/>
    <mergeCell ref="T69:V69"/>
    <mergeCell ref="I69:J69"/>
    <mergeCell ref="L69:M69"/>
    <mergeCell ref="B71:D71"/>
    <mergeCell ref="E71:F71"/>
    <mergeCell ref="B70:D70"/>
    <mergeCell ref="E70:F70"/>
    <mergeCell ref="I70:J70"/>
    <mergeCell ref="L70:M70"/>
    <mergeCell ref="N70:S70"/>
    <mergeCell ref="N69:S69"/>
    <mergeCell ref="T71:V71"/>
    <mergeCell ref="X69:AB69"/>
    <mergeCell ref="X71:AB71"/>
    <mergeCell ref="X74:AB74"/>
    <mergeCell ref="B73:D73"/>
    <mergeCell ref="B72:D72"/>
    <mergeCell ref="E72:F72"/>
    <mergeCell ref="I72:J72"/>
    <mergeCell ref="L72:M72"/>
    <mergeCell ref="N72:S72"/>
    <mergeCell ref="T72:V72"/>
    <mergeCell ref="E73:F73"/>
    <mergeCell ref="I73:J73"/>
    <mergeCell ref="B74:D74"/>
    <mergeCell ref="E74:F74"/>
    <mergeCell ref="I74:J74"/>
    <mergeCell ref="L74:M74"/>
    <mergeCell ref="N74:S74"/>
    <mergeCell ref="T74:V74"/>
    <mergeCell ref="L73:M73"/>
    <mergeCell ref="N73:S73"/>
    <mergeCell ref="X72:AB72"/>
    <mergeCell ref="T73:V73"/>
    <mergeCell ref="X73:AB73"/>
    <mergeCell ref="T76:V76"/>
    <mergeCell ref="X76:AB76"/>
    <mergeCell ref="B75:D75"/>
    <mergeCell ref="E75:F75"/>
    <mergeCell ref="I77:J77"/>
    <mergeCell ref="L77:M77"/>
    <mergeCell ref="N77:S77"/>
    <mergeCell ref="T75:V75"/>
    <mergeCell ref="I75:J75"/>
    <mergeCell ref="L75:M75"/>
    <mergeCell ref="B77:D77"/>
    <mergeCell ref="E77:F77"/>
    <mergeCell ref="B76:D76"/>
    <mergeCell ref="E76:F76"/>
    <mergeCell ref="I76:J76"/>
    <mergeCell ref="L76:M76"/>
    <mergeCell ref="N76:S76"/>
    <mergeCell ref="N75:S75"/>
    <mergeCell ref="T77:V77"/>
    <mergeCell ref="X75:AB75"/>
    <mergeCell ref="X77:AB77"/>
    <mergeCell ref="X80:AB80"/>
    <mergeCell ref="B79:D79"/>
    <mergeCell ref="B78:D78"/>
    <mergeCell ref="E78:F78"/>
    <mergeCell ref="I78:J78"/>
    <mergeCell ref="L78:M78"/>
    <mergeCell ref="N78:S78"/>
    <mergeCell ref="T78:V78"/>
    <mergeCell ref="E79:F79"/>
    <mergeCell ref="I79:J79"/>
    <mergeCell ref="B80:D80"/>
    <mergeCell ref="E80:F80"/>
    <mergeCell ref="I80:J80"/>
    <mergeCell ref="L80:M80"/>
    <mergeCell ref="N80:S80"/>
    <mergeCell ref="T80:V80"/>
    <mergeCell ref="L79:M79"/>
    <mergeCell ref="N79:S79"/>
    <mergeCell ref="X78:AB78"/>
    <mergeCell ref="T79:V79"/>
    <mergeCell ref="X79:AB79"/>
    <mergeCell ref="T82:V82"/>
    <mergeCell ref="X82:AB82"/>
    <mergeCell ref="B81:D81"/>
    <mergeCell ref="E81:F81"/>
    <mergeCell ref="I83:J83"/>
    <mergeCell ref="L83:M83"/>
    <mergeCell ref="N83:S83"/>
    <mergeCell ref="T81:V81"/>
    <mergeCell ref="I81:J81"/>
    <mergeCell ref="L81:M81"/>
    <mergeCell ref="B83:D83"/>
    <mergeCell ref="E83:F83"/>
    <mergeCell ref="B82:D82"/>
    <mergeCell ref="E82:F82"/>
    <mergeCell ref="I82:J82"/>
    <mergeCell ref="L82:M82"/>
    <mergeCell ref="N82:S82"/>
    <mergeCell ref="N81:S81"/>
    <mergeCell ref="T83:V83"/>
    <mergeCell ref="X81:AB81"/>
    <mergeCell ref="X83:AB83"/>
    <mergeCell ref="X86:AB86"/>
    <mergeCell ref="B85:D85"/>
    <mergeCell ref="B84:D84"/>
    <mergeCell ref="E84:F84"/>
    <mergeCell ref="I84:J84"/>
    <mergeCell ref="L84:M84"/>
    <mergeCell ref="N84:S84"/>
    <mergeCell ref="T84:V84"/>
    <mergeCell ref="E85:F85"/>
    <mergeCell ref="I85:J85"/>
    <mergeCell ref="B86:D86"/>
    <mergeCell ref="E86:F86"/>
    <mergeCell ref="I86:J86"/>
    <mergeCell ref="L86:M86"/>
    <mergeCell ref="N86:S86"/>
    <mergeCell ref="T86:V86"/>
    <mergeCell ref="L85:M85"/>
    <mergeCell ref="N85:S85"/>
    <mergeCell ref="X84:AB84"/>
    <mergeCell ref="T85:V85"/>
    <mergeCell ref="X85:AB85"/>
    <mergeCell ref="T88:V88"/>
    <mergeCell ref="X88:AB88"/>
    <mergeCell ref="B87:D87"/>
    <mergeCell ref="E87:F87"/>
    <mergeCell ref="I89:J89"/>
    <mergeCell ref="L89:M89"/>
    <mergeCell ref="N89:S89"/>
    <mergeCell ref="T87:V87"/>
    <mergeCell ref="I87:J87"/>
    <mergeCell ref="L87:M87"/>
    <mergeCell ref="B89:D89"/>
    <mergeCell ref="E89:F89"/>
    <mergeCell ref="B88:D88"/>
    <mergeCell ref="E88:F88"/>
    <mergeCell ref="I88:J88"/>
    <mergeCell ref="L88:M88"/>
    <mergeCell ref="N88:S88"/>
    <mergeCell ref="N87:S87"/>
    <mergeCell ref="T89:V89"/>
    <mergeCell ref="X87:AB87"/>
    <mergeCell ref="X89:AB89"/>
    <mergeCell ref="X92:AB92"/>
    <mergeCell ref="B91:D91"/>
    <mergeCell ref="B90:D90"/>
    <mergeCell ref="E90:F90"/>
    <mergeCell ref="I90:J90"/>
    <mergeCell ref="L90:M90"/>
    <mergeCell ref="N90:S90"/>
    <mergeCell ref="T90:V90"/>
    <mergeCell ref="E91:F91"/>
    <mergeCell ref="I91:J91"/>
    <mergeCell ref="B92:D92"/>
    <mergeCell ref="E92:F92"/>
    <mergeCell ref="I92:J92"/>
    <mergeCell ref="L92:M92"/>
    <mergeCell ref="N92:S92"/>
    <mergeCell ref="T92:V92"/>
    <mergeCell ref="L91:M91"/>
    <mergeCell ref="N91:S91"/>
    <mergeCell ref="X90:AB90"/>
    <mergeCell ref="T91:V91"/>
    <mergeCell ref="X91:AB91"/>
    <mergeCell ref="T94:V94"/>
    <mergeCell ref="X94:AB94"/>
    <mergeCell ref="B93:D93"/>
    <mergeCell ref="E93:F93"/>
    <mergeCell ref="I95:J95"/>
    <mergeCell ref="L95:M95"/>
    <mergeCell ref="N95:S95"/>
    <mergeCell ref="T93:V93"/>
    <mergeCell ref="I93:J93"/>
    <mergeCell ref="L93:M93"/>
    <mergeCell ref="B95:D95"/>
    <mergeCell ref="E95:F95"/>
    <mergeCell ref="B94:D94"/>
    <mergeCell ref="E94:F94"/>
    <mergeCell ref="I94:J94"/>
    <mergeCell ref="L94:M94"/>
    <mergeCell ref="N94:S94"/>
    <mergeCell ref="N93:S93"/>
    <mergeCell ref="T95:V95"/>
    <mergeCell ref="X93:AB93"/>
    <mergeCell ref="X95:AB95"/>
    <mergeCell ref="X98:AB98"/>
    <mergeCell ref="B97:D97"/>
    <mergeCell ref="B96:D96"/>
    <mergeCell ref="E96:F96"/>
    <mergeCell ref="I96:J96"/>
    <mergeCell ref="L96:M96"/>
    <mergeCell ref="N96:S96"/>
    <mergeCell ref="T96:V96"/>
    <mergeCell ref="E97:F97"/>
    <mergeCell ref="I97:J97"/>
    <mergeCell ref="B98:D98"/>
    <mergeCell ref="E98:F98"/>
    <mergeCell ref="I98:J98"/>
    <mergeCell ref="L98:M98"/>
    <mergeCell ref="N98:S98"/>
    <mergeCell ref="T98:V98"/>
    <mergeCell ref="L97:M97"/>
    <mergeCell ref="N97:S97"/>
    <mergeCell ref="X96:AB96"/>
    <mergeCell ref="T97:V97"/>
    <mergeCell ref="X97:AB97"/>
    <mergeCell ref="T100:V100"/>
    <mergeCell ref="X100:AB100"/>
    <mergeCell ref="B99:D99"/>
    <mergeCell ref="E99:F99"/>
    <mergeCell ref="I101:J101"/>
    <mergeCell ref="L101:M101"/>
    <mergeCell ref="N101:S101"/>
    <mergeCell ref="T99:V99"/>
    <mergeCell ref="I99:J99"/>
    <mergeCell ref="L99:M99"/>
    <mergeCell ref="B101:D101"/>
    <mergeCell ref="E101:F101"/>
    <mergeCell ref="B100:D100"/>
    <mergeCell ref="E100:F100"/>
    <mergeCell ref="I100:J100"/>
    <mergeCell ref="L100:M100"/>
    <mergeCell ref="N100:S100"/>
    <mergeCell ref="N99:S99"/>
    <mergeCell ref="T101:V101"/>
    <mergeCell ref="X99:AB99"/>
    <mergeCell ref="X101:AB101"/>
    <mergeCell ref="X105:AB105"/>
    <mergeCell ref="X107:AB107"/>
    <mergeCell ref="X104:AB104"/>
    <mergeCell ref="B103:D103"/>
    <mergeCell ref="B102:D102"/>
    <mergeCell ref="E102:F102"/>
    <mergeCell ref="I102:J102"/>
    <mergeCell ref="L102:M102"/>
    <mergeCell ref="N102:S102"/>
    <mergeCell ref="T102:V102"/>
    <mergeCell ref="E103:F103"/>
    <mergeCell ref="I103:J103"/>
    <mergeCell ref="B104:D104"/>
    <mergeCell ref="E104:F104"/>
    <mergeCell ref="I104:J104"/>
    <mergeCell ref="L104:M104"/>
    <mergeCell ref="N104:S104"/>
    <mergeCell ref="T104:V104"/>
    <mergeCell ref="L103:M103"/>
    <mergeCell ref="N103:S103"/>
    <mergeCell ref="X102:AB102"/>
    <mergeCell ref="T103:V103"/>
    <mergeCell ref="X103:AB103"/>
    <mergeCell ref="X108:AB108"/>
    <mergeCell ref="T109:V109"/>
    <mergeCell ref="X109:AB109"/>
    <mergeCell ref="L109:M109"/>
    <mergeCell ref="N109:S109"/>
    <mergeCell ref="T106:V106"/>
    <mergeCell ref="X106:AB106"/>
    <mergeCell ref="B105:D105"/>
    <mergeCell ref="E105:F105"/>
    <mergeCell ref="I107:J107"/>
    <mergeCell ref="L107:M107"/>
    <mergeCell ref="N107:S107"/>
    <mergeCell ref="T105:V105"/>
    <mergeCell ref="I105:J105"/>
    <mergeCell ref="L105:M105"/>
    <mergeCell ref="B107:D107"/>
    <mergeCell ref="E107:F107"/>
    <mergeCell ref="B106:D106"/>
    <mergeCell ref="E106:F106"/>
    <mergeCell ref="I106:J106"/>
    <mergeCell ref="L106:M106"/>
    <mergeCell ref="N106:S106"/>
    <mergeCell ref="N105:S105"/>
    <mergeCell ref="T107:V107"/>
    <mergeCell ref="B109:D109"/>
    <mergeCell ref="B108:D108"/>
    <mergeCell ref="E108:F108"/>
    <mergeCell ref="I108:J108"/>
    <mergeCell ref="L108:M108"/>
    <mergeCell ref="N108:S108"/>
    <mergeCell ref="T108:V108"/>
    <mergeCell ref="E109:F109"/>
    <mergeCell ref="I109:J109"/>
    <mergeCell ref="L111:M111"/>
    <mergeCell ref="B111:D111"/>
    <mergeCell ref="E111:F111"/>
    <mergeCell ref="X110:AB110"/>
    <mergeCell ref="B110:D110"/>
    <mergeCell ref="E110:F110"/>
    <mergeCell ref="I110:J110"/>
    <mergeCell ref="L110:M110"/>
    <mergeCell ref="N110:S110"/>
    <mergeCell ref="T110:V110"/>
    <mergeCell ref="X111:AB111"/>
    <mergeCell ref="T111:V111"/>
    <mergeCell ref="I111:J111"/>
    <mergeCell ref="N111:S111"/>
    <mergeCell ref="T112:V112"/>
    <mergeCell ref="X112:AB112"/>
    <mergeCell ref="U124:X124"/>
    <mergeCell ref="I113:J113"/>
    <mergeCell ref="L113:M113"/>
    <mergeCell ref="N113:S113"/>
    <mergeCell ref="B112:D112"/>
    <mergeCell ref="E112:F112"/>
    <mergeCell ref="I112:J112"/>
    <mergeCell ref="L112:M112"/>
    <mergeCell ref="N112:S112"/>
    <mergeCell ref="J125:L125"/>
    <mergeCell ref="M125:N125"/>
    <mergeCell ref="R125:T125"/>
    <mergeCell ref="U125:X125"/>
    <mergeCell ref="B113:D113"/>
    <mergeCell ref="A114:A128"/>
    <mergeCell ref="B114:D128"/>
    <mergeCell ref="J116:Z116"/>
    <mergeCell ref="J118:L118"/>
    <mergeCell ref="M118:N118"/>
    <mergeCell ref="S118:U118"/>
    <mergeCell ref="V118:Y118"/>
    <mergeCell ref="S120:U121"/>
    <mergeCell ref="J127:L127"/>
    <mergeCell ref="M127:N127"/>
    <mergeCell ref="E113:F113"/>
    <mergeCell ref="V120:Y121"/>
    <mergeCell ref="J121:L122"/>
    <mergeCell ref="M121:N122"/>
    <mergeCell ref="J124:L124"/>
    <mergeCell ref="M124:N124"/>
    <mergeCell ref="R124:T124"/>
    <mergeCell ref="T113:V113"/>
    <mergeCell ref="X113:AB113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S92"/>
  <sheetViews>
    <sheetView topLeftCell="A3" workbookViewId="0">
      <selection activeCell="B15" sqref="B15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31</v>
      </c>
      <c r="B1" s="275"/>
      <c r="C1" s="275">
        <v>508</v>
      </c>
      <c r="D1" s="482">
        <v>24</v>
      </c>
      <c r="E1" s="482"/>
      <c r="F1" s="482" t="str">
        <f>IFERROR(MATCH($C$1,'Working - CPI'!$A:$A,0),"")</f>
        <v/>
      </c>
      <c r="G1" s="483">
        <f>IFERROR(MATCH($C$1,'Lease Report 2025'!$B:$B,0),"")</f>
        <v>59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1266</v>
      </c>
      <c r="B2" s="871"/>
      <c r="C2" s="251">
        <f>IF(G2=0,"",(G2-E46)/G2)</f>
        <v>1</v>
      </c>
      <c r="D2" s="872" t="s">
        <v>729</v>
      </c>
      <c r="E2" s="871"/>
      <c r="F2" s="252" t="s">
        <v>730</v>
      </c>
      <c r="G2" s="253">
        <f>'Occupancy Summary Schedule'!$D$30</f>
        <v>40860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Power 1440, LLC</v>
      </c>
      <c r="C13" s="151" t="str">
        <f>IF($D$1="","",IF(INDEX('January 2026 Renewals'!$A:$A,$D$1+ROW()-ROW($B$13))&lt;&gt;$C$1,"",INDEX('January 2026 Renewals'!$C:$C,$D$1+ROW()-ROW($B$13))))</f>
        <v>303-3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4000</v>
      </c>
      <c r="F13" s="153">
        <f>IF($D$1="","",IF(INDEX('January 2026 Renewals'!$A:$A,$D$1+ROW()-ROW($B$13))&lt;&gt;$C$1,"",INDEX('January 2026 Renewals'!$I:$I,$D$1+ROW()-ROW($B$13))))</f>
        <v>46203</v>
      </c>
      <c r="G13" s="486">
        <f>IF($D$1="","",IF(INDEX('January 2026 Renewals'!$A:$A,$D$1+ROW()-ROW($B$13))&lt;&gt;$C$1,"",INDEX('January 2026 Renewals'!$Q:$Q,$D$1+ROW()-ROW($B$13))))</f>
        <v>1.32</v>
      </c>
      <c r="H13" s="486">
        <f>IF($D$1="","",IF(INDEX('January 2026 Renewals'!$A:$A,$D$1+ROW()-ROW($B$13))&lt;&gt;$C$1,"",INDEX('January 2026 Renewals'!$R:$R,$D$1+ROW()-ROW($B$13))))</f>
        <v>1.6</v>
      </c>
      <c r="I13" s="486">
        <f>IF($D$1="","",IF(INDEX('January 2026 Renewals'!$A:$A,$D$1+ROW()-ROW($B$13))&lt;&gt;$C$1,"",INDEX('January 2026 Renewals'!$W:$W,$D$1+ROW()-ROW($B$13))))</f>
        <v>1.56</v>
      </c>
      <c r="J13" s="486">
        <f>IF($D$1="","",IF(INDEX('January 2026 Renewals'!$A:$A,$D$1+ROW()-ROW($B$13))&lt;&gt;$C$1,"",INDEX('January 2026 Renewals'!$AC:$AC,$D$1+ROW()-ROW($B$13))))</f>
        <v>1.53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Sunrise Stucco, Inc.</v>
      </c>
      <c r="C14" s="151" t="str">
        <f>IF($D$1="","",IF(INDEX('January 2026 Renewals'!$A:$A,$D$1+ROW()-ROW($B$13))&lt;&gt;$C$1,"",INDEX('January 2026 Renewals'!$C:$C,$D$1+ROW()-ROW($B$13))))</f>
        <v>396-3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2240</v>
      </c>
      <c r="F14" s="153">
        <f>IF($D$1="","",IF(INDEX('January 2026 Renewals'!$A:$A,$D$1+ROW()-ROW($B$13))&lt;&gt;$C$1,"",INDEX('January 2026 Renewals'!$I:$I,$D$1+ROW()-ROW($B$13))))</f>
        <v>46203</v>
      </c>
      <c r="G14" s="486">
        <f>IF($D$1="","",IF(INDEX('January 2026 Renewals'!$A:$A,$D$1+ROW()-ROW($B$13))&lt;&gt;$C$1,"",INDEX('January 2026 Renewals'!$Q:$Q,$D$1+ROW()-ROW($B$13))))</f>
        <v>1.2699999999999998</v>
      </c>
      <c r="H14" s="486">
        <f>IF($D$1="","",IF(INDEX('January 2026 Renewals'!$A:$A,$D$1+ROW()-ROW($B$13))&lt;&gt;$C$1,"",INDEX('January 2026 Renewals'!$R:$R,$D$1+ROW()-ROW($B$13))))</f>
        <v>1.6</v>
      </c>
      <c r="I14" s="486">
        <f>IF($D$1="","",IF(INDEX('January 2026 Renewals'!$A:$A,$D$1+ROW()-ROW($B$13))&lt;&gt;$C$1,"",INDEX('January 2026 Renewals'!$W:$W,$D$1+ROW()-ROW($B$13))))</f>
        <v>1.56</v>
      </c>
      <c r="J14" s="486">
        <f>IF($D$1="","",IF(INDEX('January 2026 Renewals'!$A:$A,$D$1+ROW()-ROW($B$13))&lt;&gt;$C$1,"",INDEX('January 2026 Renewals'!$AC:$AC,$D$1+ROW()-ROW($B$13))))</f>
        <v>1.52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WNT, LLC</v>
      </c>
      <c r="C15" s="151" t="str">
        <f>IF($D$1="","",IF(INDEX('January 2026 Renewals'!$A:$A,$D$1+ROW()-ROW($B$13))&lt;&gt;$C$1,"",INDEX('January 2026 Renewals'!$C:$C,$D$1+ROW()-ROW($B$13))))</f>
        <v>396-9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2240</v>
      </c>
      <c r="F15" s="153">
        <f>IF($D$1="","",IF(INDEX('January 2026 Renewals'!$A:$A,$D$1+ROW()-ROW($B$13))&lt;&gt;$C$1,"",INDEX('January 2026 Renewals'!$I:$I,$D$1+ROW()-ROW($B$13))))</f>
        <v>46203</v>
      </c>
      <c r="G15" s="486">
        <f>IF($D$1="","",IF(INDEX('January 2026 Renewals'!$A:$A,$D$1+ROW()-ROW($B$13))&lt;&gt;$C$1,"",INDEX('January 2026 Renewals'!$Q:$Q,$D$1+ROW()-ROW($B$13))))</f>
        <v>1.3699999999999999</v>
      </c>
      <c r="H15" s="486">
        <f>IF($D$1="","",IF(INDEX('January 2026 Renewals'!$A:$A,$D$1+ROW()-ROW($B$13))&lt;&gt;$C$1,"",INDEX('January 2026 Renewals'!$R:$R,$D$1+ROW()-ROW($B$13))))</f>
        <v>1.6</v>
      </c>
      <c r="I15" s="486">
        <f>IF($D$1="","",IF(INDEX('January 2026 Renewals'!$A:$A,$D$1+ROW()-ROW($B$13))&lt;&gt;$C$1,"",INDEX('January 2026 Renewals'!$W:$W,$D$1+ROW()-ROW($B$13))))</f>
        <v>1.55</v>
      </c>
      <c r="J15" s="486">
        <f>IF($D$1="","",IF(INDEX('January 2026 Renewals'!$A:$A,$D$1+ROW()-ROW($B$13))&lt;&gt;$C$1,"",INDEX('January 2026 Renewals'!$AC:$AC,$D$1+ROW()-ROW($B$13))))</f>
        <v>1.53</v>
      </c>
      <c r="K15">
        <f>IF($D$1="","",IF(INDEX('January 2026 Renewals'!$A:$A,$D$1+ROW()-ROW($B$13))&lt;&gt;$C$1,"",INDEX('January 2026 Renewals'!$AM:$AM,$D$1+ROW()-ROW($B$13))))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8480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/>
      </c>
      <c r="C28" s="151" t="str">
        <f>IF($F$1="","",INDEX('Working - CPI'!$B:$B,$F$1+ROW()-ROW($B$28)))</f>
        <v/>
      </c>
      <c r="D28" s="151" t="str">
        <f>IF($F$1="","",INDEX('Working - CPI'!$C:$C,$F$1+ROW()-ROW($B$28)))</f>
        <v/>
      </c>
      <c r="E28" s="152" t="str">
        <f>IF($F$1="","",INDEX('Working - CPI'!$D:$D,$F$1+ROW()-ROW($B$28)))</f>
        <v/>
      </c>
      <c r="F28" s="153" t="str">
        <f>IF($F$1="","",INDEX('Working - CPI'!$E:$E,$F$1+ROW()-ROW($B$28)))</f>
        <v/>
      </c>
      <c r="G28" s="267" t="str">
        <f>IF($F$1="","",INDEX('Working - CPI'!$F:$F,$F$1+ROW()-ROW($B$28)))</f>
        <v/>
      </c>
      <c r="H28" s="268" t="str">
        <f>IF($F$1="","",INDEX('Working - CPI'!$G:$G,$F$1+ROW()-ROW($B$28)))</f>
        <v/>
      </c>
      <c r="I28" s="267" t="str">
        <f>IF($F$1="","",INDEX('Working - CPI'!$H:$H,$F$1+ROW()-ROW($B$28)))</f>
        <v/>
      </c>
      <c r="J28" s="267" t="str">
        <f>IF($F$1="","",INDEX('Working - CPI'!$I:$I,$F$1+ROW()-ROW($B$28)))</f>
        <v/>
      </c>
      <c r="K28" t="str">
        <f>IF($F$1="","",INDEX('Working - CPI'!$J:$J,$F$1+ROW()-ROW($B$28)))</f>
        <v/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 t="str">
        <f>IF($F$1="","",IF(INDEX('Working - CPI'!$D:$D,$F$1+ROW()-ROW($B$28))&gt;0,"Vacant",""))</f>
        <v/>
      </c>
      <c r="C29" s="157" t="str">
        <f>IF($F$1="","",INDEX('Working - CPI'!$B:$B,$F$1+ROW()-ROW($B$28)))</f>
        <v/>
      </c>
      <c r="D29" s="157" t="str">
        <f>IF($F$1="","",INDEX('Working - CPI'!$C:$C,$F$1+ROW()-ROW($B$28)))</f>
        <v/>
      </c>
      <c r="E29" s="158" t="str">
        <f>IF($F$1="","",INDEX('Working - CPI'!$D:$D,$F$1+ROW()-ROW($B$28)))</f>
        <v/>
      </c>
      <c r="F29" s="159" t="str">
        <f>IF($F$1="","",INDEX('Working - CPI'!$E:$E,$F$1+ROW()-ROW($B$28)))</f>
        <v/>
      </c>
      <c r="G29" s="269" t="str">
        <f>IF($F$1="","",INDEX('Working - CPI'!$F:$F,$F$1+ROW()-ROW($B$28)))</f>
        <v/>
      </c>
      <c r="H29" s="270" t="str">
        <f>IF($F$1="","",INDEX('Working - CPI'!$G:$G,$F$1+ROW()-ROW($B$28)))</f>
        <v/>
      </c>
      <c r="I29" s="269" t="str">
        <f>IF($F$1="","",INDEX('Working - CPI'!$H:$H,$F$1+ROW()-ROW($B$28)))</f>
        <v/>
      </c>
      <c r="J29" s="269" t="str">
        <f>IF($F$1="","",INDEX('Working - CPI'!$I:$I,$F$1+ROW()-ROW($B$28)))</f>
        <v/>
      </c>
      <c r="K29" s="57" t="str">
        <f>IF($F$1="","",INDEX('Working - CPI'!$J:$J,$F$1+ROW()-ROW($B$28)))</f>
        <v/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 t="str">
        <f>IF($F$1="","",IF(INDEX('Working - CPI'!$D:$D,$F$1+ROW()-ROW($B$28))&gt;0,"Vacant",""))</f>
        <v/>
      </c>
      <c r="C30" s="157" t="str">
        <f>IF($F$1="","",INDEX('Working - CPI'!$B:$B,$F$1+ROW()-ROW($B$28)))</f>
        <v/>
      </c>
      <c r="D30" s="157" t="str">
        <f>IF($F$1="","",INDEX('Working - CPI'!$C:$C,$F$1+ROW()-ROW($B$28)))</f>
        <v/>
      </c>
      <c r="E30" s="158" t="str">
        <f>IF($F$1="","",INDEX('Working - CPI'!$D:$D,$F$1+ROW()-ROW($B$28)))</f>
        <v/>
      </c>
      <c r="F30" s="159" t="str">
        <f>IF($F$1="","",INDEX('Working - CPI'!$E:$E,$F$1+ROW()-ROW($B$28)))</f>
        <v/>
      </c>
      <c r="G30" s="269" t="str">
        <f>IF($F$1="","",INDEX('Working - CPI'!$F:$F,$F$1+ROW()-ROW($B$28)))</f>
        <v/>
      </c>
      <c r="H30" s="270" t="str">
        <f>IF($F$1="","",INDEX('Working - CPI'!$G:$G,$F$1+ROW()-ROW($B$28)))</f>
        <v/>
      </c>
      <c r="I30" s="269" t="str">
        <f>IF($F$1="","",INDEX('Working - CPI'!$H:$H,$F$1+ROW()-ROW($B$28)))</f>
        <v/>
      </c>
      <c r="J30" s="269" t="str">
        <f>IF($F$1="","",INDEX('Working - CPI'!$I:$I,$F$1+ROW()-ROW($B$28)))</f>
        <v/>
      </c>
      <c r="K30" s="57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 t="str">
        <f>IF($F$1="","",IF(INDEX('Working - CPI'!$D:$D,$F$1+ROW()-ROW($B$28))&gt;0,"Vacant",""))</f>
        <v/>
      </c>
      <c r="C31" s="157" t="str">
        <f>IF($F$1="","",INDEX('Working - CPI'!$B:$B,$F$1+ROW()-ROW($B$28)))</f>
        <v/>
      </c>
      <c r="D31" s="157" t="str">
        <f>IF($F$1="","",INDEX('Working - CPI'!$C:$C,$F$1+ROW()-ROW($B$28)))</f>
        <v/>
      </c>
      <c r="E31" s="158" t="str">
        <f>IF($F$1="","",INDEX('Working - CPI'!$D:$D,$F$1+ROW()-ROW($B$28)))</f>
        <v/>
      </c>
      <c r="F31" s="159" t="str">
        <f>IF($F$1="","",INDEX('Working - CPI'!$E:$E,$F$1+ROW()-ROW($B$28)))</f>
        <v/>
      </c>
      <c r="G31" s="269" t="str">
        <f>IF($F$1="","",INDEX('Working - CPI'!$F:$F,$F$1+ROW()-ROW($B$28)))</f>
        <v/>
      </c>
      <c r="H31" s="270" t="str">
        <f>IF($F$1="","",INDEX('Working - CPI'!$G:$G,$F$1+ROW()-ROW($B$28)))</f>
        <v/>
      </c>
      <c r="I31" s="269" t="str">
        <f>IF($F$1="","",INDEX('Working - CPI'!$H:$H,$F$1+ROW()-ROW($B$28)))</f>
        <v/>
      </c>
      <c r="J31" s="269" t="str">
        <f>IF($F$1="","",INDEX('Working - CPI'!$I:$I,$F$1+ROW()-ROW($B$28)))</f>
        <v/>
      </c>
      <c r="K31" s="57" t="str">
        <f>IF($F$1="","",INDEX('Working - CPI'!$J:$J,$F$1+ROW()-ROW($B$28)))</f>
        <v/>
      </c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 t="str">
        <f>IF($F$1="","",IF(INDEX('Working - CPI'!$D:$D,$F$1+ROW()-ROW($B$28))&gt;0,"Vacant",""))</f>
        <v/>
      </c>
      <c r="C32" s="157" t="str">
        <f>IF($F$1="","",INDEX('Working - CPI'!$B:$B,$F$1+ROW()-ROW($B$28)))</f>
        <v/>
      </c>
      <c r="D32" s="157" t="str">
        <f>IF($F$1="","",INDEX('Working - CPI'!$C:$C,$F$1+ROW()-ROW($B$28)))</f>
        <v/>
      </c>
      <c r="E32" s="158" t="str">
        <f>IF($F$1="","",INDEX('Working - CPI'!$D:$D,$F$1+ROW()-ROW($B$28)))</f>
        <v/>
      </c>
      <c r="F32" s="159" t="str">
        <f>IF($F$1="","",INDEX('Working - CPI'!$E:$E,$F$1+ROW()-ROW($B$28)))</f>
        <v/>
      </c>
      <c r="G32" s="269" t="str">
        <f>IF($F$1="","",INDEX('Working - CPI'!$F:$F,$F$1+ROW()-ROW($B$28)))</f>
        <v/>
      </c>
      <c r="H32" s="270" t="str">
        <f>IF($F$1="","",INDEX('Working - CPI'!$G:$G,$F$1+ROW()-ROW($B$28)))</f>
        <v/>
      </c>
      <c r="I32" s="269" t="str">
        <f>IF($F$1="","",INDEX('Working - CPI'!$H:$H,$F$1+ROW()-ROW($B$28)))</f>
        <v/>
      </c>
      <c r="J32" s="269" t="str">
        <f>IF($F$1="","",INDEX('Working - CPI'!$I:$I,$F$1+ROW()-ROW($B$28)))</f>
        <v/>
      </c>
      <c r="K32" s="57" t="str">
        <f>IF($F$1="","",INDEX('Working - CPI'!$J:$J,$F$1+ROW()-ROW($B$28)))</f>
        <v/>
      </c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 t="str">
        <f>IF($F$1="","",IF(INDEX('Working - CPI'!$D:$D,$F$1+ROW()-ROW($B$28))&gt;0,"Vacant",""))</f>
        <v/>
      </c>
      <c r="C33" s="157" t="str">
        <f>IF($F$1="","",INDEX('Working - CPI'!$B:$B,$F$1+ROW()-ROW($B$28)))</f>
        <v/>
      </c>
      <c r="D33" s="157" t="str">
        <f>IF($F$1="","",INDEX('Working - CPI'!$C:$C,$F$1+ROW()-ROW($B$28)))</f>
        <v/>
      </c>
      <c r="E33" s="158" t="str">
        <f>IF($F$1="","",INDEX('Working - CPI'!$D:$D,$F$1+ROW()-ROW($B$28)))</f>
        <v/>
      </c>
      <c r="F33" s="159" t="str">
        <f>IF($F$1="","",INDEX('Working - CPI'!$E:$E,$F$1+ROW()-ROW($B$28)))</f>
        <v/>
      </c>
      <c r="G33" s="269" t="str">
        <f>IF($F$1="","",INDEX('Working - CPI'!$F:$F,$F$1+ROW()-ROW($B$28)))</f>
        <v/>
      </c>
      <c r="H33" s="270" t="str">
        <f>IF($F$1="","",INDEX('Working - CPI'!$G:$G,$F$1+ROW()-ROW($B$28)))</f>
        <v/>
      </c>
      <c r="I33" s="269" t="str">
        <f>IF($F$1="","",INDEX('Working - CPI'!$H:$H,$F$1+ROW()-ROW($B$28)))</f>
        <v/>
      </c>
      <c r="J33" s="269" t="str">
        <f>IF($F$1="","",INDEX('Working - CPI'!$I:$I,$F$1+ROW()-ROW($B$28)))</f>
        <v/>
      </c>
      <c r="K33" s="57" t="str">
        <f>IF($F$1="","",INDEX('Working - CPI'!$J:$J,$F$1+ROW()-ROW($B$28)))</f>
        <v/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 t="str">
        <f>IF($F$1="","",IF(INDEX('Working - CPI'!$D:$D,$F$1+ROW()-ROW($B$28))&gt;0,"Vacant",""))</f>
        <v/>
      </c>
      <c r="C34" s="157" t="str">
        <f>IF($F$1="","",INDEX('Working - CPI'!$B:$B,$F$1+ROW()-ROW($B$28)))</f>
        <v/>
      </c>
      <c r="D34" s="157" t="str">
        <f>IF($F$1="","",INDEX('Working - CPI'!$C:$C,$F$1+ROW()-ROW($B$28)))</f>
        <v/>
      </c>
      <c r="E34" s="158" t="str">
        <f>IF($F$1="","",INDEX('Working - CPI'!$D:$D,$F$1+ROW()-ROW($B$28)))</f>
        <v/>
      </c>
      <c r="F34" s="159" t="str">
        <f>IF($F$1="","",INDEX('Working - CPI'!$E:$E,$F$1+ROW()-ROW($B$28)))</f>
        <v/>
      </c>
      <c r="G34" s="269" t="str">
        <f>IF($F$1="","",INDEX('Working - CPI'!$F:$F,$F$1+ROW()-ROW($B$28)))</f>
        <v/>
      </c>
      <c r="H34" s="270" t="str">
        <f>IF($F$1="","",INDEX('Working - CPI'!$G:$G,$F$1+ROW()-ROW($B$28)))</f>
        <v/>
      </c>
      <c r="I34" s="269" t="str">
        <f>IF($F$1="","",INDEX('Working - CPI'!$H:$H,$F$1+ROW()-ROW($B$28)))</f>
        <v/>
      </c>
      <c r="J34" s="269" t="str">
        <f>IF($F$1="","",INDEX('Working - CPI'!$I:$I,$F$1+ROW()-ROW($B$28)))</f>
        <v/>
      </c>
      <c r="K34" s="57" t="str">
        <f>IF($F$1="","",INDEX('Working - CPI'!$J:$J,$F$1+ROW()-ROW($B$28)))</f>
        <v/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 t="str">
        <f>IF($F$1="","",IF(INDEX('Working - CPI'!$D:$D,$F$1+ROW()-ROW($B$28))&gt;0,"Vacant",""))</f>
        <v/>
      </c>
      <c r="C35" s="157" t="str">
        <f>IF($F$1="","",INDEX('Working - CPI'!$B:$B,$F$1+ROW()-ROW($B$28)))</f>
        <v/>
      </c>
      <c r="D35" s="157" t="str">
        <f>IF($F$1="","",INDEX('Working - CPI'!$C:$C,$F$1+ROW()-ROW($B$28)))</f>
        <v/>
      </c>
      <c r="E35" s="158" t="str">
        <f>IF($F$1="","",INDEX('Working - CPI'!$D:$D,$F$1+ROW()-ROW($B$28)))</f>
        <v/>
      </c>
      <c r="F35" s="159" t="str">
        <f>IF($F$1="","",INDEX('Working - CPI'!$E:$E,$F$1+ROW()-ROW($B$28)))</f>
        <v/>
      </c>
      <c r="G35" s="269" t="str">
        <f>IF($F$1="","",INDEX('Working - CPI'!$F:$F,$F$1+ROW()-ROW($B$28)))</f>
        <v/>
      </c>
      <c r="H35" s="270" t="str">
        <f>IF($F$1="","",INDEX('Working - CPI'!$G:$G,$F$1+ROW()-ROW($B$28)))</f>
        <v/>
      </c>
      <c r="I35" s="269" t="str">
        <f>IF($F$1="","",INDEX('Working - CPI'!$H:$H,$F$1+ROW()-ROW($B$28)))</f>
        <v/>
      </c>
      <c r="J35" s="269" t="str">
        <f>IF($F$1="","",INDEX('Working - CPI'!$I:$I,$F$1+ROW()-ROW($B$28)))</f>
        <v/>
      </c>
      <c r="K35" s="57" t="str">
        <f>IF($F$1="","",INDEX('Working - CPI'!$J:$J,$F$1+ROW()-ROW($B$28)))</f>
        <v/>
      </c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 t="str">
        <f>IF($F$1="","",IF(INDEX('Working - CPI'!$D:$D,$F$1+ROW()-ROW($B$28))&gt;0,"Vacant",""))</f>
        <v/>
      </c>
      <c r="C36" s="157" t="str">
        <f>IF($F$1="","",INDEX('Working - CPI'!$B:$B,$F$1+ROW()-ROW($B$28)))</f>
        <v/>
      </c>
      <c r="D36" s="157" t="str">
        <f>IF($F$1="","",INDEX('Working - CPI'!$C:$C,$F$1+ROW()-ROW($B$28)))</f>
        <v/>
      </c>
      <c r="E36" s="158" t="str">
        <f>IF($F$1="","",INDEX('Working - CPI'!$D:$D,$F$1+ROW()-ROW($B$28)))</f>
        <v/>
      </c>
      <c r="F36" s="159" t="str">
        <f>IF($F$1="","",INDEX('Working - CPI'!$E:$E,$F$1+ROW()-ROW($B$28)))</f>
        <v/>
      </c>
      <c r="G36" s="269" t="str">
        <f>IF($F$1="","",INDEX('Working - CPI'!$F:$F,$F$1+ROW()-ROW($B$28)))</f>
        <v/>
      </c>
      <c r="H36" s="270" t="str">
        <f>IF($F$1="","",INDEX('Working - CPI'!$G:$G,$F$1+ROW()-ROW($B$28)))</f>
        <v/>
      </c>
      <c r="I36" s="269" t="str">
        <f>IF($F$1="","",INDEX('Working - CPI'!$H:$H,$F$1+ROW()-ROW($B$28)))</f>
        <v/>
      </c>
      <c r="J36" s="269" t="str">
        <f>IF($F$1="","",INDEX('Working - CPI'!$I:$I,$F$1+ROW()-ROW($B$28)))</f>
        <v/>
      </c>
      <c r="K36" s="57" t="str">
        <f>IF($F$1="","",INDEX('Working - CPI'!$J:$J,$F$1+ROW()-ROW($B$28)))</f>
        <v/>
      </c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 t="str">
        <f>IF($F$1="","",IF(INDEX('Working - CPI'!$D:$D,$F$1+ROW()-ROW($B$28))&gt;0,"Vacant",""))</f>
        <v/>
      </c>
      <c r="C37" s="157" t="str">
        <f>IF($F$1="","",INDEX('Working - CPI'!$B:$B,$F$1+ROW()-ROW($B$28)))</f>
        <v/>
      </c>
      <c r="D37" s="157" t="str">
        <f>IF($F$1="","",INDEX('Working - CPI'!$C:$C,$F$1+ROW()-ROW($B$28)))</f>
        <v/>
      </c>
      <c r="E37" s="158" t="str">
        <f>IF($F$1="","",INDEX('Working - CPI'!$D:$D,$F$1+ROW()-ROW($B$28)))</f>
        <v/>
      </c>
      <c r="F37" s="159" t="str">
        <f>IF($F$1="","",INDEX('Working - CPI'!$E:$E,$F$1+ROW()-ROW($B$28)))</f>
        <v/>
      </c>
      <c r="G37" s="269" t="str">
        <f>IF($F$1="","",INDEX('Working - CPI'!$F:$F,$F$1+ROW()-ROW($B$28)))</f>
        <v/>
      </c>
      <c r="H37" s="270" t="str">
        <f>IF($F$1="","",INDEX('Working - CPI'!$G:$G,$F$1+ROW()-ROW($B$28)))</f>
        <v/>
      </c>
      <c r="I37" s="269" t="str">
        <f>IF($F$1="","",INDEX('Working - CPI'!$H:$H,$F$1+ROW()-ROW($B$28)))</f>
        <v/>
      </c>
      <c r="J37" s="269" t="str">
        <f>IF($F$1="","",INDEX('Working - CPI'!$I:$I,$F$1+ROW()-ROW($B$28)))</f>
        <v/>
      </c>
      <c r="K37" s="57" t="str">
        <f>IF($F$1="","",INDEX('Working - CPI'!$J:$J,$F$1+ROW()-ROW($B$28)))</f>
        <v/>
      </c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 t="str">
        <f>IF($F$1="","",IF(INDEX('Working - CPI'!$D:$D,$F$1+ROW()-ROW($B$28))&gt;0,"Vacant",""))</f>
        <v/>
      </c>
      <c r="C38" s="157" t="str">
        <f>IF($F$1="","",INDEX('Working - CPI'!$B:$B,$F$1+ROW()-ROW($B$28)))</f>
        <v/>
      </c>
      <c r="D38" s="157" t="str">
        <f>IF($F$1="","",INDEX('Working - CPI'!$C:$C,$F$1+ROW()-ROW($B$28)))</f>
        <v/>
      </c>
      <c r="E38" s="158" t="str">
        <f>IF($F$1="","",INDEX('Working - CPI'!$D:$D,$F$1+ROW()-ROW($B$28)))</f>
        <v/>
      </c>
      <c r="F38" s="159" t="str">
        <f>IF($F$1="","",INDEX('Working - CPI'!$E:$E,$F$1+ROW()-ROW($B$28)))</f>
        <v/>
      </c>
      <c r="G38" s="269" t="str">
        <f>IF($F$1="","",INDEX('Working - CPI'!$F:$F,$F$1+ROW()-ROW($B$28)))</f>
        <v/>
      </c>
      <c r="H38" s="270" t="str">
        <f>IF($F$1="","",INDEX('Working - CPI'!$G:$G,$F$1+ROW()-ROW($B$28)))</f>
        <v/>
      </c>
      <c r="I38" s="269" t="str">
        <f>IF($F$1="","",INDEX('Working - CPI'!$H:$H,$F$1+ROW()-ROW($B$28)))</f>
        <v/>
      </c>
      <c r="J38" s="269" t="str">
        <f>IF($F$1="","",INDEX('Working - CPI'!$I:$I,$F$1+ROW()-ROW($B$28)))</f>
        <v/>
      </c>
      <c r="K38" s="57" t="str">
        <f>IF($F$1="","",INDEX('Working - CPI'!$J:$J,$F$1+ROW()-ROW($B$28)))</f>
        <v/>
      </c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 t="str">
        <f>IF($F$1="","",IF(INDEX('Working - CPI'!$D:$D,$F$1+ROW()-ROW($B$28))&gt;0,"Vacant",""))</f>
        <v/>
      </c>
      <c r="C39" s="157" t="str">
        <f>IF($F$1="","",INDEX('Working - CPI'!$B:$B,$F$1+ROW()-ROW($B$28)))</f>
        <v/>
      </c>
      <c r="D39" s="157" t="str">
        <f>IF($F$1="","",INDEX('Working - CPI'!$C:$C,$F$1+ROW()-ROW($B$28)))</f>
        <v/>
      </c>
      <c r="E39" s="158" t="str">
        <f>IF($F$1="","",INDEX('Working - CPI'!$D:$D,$F$1+ROW()-ROW($B$28)))</f>
        <v/>
      </c>
      <c r="F39" s="159" t="str">
        <f>IF($F$1="","",INDEX('Working - CPI'!$E:$E,$F$1+ROW()-ROW($B$28)))</f>
        <v/>
      </c>
      <c r="G39" s="269" t="str">
        <f>IF($F$1="","",INDEX('Working - CPI'!$F:$F,$F$1+ROW()-ROW($B$28)))</f>
        <v/>
      </c>
      <c r="H39" s="270" t="str">
        <f>IF($F$1="","",INDEX('Working - CPI'!$G:$G,$F$1+ROW()-ROW($B$28)))</f>
        <v/>
      </c>
      <c r="I39" s="269" t="str">
        <f>IF($F$1="","",INDEX('Working - CPI'!$H:$H,$F$1+ROW()-ROW($B$28)))</f>
        <v/>
      </c>
      <c r="J39" s="269" t="str">
        <f>IF($F$1="","",INDEX('Working - CPI'!$I:$I,$F$1+ROW()-ROW($B$28)))</f>
        <v/>
      </c>
      <c r="K39" s="57" t="str">
        <f>IF($F$1="","",INDEX('Working - CPI'!$J:$J,$F$1+ROW()-ROW($B$28)))</f>
        <v/>
      </c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 t="str">
        <f>IF($F$1="","",IF(INDEX('Working - CPI'!$D:$D,$F$1+ROW()-ROW($B$28))&gt;0,"Vacant",""))</f>
        <v/>
      </c>
      <c r="C40" s="157" t="str">
        <f>IF($F$1="","",INDEX('Working - CPI'!$B:$B,$F$1+ROW()-ROW($B$28)))</f>
        <v/>
      </c>
      <c r="D40" s="157" t="str">
        <f>IF($F$1="","",INDEX('Working - CPI'!$C:$C,$F$1+ROW()-ROW($B$28)))</f>
        <v/>
      </c>
      <c r="E40" s="158" t="str">
        <f>IF($F$1="","",INDEX('Working - CPI'!$D:$D,$F$1+ROW()-ROW($B$28)))</f>
        <v/>
      </c>
      <c r="F40" s="159" t="str">
        <f>IF($F$1="","",INDEX('Working - CPI'!$E:$E,$F$1+ROW()-ROW($B$28)))</f>
        <v/>
      </c>
      <c r="G40" s="269" t="str">
        <f>IF($F$1="","",INDEX('Working - CPI'!$F:$F,$F$1+ROW()-ROW($B$28)))</f>
        <v/>
      </c>
      <c r="H40" s="270" t="str">
        <f>IF($F$1="","",INDEX('Working - CPI'!$G:$G,$F$1+ROW()-ROW($B$28)))</f>
        <v/>
      </c>
      <c r="I40" s="269" t="str">
        <f>IF($F$1="","",INDEX('Working - CPI'!$H:$H,$F$1+ROW()-ROW($B$28)))</f>
        <v/>
      </c>
      <c r="J40" s="269" t="str">
        <f>IF($F$1="","",INDEX('Working - CPI'!$I:$I,$F$1+ROW()-ROW($B$28)))</f>
        <v/>
      </c>
      <c r="K40" s="57" t="str">
        <f>IF($F$1="","",INDEX('Working - CPI'!$J:$J,$F$1+ROW()-ROW($B$28)))</f>
        <v/>
      </c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 t="str">
        <f>IF($F$1="","",IF(INDEX('Working - CPI'!$D:$D,$F$1+ROW()-ROW($B$28))&gt;0,"Vacant",""))</f>
        <v/>
      </c>
      <c r="C41" s="157" t="str">
        <f>IF($F$1="","",INDEX('Working - CPI'!$B:$B,$F$1+ROW()-ROW($B$28)))</f>
        <v/>
      </c>
      <c r="D41" s="157" t="str">
        <f>IF($F$1="","",INDEX('Working - CPI'!$C:$C,$F$1+ROW()-ROW($B$28)))</f>
        <v/>
      </c>
      <c r="E41" s="158" t="str">
        <f>IF($F$1="","",INDEX('Working - CPI'!$D:$D,$F$1+ROW()-ROW($B$28)))</f>
        <v/>
      </c>
      <c r="F41" s="159" t="str">
        <f>IF($F$1="","",INDEX('Working - CPI'!$E:$E,$F$1+ROW()-ROW($B$28)))</f>
        <v/>
      </c>
      <c r="G41" s="269" t="str">
        <f>IF($F$1="","",INDEX('Working - CPI'!$F:$F,$F$1+ROW()-ROW($B$28)))</f>
        <v/>
      </c>
      <c r="H41" s="270" t="str">
        <f>IF($F$1="","",INDEX('Working - CPI'!$G:$G,$F$1+ROW()-ROW($B$28)))</f>
        <v/>
      </c>
      <c r="I41" s="269" t="str">
        <f>IF($F$1="","",INDEX('Working - CPI'!$H:$H,$F$1+ROW()-ROW($B$28)))</f>
        <v/>
      </c>
      <c r="J41" s="269" t="str">
        <f>IF($F$1="","",INDEX('Working - CPI'!$I:$I,$F$1+ROW()-ROW($B$28)))</f>
        <v/>
      </c>
      <c r="K41" s="57" t="str">
        <f>IF($F$1="","",INDEX('Working - CPI'!$J:$J,$F$1+ROW()-ROW($B$28)))</f>
        <v/>
      </c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 t="str">
        <f>IF($F$1="","",IF(INDEX('Working - CPI'!$D:$D,$F$1+ROW()-ROW($B$28))&gt;0,"Vacant",""))</f>
        <v/>
      </c>
      <c r="C42" s="157" t="str">
        <f>IF($F$1="","",INDEX('Working - CPI'!$B:$B,$F$1+ROW()-ROW($B$28)))</f>
        <v/>
      </c>
      <c r="D42" s="157" t="str">
        <f>IF($F$1="","",INDEX('Working - CPI'!$C:$C,$F$1+ROW()-ROW($B$28)))</f>
        <v/>
      </c>
      <c r="E42" s="158" t="str">
        <f>IF($F$1="","",INDEX('Working - CPI'!$D:$D,$F$1+ROW()-ROW($B$28)))</f>
        <v/>
      </c>
      <c r="F42" s="159" t="str">
        <f>IF($F$1="","",INDEX('Working - CPI'!$E:$E,$F$1+ROW()-ROW($B$28)))</f>
        <v/>
      </c>
      <c r="G42" s="269" t="str">
        <f>IF($F$1="","",INDEX('Working - CPI'!$F:$F,$F$1+ROW()-ROW($B$28)))</f>
        <v/>
      </c>
      <c r="H42" s="270" t="str">
        <f>IF($F$1="","",INDEX('Working - CPI'!$G:$G,$F$1+ROW()-ROW($B$28)))</f>
        <v/>
      </c>
      <c r="I42" s="269" t="str">
        <f>IF($F$1="","",INDEX('Working - CPI'!$H:$H,$F$1+ROW()-ROW($B$28)))</f>
        <v/>
      </c>
      <c r="J42" s="269" t="str">
        <f>IF($F$1="","",INDEX('Working - CPI'!$I:$I,$F$1+ROW()-ROW($B$28)))</f>
        <v/>
      </c>
      <c r="K42" s="57" t="str">
        <f>IF($F$1="","",INDEX('Working - CPI'!$J:$J,$F$1+ROW()-ROW($B$28)))</f>
        <v/>
      </c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 t="str">
        <f>IF($F$1="","",IF(INDEX('Working - CPI'!$D:$D,$F$1+ROW()-ROW($B$28))&gt;0,"Vacant",""))</f>
        <v/>
      </c>
      <c r="C43" s="157" t="str">
        <f>IF($F$1="","",INDEX('Working - CPI'!$B:$B,$F$1+ROW()-ROW($B$28)))</f>
        <v/>
      </c>
      <c r="D43" s="157" t="str">
        <f>IF($F$1="","",INDEX('Working - CPI'!$C:$C,$F$1+ROW()-ROW($B$28)))</f>
        <v/>
      </c>
      <c r="E43" s="158" t="str">
        <f>IF($F$1="","",INDEX('Working - CPI'!$D:$D,$F$1+ROW()-ROW($B$28)))</f>
        <v/>
      </c>
      <c r="F43" s="159" t="str">
        <f>IF($F$1="","",INDEX('Working - CPI'!$E:$E,$F$1+ROW()-ROW($B$28)))</f>
        <v/>
      </c>
      <c r="G43" s="269" t="str">
        <f>IF($F$1="","",INDEX('Working - CPI'!$F:$F,$F$1+ROW()-ROW($B$28)))</f>
        <v/>
      </c>
      <c r="H43" s="270" t="str">
        <f>IF($F$1="","",INDEX('Working - CPI'!$G:$G,$F$1+ROW()-ROW($B$28)))</f>
        <v/>
      </c>
      <c r="I43" s="269" t="str">
        <f>IF($F$1="","",INDEX('Working - CPI'!$H:$H,$F$1+ROW()-ROW($B$28)))</f>
        <v/>
      </c>
      <c r="J43" s="269" t="str">
        <f>IF($F$1="","",INDEX('Working - CPI'!$I:$I,$F$1+ROW()-ROW($B$28)))</f>
        <v/>
      </c>
      <c r="K43" s="57" t="str">
        <f>IF($F$1="","",INDEX('Working - CPI'!$J:$J,$F$1+ROW()-ROW($B$28)))</f>
        <v/>
      </c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 t="str">
        <f>IF($F$1="","",IF(INDEX('Working - CPI'!$D:$D,$F$1+ROW()-ROW($B$28))&gt;0,"Vacant",""))</f>
        <v/>
      </c>
      <c r="C44" s="188" t="str">
        <f>IF($F$1="","",INDEX('Working - CPI'!$B:$B,$F$1+ROW()-ROW($B$28)))</f>
        <v/>
      </c>
      <c r="D44" s="188" t="str">
        <f>IF($F$1="","",INDEX('Working - CPI'!$C:$C,$F$1+ROW()-ROW($B$28)))</f>
        <v/>
      </c>
      <c r="E44" s="189" t="str">
        <f>IF($F$1="","",INDEX('Working - CPI'!$D:$D,$F$1+ROW()-ROW($B$28)))</f>
        <v/>
      </c>
      <c r="F44" s="190" t="str">
        <f>IF($F$1="","",INDEX('Working - CPI'!$E:$E,$F$1+ROW()-ROW($B$28)))</f>
        <v/>
      </c>
      <c r="G44" s="271" t="str">
        <f>IF($F$1="","",INDEX('Working - CPI'!$F:$F,$F$1+ROW()-ROW($B$28)))</f>
        <v/>
      </c>
      <c r="H44" s="272" t="str">
        <f>IF($F$1="","",INDEX('Working - CPI'!$G:$G,$F$1+ROW()-ROW($B$28)))</f>
        <v/>
      </c>
      <c r="I44" s="271" t="str">
        <f>IF($F$1="","",INDEX('Working - CPI'!$H:$H,$F$1+ROW()-ROW($B$28)))</f>
        <v/>
      </c>
      <c r="J44" s="271" t="str">
        <f>IF($F$1="","",INDEX('Working - CPI'!$I:$I,$F$1+ROW()-ROW($B$28)))</f>
        <v/>
      </c>
      <c r="K44" s="57" t="str">
        <f>IF($F$1="","",INDEX('Working - CPI'!$J:$J,$F$1+ROW()-ROW($B$28)))</f>
        <v/>
      </c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 t="str">
        <f>IF($F$1="","",IF(INDEX('Working - CPI'!$D:$D,$F$1+ROW()-ROW($B$28))&gt;0,"Vacant",""))</f>
        <v/>
      </c>
      <c r="C45" s="157" t="str">
        <f>IF($F$1="","",INDEX('Working - CPI'!$B:$B,$F$1+ROW()-ROW($B$28)))</f>
        <v/>
      </c>
      <c r="D45" s="157" t="str">
        <f>IF($F$1="","",INDEX('Working - CPI'!$C:$C,$F$1+ROW()-ROW($B$28)))</f>
        <v/>
      </c>
      <c r="E45" s="158" t="str">
        <f>IF($F$1="","",INDEX('Working - CPI'!$D:$D,$F$1+ROW()-ROW($B$28)))</f>
        <v/>
      </c>
      <c r="F45" s="159" t="str">
        <f>IF($F$1="","",INDEX('Working - CPI'!$E:$E,$F$1+ROW()-ROW($B$28)))</f>
        <v/>
      </c>
      <c r="G45" s="269" t="str">
        <f>IF($F$1="","",INDEX('Working - CPI'!$F:$F,$F$1+ROW()-ROW($B$28)))</f>
        <v/>
      </c>
      <c r="H45" s="270" t="str">
        <f>IF($F$1="","",INDEX('Working - CPI'!$G:$G,$F$1+ROW()-ROW($B$28)))</f>
        <v/>
      </c>
      <c r="I45" s="269" t="str">
        <f>IF($F$1="","",INDEX('Working - CPI'!$H:$H,$F$1+ROW()-ROW($B$28)))</f>
        <v/>
      </c>
      <c r="J45" s="269" t="str">
        <f>IF($F$1="","",INDEX('Working - CPI'!$I:$I,$F$1+ROW()-ROW($B$28)))</f>
        <v/>
      </c>
      <c r="K45" t="str">
        <f>IF($F$1="","",INDEX('Working - CPI'!$J:$J,$F$1+ROW()-ROW($B$28)))</f>
        <v/>
      </c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SUMIF(B28:B41,B46,E28:E41)</f>
        <v>0</v>
      </c>
      <c r="D46" s="237"/>
      <c r="E46" s="238">
        <f>SUM(E28:E45)</f>
        <v>0</v>
      </c>
      <c r="F46" s="239"/>
      <c r="G46" s="237" t="s">
        <v>59</v>
      </c>
      <c r="H46" s="237">
        <f>SUMIF(B28:B41,G46,E28:E41)</f>
        <v>0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Aggregate Machinery, INC.</v>
      </c>
      <c r="C50" s="62" t="str">
        <f>IF($G$1="","",INDEX('Lease Report 2025'!$D:$D,$G$1+ROW()-ROW($B$50)))</f>
        <v>3960 E Palm</v>
      </c>
      <c r="D50" s="62">
        <f>IF($G$1="","",INDEX('Lease Report 2025'!$E:$E,$G$1+ROW()-ROW($B$50)))</f>
        <v>1</v>
      </c>
      <c r="E50" s="60">
        <f>IF($G$1="","",INDEX('Lease Report 2025'!$G:$G,$G$1+ROW()-ROW($B$50)))</f>
        <v>2240</v>
      </c>
      <c r="F50" s="63" t="str">
        <f>IF($G$1="","",INDEX('Lease Report 2025'!$A:$A,$G$1+ROW()-ROW($B$50)))</f>
        <v>R</v>
      </c>
      <c r="G50" s="64">
        <f>IF($G$1="","",INDEX('Lease Report 2025'!$L:$L,$G$1+ROW()-ROW($B$50)))</f>
        <v>1.4</v>
      </c>
      <c r="H50" s="64"/>
      <c r="I50" s="62">
        <f>IF($G$1="","",INDEX('Lease Report 2025'!$P:$P,$G$1+ROW()-ROW($B$50)))</f>
        <v>3</v>
      </c>
      <c r="J50" s="62"/>
      <c r="K50" s="64"/>
      <c r="L50" s="64"/>
      <c r="M50" s="64"/>
      <c r="N50" s="476"/>
      <c r="O50" s="476">
        <f>IF($G$1="","",INDEX('Lease Report 2025'!$N:$N,$G$1+ROW()-ROW($B$50)))</f>
        <v>7.0000000000000007E-2</v>
      </c>
      <c r="P50" s="476"/>
      <c r="Q50" s="476"/>
      <c r="R50" s="64"/>
      <c r="S50" s="109">
        <f>IF($G$1="","",INDEX('Lease Report 2025'!$R:$R,$G$1+ROW()-ROW($B$50)))</f>
        <v>45689</v>
      </c>
      <c r="T50" s="61" t="str">
        <f>IF($G$1="","",INDEX('Lease Report 2025'!$O:$O,$G$1+ROW()-ROW($B$50)))</f>
        <v>No TI, No Free rent, No outside agent, Base Year Gross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 xml:space="preserve">American Matrial Processing Equipment </v>
      </c>
      <c r="C51" s="62" t="str">
        <f>IF($G$1="","",INDEX('Lease Report 2025'!$D:$D,$G$1+ROW()-ROW($B$50)))</f>
        <v>3960 E Palm</v>
      </c>
      <c r="D51" s="62">
        <f>IF($G$1="","",INDEX('Lease Report 2025'!$E:$E,$G$1+ROW()-ROW($B$50)))</f>
        <v>2</v>
      </c>
      <c r="E51" s="60">
        <f>IF($G$1="","",INDEX('Lease Report 2025'!$G:$G,$G$1+ROW()-ROW($B$50)))</f>
        <v>2240</v>
      </c>
      <c r="F51" s="63" t="str">
        <f>IF($G$1="","",INDEX('Lease Report 2025'!$A:$A,$G$1+ROW()-ROW($B$50)))</f>
        <v>New</v>
      </c>
      <c r="G51" s="64">
        <f>IF($G$1="","",INDEX('Lease Report 2025'!$L:$L,$G$1+ROW()-ROW($B$50)))</f>
        <v>1.6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7.0000000000000007E-2</v>
      </c>
      <c r="P51" s="476"/>
      <c r="Q51" s="476"/>
      <c r="R51" s="64"/>
      <c r="S51" s="109">
        <f>IF($G$1="","",INDEX('Lease Report 2025'!$R:$R,$G$1+ROW()-ROW($B$50)))</f>
        <v>45717</v>
      </c>
      <c r="T51" s="61">
        <f>IF($G$1="","",INDEX('Lease Report 2025'!$O:$O,$G$1+ROW()-ROW($B$50)))</f>
        <v>0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Redline Contracting Group</v>
      </c>
      <c r="C52" s="62" t="str">
        <f>IF($G$1="","",INDEX('Lease Report 2025'!$D:$D,$G$1+ROW()-ROW($B$50)))</f>
        <v>3035 N Maple</v>
      </c>
      <c r="D52" s="62">
        <f>IF($G$1="","",INDEX('Lease Report 2025'!$E:$E,$G$1+ROW()-ROW($B$50)))</f>
        <v>5</v>
      </c>
      <c r="E52" s="60">
        <f>IF($G$1="","",INDEX('Lease Report 2025'!$G:$G,$G$1+ROW()-ROW($B$50)))</f>
        <v>3000</v>
      </c>
      <c r="F52" s="63" t="str">
        <f>IF($G$1="","",INDEX('Lease Report 2025'!$A:$A,$G$1+ROW()-ROW($B$50)))</f>
        <v>R</v>
      </c>
      <c r="G52" s="64">
        <f>IF($G$1="","",INDEX('Lease Report 2025'!$L:$L,$G$1+ROW()-ROW($B$50)))</f>
        <v>1.5</v>
      </c>
      <c r="H52" s="64"/>
      <c r="I52" s="62">
        <f>IF($G$1="","",INDEX('Lease Report 2025'!$P:$P,$G$1+ROW()-ROW($B$50)))</f>
        <v>3</v>
      </c>
      <c r="J52" s="62"/>
      <c r="K52" s="64"/>
      <c r="L52" s="64"/>
      <c r="M52" s="64"/>
      <c r="N52" s="476"/>
      <c r="O52" s="476">
        <f>IF($G$1="","",INDEX('Lease Report 2025'!$N:$N,$G$1+ROW()-ROW($B$50)))</f>
        <v>7.0000000000000007E-2</v>
      </c>
      <c r="P52" s="476"/>
      <c r="Q52" s="476"/>
      <c r="R52" s="64"/>
      <c r="S52" s="109">
        <f>IF($G$1="","",INDEX('Lease Report 2025'!$R:$R,$G$1+ROW()-ROW($B$50)))</f>
        <v>45778</v>
      </c>
      <c r="T52" s="61" t="str">
        <f>IF($G$1="","",INDEX('Lease Report 2025'!$O:$O,$G$1+ROW()-ROW($B$50)))</f>
        <v>No TI, 1 mo Free rent, No outside agent, Base Year Gross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2025'!$H:$H,$G$1+ROW()-ROW($B$50)))</f>
        <v>AZ Truck &amp; Equipment Sales LLC</v>
      </c>
      <c r="C53" s="62" t="str">
        <f>IF($G$1="","",INDEX('Lease Report 2025'!$D:$D,$G$1+ROW()-ROW($B$50)))</f>
        <v xml:space="preserve">3035 E Maple </v>
      </c>
      <c r="D53" s="62">
        <f>IF($G$1="","",INDEX('Lease Report 2025'!$E:$E,$G$1+ROW()-ROW($B$50)))</f>
        <v>2</v>
      </c>
      <c r="E53" s="60">
        <f>IF($G$1="","",INDEX('Lease Report 2025'!$G:$G,$G$1+ROW()-ROW($B$50)))</f>
        <v>4000</v>
      </c>
      <c r="F53" s="63" t="str">
        <f>IF($G$1="","",INDEX('Lease Report 2025'!$A:$A,$G$1+ROW()-ROW($B$50)))</f>
        <v>R</v>
      </c>
      <c r="G53" s="64">
        <f>IF($G$1="","",INDEX('Lease Report 2025'!$L:$L,$G$1+ROW()-ROW($B$50)))</f>
        <v>1.45</v>
      </c>
      <c r="H53" s="64"/>
      <c r="I53" s="62">
        <f>IF($G$1="","",INDEX('Lease Report 2025'!$P:$P,$G$1+ROW()-ROW($B$50)))</f>
        <v>3</v>
      </c>
      <c r="J53" s="62"/>
      <c r="K53" s="64"/>
      <c r="L53" s="64"/>
      <c r="M53" s="64"/>
      <c r="N53" s="476"/>
      <c r="O53" s="476">
        <f>IF($G$1="","",INDEX('Lease Report 2025'!$N:$N,$G$1+ROW()-ROW($B$50)))</f>
        <v>7.4999999999999997E-2</v>
      </c>
      <c r="P53" s="476"/>
      <c r="Q53" s="476"/>
      <c r="R53" s="64"/>
      <c r="S53" s="109">
        <f>IF($G$1="","",INDEX('Lease Report 2025'!$R:$R,$G$1+ROW()-ROW($B$50)))</f>
        <v>45870</v>
      </c>
      <c r="T53" s="61" t="str">
        <f>IF($G$1="","",INDEX('Lease Report 2025'!$O:$O,$G$1+ROW()-ROW($B$50)))</f>
        <v>No TI, No Free rent, No outside agent, Base Year Gross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2025'!$H:$H,$G$1+ROW()-ROW($B$50)))</f>
        <v>N-R-G Foam, Inc.</v>
      </c>
      <c r="C54" s="62" t="str">
        <f>IF($G$1="","",INDEX('Lease Report 2025'!$D:$D,$G$1+ROW()-ROW($B$50)))</f>
        <v xml:space="preserve">3960 E Palm </v>
      </c>
      <c r="D54" s="62">
        <f>IF($G$1="","",INDEX('Lease Report 2025'!$E:$E,$G$1+ROW()-ROW($B$50)))</f>
        <v>4</v>
      </c>
      <c r="E54" s="60">
        <f>IF($G$1="","",INDEX('Lease Report 2025'!$G:$G,$G$1+ROW()-ROW($B$50)))</f>
        <v>2240</v>
      </c>
      <c r="F54" s="63" t="str">
        <f>IF($G$1="","",INDEX('Lease Report 2025'!$A:$A,$G$1+ROW()-ROW($B$50)))</f>
        <v>R</v>
      </c>
      <c r="G54" s="64">
        <f>IF($G$1="","",INDEX('Lease Report 2025'!$L:$L,$G$1+ROW()-ROW($B$50)))</f>
        <v>1.44</v>
      </c>
      <c r="H54" s="64"/>
      <c r="I54" s="62">
        <f>IF($G$1="","",INDEX('Lease Report 2025'!$P:$P,$G$1+ROW()-ROW($B$50)))</f>
        <v>3</v>
      </c>
      <c r="J54" s="62"/>
      <c r="K54" s="64"/>
      <c r="L54" s="64"/>
      <c r="M54" s="64"/>
      <c r="N54" s="476"/>
      <c r="O54" s="476">
        <f>IF($G$1="","",INDEX('Lease Report 2025'!$N:$N,$G$1+ROW()-ROW($B$50)))</f>
        <v>7.4999999999999997E-2</v>
      </c>
      <c r="P54" s="476"/>
      <c r="Q54" s="476"/>
      <c r="R54" s="64"/>
      <c r="S54" s="109">
        <f>IF($G$1="","",INDEX('Lease Report 2025'!$R:$R,$G$1+ROW()-ROW($B$50)))</f>
        <v>45931</v>
      </c>
      <c r="T54" s="61" t="str">
        <f>IF($G$1="","",INDEX('Lease Report 2025'!$O:$O,$G$1+ROW()-ROW($B$50)))</f>
        <v>No TI, No Free rent, No outside agent, NNN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 t="str">
        <f>IF($G$1="","",INDEX('Lease Report 2025'!$H:$H,$G$1+ROW()-ROW($B$50)))</f>
        <v>The Fur Seasons AZ LLC</v>
      </c>
      <c r="C55" s="62" t="str">
        <f>IF($G$1="","",INDEX('Lease Report 2025'!$D:$D,$G$1+ROW()-ROW($B$50)))</f>
        <v>3960 E. Palm Street, Suite 6</v>
      </c>
      <c r="D55" s="62">
        <f>IF($G$1="","",INDEX('Lease Report 2025'!$E:$E,$G$1+ROW()-ROW($B$50)))</f>
        <v>0</v>
      </c>
      <c r="E55" s="60">
        <f>IF($G$1="","",INDEX('Lease Report 2025'!$G:$G,$G$1+ROW()-ROW($B$50)))</f>
        <v>2240</v>
      </c>
      <c r="F55" s="63" t="str">
        <f>IF($G$1="","",INDEX('Lease Report 2025'!$A:$A,$G$1+ROW()-ROW($B$50)))</f>
        <v>New</v>
      </c>
      <c r="G55" s="64">
        <f>IF($G$1="","",INDEX('Lease Report 2025'!$L:$L,$G$1+ROW()-ROW($B$50)))</f>
        <v>1.5</v>
      </c>
      <c r="H55" s="64"/>
      <c r="I55" s="62">
        <f>IF($G$1="","",INDEX('Lease Report 2025'!$P:$P,$G$1+ROW()-ROW($B$50)))</f>
        <v>5</v>
      </c>
      <c r="J55" s="62"/>
      <c r="K55" s="64"/>
      <c r="L55" s="64"/>
      <c r="M55" s="64"/>
      <c r="N55" s="476"/>
      <c r="O55" s="476">
        <f>IF($G$1="","",INDEX('Lease Report 2025'!$N:$N,$G$1+ROW()-ROW($B$50)))</f>
        <v>0.06</v>
      </c>
      <c r="P55" s="476"/>
      <c r="Q55" s="476"/>
      <c r="R55" s="64"/>
      <c r="S55" s="109">
        <f>IF($G$1="","",INDEX('Lease Report 2025'!$R:$R,$G$1+ROW()-ROW($B$50)))</f>
        <v>45992</v>
      </c>
      <c r="T55" s="61">
        <f>IF($G$1="","",INDEX('Lease Report 2025'!$O:$O,$G$1+ROW()-ROW($B$50)))</f>
        <v>3</v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 t="str">
        <f>IF($G$1="","",INDEX('Lease Report 2025'!$H:$H,$G$1+ROW()-ROW($B$50)))</f>
        <v>TMD Investments, LLC d/b/a Signarama and Fully Promoted</v>
      </c>
      <c r="C56" s="62" t="str">
        <f>IF($G$1="","",INDEX('Lease Report 2025'!$D:$D,$G$1+ROW()-ROW($B$50)))</f>
        <v>3035 N Maple Street, Building 6</v>
      </c>
      <c r="D56" s="62">
        <f>IF($G$1="","",INDEX('Lease Report 2025'!$E:$E,$G$1+ROW()-ROW($B$50)))</f>
        <v>0</v>
      </c>
      <c r="E56" s="60">
        <f>IF($G$1="","",INDEX('Lease Report 2025'!$G:$G,$G$1+ROW()-ROW($B$50)))</f>
        <v>3000</v>
      </c>
      <c r="F56" s="63" t="str">
        <f>IF($G$1="","",INDEX('Lease Report 2025'!$A:$A,$G$1+ROW()-ROW($B$50)))</f>
        <v>New</v>
      </c>
      <c r="G56" s="64">
        <f>IF($G$1="","",INDEX('Lease Report 2025'!$L:$L,$G$1+ROW()-ROW($B$50)))</f>
        <v>1.5</v>
      </c>
      <c r="H56" s="64"/>
      <c r="I56" s="62">
        <f>IF($G$1="","",INDEX('Lease Report 2025'!$P:$P,$G$1+ROW()-ROW($B$50)))</f>
        <v>3</v>
      </c>
      <c r="J56" s="62"/>
      <c r="K56" s="64"/>
      <c r="L56" s="64"/>
      <c r="M56" s="64"/>
      <c r="N56" s="476"/>
      <c r="O56" s="476">
        <f>IF($G$1="","",INDEX('Lease Report 2025'!$N:$N,$G$1+ROW()-ROW($B$50)))</f>
        <v>0.06</v>
      </c>
      <c r="P56" s="476"/>
      <c r="Q56" s="476"/>
      <c r="R56" s="64"/>
      <c r="S56" s="109">
        <f>IF($G$1="","",INDEX('Lease Report 2025'!$R:$R,$G$1+ROW()-ROW($B$50)))</f>
        <v>45992</v>
      </c>
      <c r="T56" s="61">
        <f>IF($G$1="","",INDEX('Lease Report 2025'!$O:$O,$G$1+ROW()-ROW($B$50)))</f>
        <v>0</v>
      </c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22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75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48">
    <mergeCell ref="G87:U87"/>
    <mergeCell ref="G71:U71"/>
    <mergeCell ref="G72:U72"/>
    <mergeCell ref="G84:U84"/>
    <mergeCell ref="G77:U77"/>
    <mergeCell ref="G78:U78"/>
    <mergeCell ref="G73:U73"/>
    <mergeCell ref="G74:U74"/>
    <mergeCell ref="G75:U75"/>
    <mergeCell ref="G85:U85"/>
    <mergeCell ref="G86:U86"/>
    <mergeCell ref="G79:U79"/>
    <mergeCell ref="G80:U80"/>
    <mergeCell ref="G81:U81"/>
    <mergeCell ref="G82:U82"/>
    <mergeCell ref="G83:U83"/>
    <mergeCell ref="A47:U47"/>
    <mergeCell ref="K27:Q27"/>
    <mergeCell ref="R27:U27"/>
    <mergeCell ref="T1:U1"/>
    <mergeCell ref="A2:B2"/>
    <mergeCell ref="D2:E2"/>
    <mergeCell ref="G5:I5"/>
    <mergeCell ref="J5:K5"/>
    <mergeCell ref="A4:U4"/>
    <mergeCell ref="N5:O5"/>
    <mergeCell ref="L5:M5"/>
    <mergeCell ref="A10:U10"/>
    <mergeCell ref="A11:U11"/>
    <mergeCell ref="A25:U25"/>
    <mergeCell ref="A26:U26"/>
    <mergeCell ref="K12:U12"/>
    <mergeCell ref="G76:U76"/>
    <mergeCell ref="G70:U70"/>
    <mergeCell ref="G65:U65"/>
    <mergeCell ref="K48:L48"/>
    <mergeCell ref="G68:U68"/>
    <mergeCell ref="I48:J48"/>
    <mergeCell ref="M48:N48"/>
    <mergeCell ref="G67:U67"/>
    <mergeCell ref="G69:U69"/>
    <mergeCell ref="G66:U66"/>
    <mergeCell ref="A62:U62"/>
    <mergeCell ref="T49:U49"/>
    <mergeCell ref="G48:H48"/>
    <mergeCell ref="A63:U63"/>
    <mergeCell ref="T59:U59"/>
    <mergeCell ref="T64:U64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83AE-FF3A-9240-AA72-EE17746215B3}">
  <dimension ref="A1:AD71"/>
  <sheetViews>
    <sheetView showGridLines="0" workbookViewId="0">
      <pane ySplit="1" topLeftCell="A41" activePane="bottomLeft" state="frozen"/>
      <selection pane="bottomLeft" activeCell="AC41" sqref="AC41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1267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1268</v>
      </c>
      <c r="B7" s="892" t="s">
        <v>1269</v>
      </c>
      <c r="C7" s="888"/>
      <c r="D7" s="888"/>
      <c r="E7" s="900">
        <v>3000</v>
      </c>
      <c r="F7" s="888"/>
      <c r="G7" s="619">
        <v>3000</v>
      </c>
      <c r="H7" s="619">
        <v>37903.440000000002</v>
      </c>
      <c r="I7" s="901">
        <v>3158.62</v>
      </c>
      <c r="J7" s="888"/>
      <c r="K7" s="618">
        <v>12.63448</v>
      </c>
      <c r="L7" s="894"/>
      <c r="M7" s="888"/>
      <c r="N7" s="887">
        <v>45627</v>
      </c>
      <c r="O7" s="888"/>
      <c r="P7" s="888"/>
      <c r="Q7" s="888"/>
      <c r="R7" s="888"/>
      <c r="S7" s="888"/>
      <c r="T7" s="887">
        <v>45991</v>
      </c>
      <c r="U7" s="888"/>
      <c r="V7" s="888"/>
      <c r="W7" s="616">
        <v>3158.62</v>
      </c>
      <c r="X7" s="889">
        <v>12.63448</v>
      </c>
      <c r="Y7" s="888"/>
      <c r="Z7" s="888"/>
      <c r="AA7" s="888"/>
      <c r="AB7" s="888"/>
      <c r="AC7" s="617">
        <v>44531</v>
      </c>
      <c r="AD7" s="615" t="s">
        <v>866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45992</v>
      </c>
      <c r="O8" s="888"/>
      <c r="P8" s="888"/>
      <c r="Q8" s="888"/>
      <c r="R8" s="888"/>
      <c r="S8" s="888"/>
      <c r="T8" s="887">
        <v>46356</v>
      </c>
      <c r="U8" s="888"/>
      <c r="V8" s="888"/>
      <c r="W8" s="616">
        <v>3284.96</v>
      </c>
      <c r="X8" s="889">
        <v>13.13984</v>
      </c>
      <c r="Y8" s="888"/>
      <c r="Z8" s="888"/>
      <c r="AA8" s="888"/>
      <c r="AB8" s="888"/>
      <c r="AC8" s="615"/>
      <c r="AD8" s="615"/>
    </row>
    <row r="9" spans="1:30">
      <c r="A9" s="614" t="s">
        <v>792</v>
      </c>
      <c r="B9" s="884" t="s">
        <v>792</v>
      </c>
      <c r="C9" s="885"/>
      <c r="D9" s="885"/>
      <c r="E9" s="886" t="s">
        <v>792</v>
      </c>
      <c r="F9" s="885"/>
      <c r="G9" s="613" t="s">
        <v>792</v>
      </c>
      <c r="H9" s="613" t="s">
        <v>792</v>
      </c>
      <c r="I9" s="886" t="s">
        <v>792</v>
      </c>
      <c r="J9" s="885"/>
      <c r="K9" s="613" t="s">
        <v>792</v>
      </c>
      <c r="L9" s="884" t="s">
        <v>792</v>
      </c>
      <c r="M9" s="885"/>
      <c r="N9" s="886" t="s">
        <v>792</v>
      </c>
      <c r="O9" s="885"/>
      <c r="P9" s="885"/>
      <c r="Q9" s="885"/>
      <c r="R9" s="885"/>
      <c r="S9" s="885"/>
      <c r="T9" s="886" t="s">
        <v>792</v>
      </c>
      <c r="U9" s="885"/>
      <c r="V9" s="885"/>
      <c r="W9" s="613" t="s">
        <v>792</v>
      </c>
      <c r="X9" s="886" t="s">
        <v>792</v>
      </c>
      <c r="Y9" s="885"/>
      <c r="Z9" s="885"/>
      <c r="AA9" s="885"/>
      <c r="AB9" s="885"/>
      <c r="AC9" s="613" t="s">
        <v>792</v>
      </c>
      <c r="AD9" s="613" t="s">
        <v>792</v>
      </c>
    </row>
    <row r="10" spans="1:30">
      <c r="A10" s="612" t="s">
        <v>1270</v>
      </c>
      <c r="B10" s="892" t="s">
        <v>1271</v>
      </c>
      <c r="C10" s="888"/>
      <c r="D10" s="888"/>
      <c r="E10" s="900">
        <v>4000</v>
      </c>
      <c r="F10" s="888"/>
      <c r="G10" s="619">
        <v>4000</v>
      </c>
      <c r="H10" s="619">
        <v>69600</v>
      </c>
      <c r="I10" s="901">
        <v>5800</v>
      </c>
      <c r="J10" s="888"/>
      <c r="K10" s="618">
        <v>17.399999999999999</v>
      </c>
      <c r="L10" s="894"/>
      <c r="M10" s="888"/>
      <c r="N10" s="887">
        <v>45870</v>
      </c>
      <c r="O10" s="888"/>
      <c r="P10" s="888"/>
      <c r="Q10" s="888"/>
      <c r="R10" s="888"/>
      <c r="S10" s="888"/>
      <c r="T10" s="887">
        <v>46234</v>
      </c>
      <c r="U10" s="888"/>
      <c r="V10" s="888"/>
      <c r="W10" s="616">
        <v>5800</v>
      </c>
      <c r="X10" s="889">
        <v>17.399999999999999</v>
      </c>
      <c r="Y10" s="888"/>
      <c r="Z10" s="888"/>
      <c r="AA10" s="888"/>
      <c r="AB10" s="888"/>
      <c r="AC10" s="617">
        <v>45870</v>
      </c>
      <c r="AD10" s="615" t="s">
        <v>965</v>
      </c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46235</v>
      </c>
      <c r="O11" s="888"/>
      <c r="P11" s="888"/>
      <c r="Q11" s="888"/>
      <c r="R11" s="888"/>
      <c r="S11" s="888"/>
      <c r="T11" s="887">
        <v>46599</v>
      </c>
      <c r="U11" s="888"/>
      <c r="V11" s="888"/>
      <c r="W11" s="616">
        <v>6080</v>
      </c>
      <c r="X11" s="889">
        <v>18.239999999999998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46600</v>
      </c>
      <c r="O12" s="888"/>
      <c r="P12" s="888"/>
      <c r="Q12" s="888"/>
      <c r="R12" s="888"/>
      <c r="S12" s="888"/>
      <c r="T12" s="887">
        <v>46965</v>
      </c>
      <c r="U12" s="888"/>
      <c r="V12" s="888"/>
      <c r="W12" s="616">
        <v>6400</v>
      </c>
      <c r="X12" s="889">
        <v>19.2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1272</v>
      </c>
      <c r="B14" s="892" t="s">
        <v>1273</v>
      </c>
      <c r="C14" s="888"/>
      <c r="D14" s="888"/>
      <c r="E14" s="900">
        <v>4000</v>
      </c>
      <c r="F14" s="888"/>
      <c r="G14" s="619">
        <v>4000</v>
      </c>
      <c r="H14" s="619">
        <v>63360</v>
      </c>
      <c r="I14" s="901">
        <v>5280</v>
      </c>
      <c r="J14" s="888"/>
      <c r="K14" s="618">
        <v>15.84</v>
      </c>
      <c r="L14" s="894"/>
      <c r="M14" s="888"/>
      <c r="N14" s="887">
        <v>45839</v>
      </c>
      <c r="O14" s="888"/>
      <c r="P14" s="888"/>
      <c r="Q14" s="888"/>
      <c r="R14" s="888"/>
      <c r="S14" s="888"/>
      <c r="T14" s="887">
        <v>46203</v>
      </c>
      <c r="U14" s="888"/>
      <c r="V14" s="888"/>
      <c r="W14" s="616">
        <v>5280</v>
      </c>
      <c r="X14" s="889">
        <v>15.84</v>
      </c>
      <c r="Y14" s="888"/>
      <c r="Z14" s="888"/>
      <c r="AA14" s="888"/>
      <c r="AB14" s="888"/>
      <c r="AC14" s="617">
        <v>45108</v>
      </c>
      <c r="AD14" s="615" t="s">
        <v>816</v>
      </c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1274</v>
      </c>
      <c r="B16" s="892" t="s">
        <v>1275</v>
      </c>
      <c r="C16" s="888"/>
      <c r="D16" s="888"/>
      <c r="E16" s="900">
        <v>3000</v>
      </c>
      <c r="F16" s="888"/>
      <c r="G16" s="619">
        <v>3000</v>
      </c>
      <c r="H16" s="619">
        <v>43200</v>
      </c>
      <c r="I16" s="901">
        <v>3600</v>
      </c>
      <c r="J16" s="888"/>
      <c r="K16" s="618">
        <v>14.4</v>
      </c>
      <c r="L16" s="894"/>
      <c r="M16" s="888"/>
      <c r="N16" s="887">
        <v>45778</v>
      </c>
      <c r="O16" s="888"/>
      <c r="P16" s="888"/>
      <c r="Q16" s="888"/>
      <c r="R16" s="888"/>
      <c r="S16" s="888"/>
      <c r="T16" s="887">
        <v>46142</v>
      </c>
      <c r="U16" s="888"/>
      <c r="V16" s="888"/>
      <c r="W16" s="616">
        <v>3600</v>
      </c>
      <c r="X16" s="889">
        <v>14.4</v>
      </c>
      <c r="Y16" s="888"/>
      <c r="Z16" s="888"/>
      <c r="AA16" s="888"/>
      <c r="AB16" s="888"/>
      <c r="AC16" s="617">
        <v>45047</v>
      </c>
      <c r="AD16" s="615" t="s">
        <v>978</v>
      </c>
    </row>
    <row r="17" spans="1:30">
      <c r="A17" s="612"/>
      <c r="B17" s="892"/>
      <c r="C17" s="888"/>
      <c r="D17" s="888"/>
      <c r="E17" s="893"/>
      <c r="F17" s="888"/>
      <c r="G17" s="615" t="s">
        <v>792</v>
      </c>
      <c r="H17" s="615"/>
      <c r="I17" s="893"/>
      <c r="J17" s="888"/>
      <c r="K17" s="615"/>
      <c r="L17" s="894"/>
      <c r="M17" s="888"/>
      <c r="N17" s="887">
        <v>46143</v>
      </c>
      <c r="O17" s="888"/>
      <c r="P17" s="888"/>
      <c r="Q17" s="888"/>
      <c r="R17" s="888"/>
      <c r="S17" s="888"/>
      <c r="T17" s="887">
        <v>46507</v>
      </c>
      <c r="U17" s="888"/>
      <c r="V17" s="888"/>
      <c r="W17" s="616">
        <v>3750</v>
      </c>
      <c r="X17" s="889">
        <v>15</v>
      </c>
      <c r="Y17" s="888"/>
      <c r="Z17" s="888"/>
      <c r="AA17" s="888"/>
      <c r="AB17" s="888"/>
      <c r="AC17" s="615"/>
      <c r="AD17" s="615"/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46508</v>
      </c>
      <c r="O18" s="888"/>
      <c r="P18" s="888"/>
      <c r="Q18" s="888"/>
      <c r="R18" s="888"/>
      <c r="S18" s="888"/>
      <c r="T18" s="887">
        <v>46873</v>
      </c>
      <c r="U18" s="888"/>
      <c r="V18" s="888"/>
      <c r="W18" s="616">
        <v>3930</v>
      </c>
      <c r="X18" s="889">
        <v>15.72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1276</v>
      </c>
      <c r="B20" s="892" t="s">
        <v>1277</v>
      </c>
      <c r="C20" s="888"/>
      <c r="D20" s="888"/>
      <c r="E20" s="900">
        <v>3000</v>
      </c>
      <c r="F20" s="888"/>
      <c r="G20" s="619">
        <v>3000</v>
      </c>
      <c r="H20" s="619">
        <v>54000</v>
      </c>
      <c r="I20" s="901">
        <v>4500</v>
      </c>
      <c r="J20" s="888"/>
      <c r="K20" s="618">
        <v>18</v>
      </c>
      <c r="L20" s="894"/>
      <c r="M20" s="888"/>
      <c r="N20" s="887">
        <v>45778</v>
      </c>
      <c r="O20" s="888"/>
      <c r="P20" s="888"/>
      <c r="Q20" s="888"/>
      <c r="R20" s="888"/>
      <c r="S20" s="888"/>
      <c r="T20" s="887">
        <v>46173</v>
      </c>
      <c r="U20" s="888"/>
      <c r="V20" s="888"/>
      <c r="W20" s="616">
        <v>4500</v>
      </c>
      <c r="X20" s="889">
        <v>18</v>
      </c>
      <c r="Y20" s="888"/>
      <c r="Z20" s="888"/>
      <c r="AA20" s="888"/>
      <c r="AB20" s="888"/>
      <c r="AC20" s="617">
        <v>45778</v>
      </c>
      <c r="AD20" s="615" t="s">
        <v>1278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46174</v>
      </c>
      <c r="O21" s="888"/>
      <c r="P21" s="888"/>
      <c r="Q21" s="888"/>
      <c r="R21" s="888"/>
      <c r="S21" s="888"/>
      <c r="T21" s="887">
        <v>46538</v>
      </c>
      <c r="U21" s="888"/>
      <c r="V21" s="888"/>
      <c r="W21" s="616">
        <v>4710</v>
      </c>
      <c r="X21" s="889">
        <v>18.84</v>
      </c>
      <c r="Y21" s="888"/>
      <c r="Z21" s="888"/>
      <c r="AA21" s="888"/>
      <c r="AB21" s="888"/>
      <c r="AC21" s="615"/>
      <c r="AD21" s="615"/>
    </row>
    <row r="22" spans="1:30">
      <c r="A22" s="612"/>
      <c r="B22" s="892"/>
      <c r="C22" s="888"/>
      <c r="D22" s="888"/>
      <c r="E22" s="893"/>
      <c r="F22" s="888"/>
      <c r="G22" s="615" t="s">
        <v>792</v>
      </c>
      <c r="H22" s="615"/>
      <c r="I22" s="893"/>
      <c r="J22" s="888"/>
      <c r="K22" s="615"/>
      <c r="L22" s="894"/>
      <c r="M22" s="888"/>
      <c r="N22" s="887">
        <v>46539</v>
      </c>
      <c r="O22" s="888"/>
      <c r="P22" s="888"/>
      <c r="Q22" s="888"/>
      <c r="R22" s="888"/>
      <c r="S22" s="888"/>
      <c r="T22" s="887">
        <v>46904</v>
      </c>
      <c r="U22" s="888"/>
      <c r="V22" s="888"/>
      <c r="W22" s="616">
        <v>4920</v>
      </c>
      <c r="X22" s="889">
        <v>19.68</v>
      </c>
      <c r="Y22" s="888"/>
      <c r="Z22" s="888"/>
      <c r="AA22" s="888"/>
      <c r="AB22" s="888"/>
      <c r="AC22" s="615"/>
      <c r="AD22" s="615"/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1279</v>
      </c>
      <c r="B24" s="892" t="s">
        <v>1280</v>
      </c>
      <c r="C24" s="888"/>
      <c r="D24" s="888"/>
      <c r="E24" s="900">
        <v>3000</v>
      </c>
      <c r="F24" s="888"/>
      <c r="G24" s="619">
        <v>3000</v>
      </c>
      <c r="H24" s="619">
        <v>42840</v>
      </c>
      <c r="I24" s="901">
        <v>3570</v>
      </c>
      <c r="J24" s="888"/>
      <c r="K24" s="618">
        <v>14.28</v>
      </c>
      <c r="L24" s="894"/>
      <c r="M24" s="888"/>
      <c r="N24" s="887">
        <v>45839</v>
      </c>
      <c r="O24" s="888"/>
      <c r="P24" s="888"/>
      <c r="Q24" s="888"/>
      <c r="R24" s="888"/>
      <c r="S24" s="888"/>
      <c r="T24" s="887">
        <v>46203</v>
      </c>
      <c r="U24" s="888"/>
      <c r="V24" s="888"/>
      <c r="W24" s="616">
        <v>3570</v>
      </c>
      <c r="X24" s="889">
        <v>14.28</v>
      </c>
      <c r="Y24" s="888"/>
      <c r="Z24" s="888"/>
      <c r="AA24" s="888"/>
      <c r="AB24" s="888"/>
      <c r="AC24" s="617">
        <v>45108</v>
      </c>
      <c r="AD24" s="615" t="s">
        <v>835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46204</v>
      </c>
      <c r="O25" s="888"/>
      <c r="P25" s="888"/>
      <c r="Q25" s="888"/>
      <c r="R25" s="888"/>
      <c r="S25" s="888"/>
      <c r="T25" s="887">
        <v>46568</v>
      </c>
      <c r="U25" s="888"/>
      <c r="V25" s="888"/>
      <c r="W25" s="616">
        <v>3720</v>
      </c>
      <c r="X25" s="889">
        <v>14.88</v>
      </c>
      <c r="Y25" s="888"/>
      <c r="Z25" s="888"/>
      <c r="AA25" s="888"/>
      <c r="AB25" s="888"/>
      <c r="AC25" s="615"/>
      <c r="AD25" s="615"/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46569</v>
      </c>
      <c r="O26" s="888"/>
      <c r="P26" s="888"/>
      <c r="Q26" s="888"/>
      <c r="R26" s="888"/>
      <c r="S26" s="888"/>
      <c r="T26" s="887">
        <v>46934</v>
      </c>
      <c r="U26" s="888"/>
      <c r="V26" s="888"/>
      <c r="W26" s="616">
        <v>3900</v>
      </c>
      <c r="X26" s="889">
        <v>15.6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1281</v>
      </c>
      <c r="B28" s="892" t="s">
        <v>1282</v>
      </c>
      <c r="C28" s="888"/>
      <c r="D28" s="888"/>
      <c r="E28" s="900">
        <v>2240</v>
      </c>
      <c r="F28" s="888"/>
      <c r="G28" s="619">
        <v>2240</v>
      </c>
      <c r="H28" s="619">
        <v>37632</v>
      </c>
      <c r="I28" s="901">
        <v>3136</v>
      </c>
      <c r="J28" s="888"/>
      <c r="K28" s="618">
        <v>16.8</v>
      </c>
      <c r="L28" s="894"/>
      <c r="M28" s="888"/>
      <c r="N28" s="887">
        <v>45689</v>
      </c>
      <c r="O28" s="888"/>
      <c r="P28" s="888"/>
      <c r="Q28" s="888"/>
      <c r="R28" s="888"/>
      <c r="S28" s="888"/>
      <c r="T28" s="887">
        <v>46053</v>
      </c>
      <c r="U28" s="888"/>
      <c r="V28" s="888"/>
      <c r="W28" s="616">
        <v>3136</v>
      </c>
      <c r="X28" s="889">
        <v>16.8</v>
      </c>
      <c r="Y28" s="888"/>
      <c r="Z28" s="888"/>
      <c r="AA28" s="888"/>
      <c r="AB28" s="888"/>
      <c r="AC28" s="617">
        <v>45689</v>
      </c>
      <c r="AD28" s="615" t="s">
        <v>828</v>
      </c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46054</v>
      </c>
      <c r="O29" s="888"/>
      <c r="P29" s="888"/>
      <c r="Q29" s="888"/>
      <c r="R29" s="888"/>
      <c r="S29" s="888"/>
      <c r="T29" s="887">
        <v>46418</v>
      </c>
      <c r="U29" s="888"/>
      <c r="V29" s="888"/>
      <c r="W29" s="616">
        <v>3292.8</v>
      </c>
      <c r="X29" s="889">
        <v>17.64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46419</v>
      </c>
      <c r="O30" s="888"/>
      <c r="P30" s="888"/>
      <c r="Q30" s="888"/>
      <c r="R30" s="888"/>
      <c r="S30" s="888"/>
      <c r="T30" s="887">
        <v>46783</v>
      </c>
      <c r="U30" s="888"/>
      <c r="V30" s="888"/>
      <c r="W30" s="616">
        <v>3449.6</v>
      </c>
      <c r="X30" s="889">
        <v>18.48</v>
      </c>
      <c r="Y30" s="888"/>
      <c r="Z30" s="888"/>
      <c r="AA30" s="888"/>
      <c r="AB30" s="888"/>
      <c r="AC30" s="615"/>
      <c r="AD30" s="615"/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1283</v>
      </c>
      <c r="B32" s="892" t="s">
        <v>1284</v>
      </c>
      <c r="C32" s="888"/>
      <c r="D32" s="888"/>
      <c r="E32" s="900">
        <v>2240</v>
      </c>
      <c r="F32" s="888"/>
      <c r="G32" s="619">
        <v>2240</v>
      </c>
      <c r="H32" s="619">
        <v>43008</v>
      </c>
      <c r="I32" s="901">
        <v>3584</v>
      </c>
      <c r="J32" s="888"/>
      <c r="K32" s="618">
        <v>19.2</v>
      </c>
      <c r="L32" s="894"/>
      <c r="M32" s="888"/>
      <c r="N32" s="887">
        <v>45717</v>
      </c>
      <c r="O32" s="888"/>
      <c r="P32" s="888"/>
      <c r="Q32" s="888"/>
      <c r="R32" s="888"/>
      <c r="S32" s="888"/>
      <c r="T32" s="887">
        <v>46081</v>
      </c>
      <c r="U32" s="888"/>
      <c r="V32" s="888"/>
      <c r="W32" s="616">
        <v>3584</v>
      </c>
      <c r="X32" s="889">
        <v>19.2</v>
      </c>
      <c r="Y32" s="888"/>
      <c r="Z32" s="888"/>
      <c r="AA32" s="888"/>
      <c r="AB32" s="888"/>
      <c r="AC32" s="617">
        <v>45717</v>
      </c>
      <c r="AD32" s="615" t="s">
        <v>1285</v>
      </c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46082</v>
      </c>
      <c r="O33" s="888"/>
      <c r="P33" s="888"/>
      <c r="Q33" s="888"/>
      <c r="R33" s="888"/>
      <c r="S33" s="888"/>
      <c r="T33" s="887">
        <v>46446</v>
      </c>
      <c r="U33" s="888"/>
      <c r="V33" s="888"/>
      <c r="W33" s="616">
        <v>3740.8</v>
      </c>
      <c r="X33" s="889">
        <v>20.04</v>
      </c>
      <c r="Y33" s="888"/>
      <c r="Z33" s="888"/>
      <c r="AA33" s="888"/>
      <c r="AB33" s="888"/>
      <c r="AC33" s="615"/>
      <c r="AD33" s="615"/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46447</v>
      </c>
      <c r="O34" s="888"/>
      <c r="P34" s="888"/>
      <c r="Q34" s="888"/>
      <c r="R34" s="888"/>
      <c r="S34" s="888"/>
      <c r="T34" s="887">
        <v>46812</v>
      </c>
      <c r="U34" s="888"/>
      <c r="V34" s="888"/>
      <c r="W34" s="616">
        <v>3920</v>
      </c>
      <c r="X34" s="889">
        <v>21</v>
      </c>
      <c r="Y34" s="888"/>
      <c r="Z34" s="888"/>
      <c r="AA34" s="888"/>
      <c r="AB34" s="888"/>
      <c r="AC34" s="615"/>
      <c r="AD34" s="615"/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1286</v>
      </c>
      <c r="B36" s="892" t="s">
        <v>1287</v>
      </c>
      <c r="C36" s="888"/>
      <c r="D36" s="888"/>
      <c r="E36" s="900">
        <v>2240</v>
      </c>
      <c r="F36" s="888"/>
      <c r="G36" s="619">
        <v>2240</v>
      </c>
      <c r="H36" s="619">
        <v>34137.599999999999</v>
      </c>
      <c r="I36" s="901">
        <v>2844.8</v>
      </c>
      <c r="J36" s="888"/>
      <c r="K36" s="618">
        <v>15.24</v>
      </c>
      <c r="L36" s="894"/>
      <c r="M36" s="888"/>
      <c r="N36" s="887">
        <v>45839</v>
      </c>
      <c r="O36" s="888"/>
      <c r="P36" s="888"/>
      <c r="Q36" s="888"/>
      <c r="R36" s="888"/>
      <c r="S36" s="888"/>
      <c r="T36" s="887">
        <v>46203</v>
      </c>
      <c r="U36" s="888"/>
      <c r="V36" s="888"/>
      <c r="W36" s="616">
        <v>2844.8</v>
      </c>
      <c r="X36" s="889">
        <v>15.24</v>
      </c>
      <c r="Y36" s="888"/>
      <c r="Z36" s="888"/>
      <c r="AA36" s="888"/>
      <c r="AB36" s="888"/>
      <c r="AC36" s="617">
        <v>45108</v>
      </c>
      <c r="AD36" s="615" t="s">
        <v>816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1288</v>
      </c>
      <c r="B38" s="892" t="s">
        <v>1289</v>
      </c>
      <c r="C38" s="888"/>
      <c r="D38" s="888"/>
      <c r="E38" s="900">
        <v>2240</v>
      </c>
      <c r="F38" s="888"/>
      <c r="G38" s="619">
        <v>2240</v>
      </c>
      <c r="H38" s="619">
        <v>38707.199999999997</v>
      </c>
      <c r="I38" s="901">
        <v>3225.6</v>
      </c>
      <c r="J38" s="888"/>
      <c r="K38" s="618">
        <v>17.28</v>
      </c>
      <c r="L38" s="894"/>
      <c r="M38" s="888"/>
      <c r="N38" s="887">
        <v>45931</v>
      </c>
      <c r="O38" s="888"/>
      <c r="P38" s="888"/>
      <c r="Q38" s="888"/>
      <c r="R38" s="888"/>
      <c r="S38" s="888"/>
      <c r="T38" s="887">
        <v>46295</v>
      </c>
      <c r="U38" s="888"/>
      <c r="V38" s="888"/>
      <c r="W38" s="616">
        <v>3225.6</v>
      </c>
      <c r="X38" s="889">
        <v>17.28</v>
      </c>
      <c r="Y38" s="888"/>
      <c r="Z38" s="888"/>
      <c r="AA38" s="888"/>
      <c r="AB38" s="888"/>
      <c r="AC38" s="617">
        <v>45931</v>
      </c>
      <c r="AD38" s="615" t="s">
        <v>885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46296</v>
      </c>
      <c r="O39" s="888"/>
      <c r="P39" s="888"/>
      <c r="Q39" s="888"/>
      <c r="R39" s="888"/>
      <c r="S39" s="888"/>
      <c r="T39" s="887">
        <v>46660</v>
      </c>
      <c r="U39" s="888"/>
      <c r="V39" s="888"/>
      <c r="W39" s="616">
        <v>3382.4</v>
      </c>
      <c r="X39" s="889">
        <v>18.12</v>
      </c>
      <c r="Y39" s="888"/>
      <c r="Z39" s="888"/>
      <c r="AA39" s="888"/>
      <c r="AB39" s="888"/>
      <c r="AC39" s="615"/>
      <c r="AD39" s="615"/>
    </row>
    <row r="40" spans="1:30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46661</v>
      </c>
      <c r="O40" s="888"/>
      <c r="P40" s="888"/>
      <c r="Q40" s="888"/>
      <c r="R40" s="888"/>
      <c r="S40" s="888"/>
      <c r="T40" s="887">
        <v>47026</v>
      </c>
      <c r="U40" s="888"/>
      <c r="V40" s="888"/>
      <c r="W40" s="616">
        <v>3561.6</v>
      </c>
      <c r="X40" s="889">
        <v>19.079999999999998</v>
      </c>
      <c r="Y40" s="888"/>
      <c r="Z40" s="888"/>
      <c r="AA40" s="888"/>
      <c r="AB40" s="888"/>
      <c r="AC40" s="615"/>
      <c r="AD40" s="615"/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1290</v>
      </c>
      <c r="B42" s="892" t="s">
        <v>1291</v>
      </c>
      <c r="C42" s="888"/>
      <c r="D42" s="888"/>
      <c r="E42" s="900">
        <v>2940</v>
      </c>
      <c r="F42" s="888"/>
      <c r="G42" s="619">
        <v>2940</v>
      </c>
      <c r="H42" s="619">
        <v>53272.800000000003</v>
      </c>
      <c r="I42" s="901">
        <v>4439.3999999999996</v>
      </c>
      <c r="J42" s="888"/>
      <c r="K42" s="618">
        <v>18.12</v>
      </c>
      <c r="L42" s="894"/>
      <c r="M42" s="888"/>
      <c r="N42" s="887">
        <v>45717</v>
      </c>
      <c r="O42" s="888"/>
      <c r="P42" s="888"/>
      <c r="Q42" s="888"/>
      <c r="R42" s="888"/>
      <c r="S42" s="888"/>
      <c r="T42" s="887">
        <v>46081</v>
      </c>
      <c r="U42" s="888"/>
      <c r="V42" s="888"/>
      <c r="W42" s="616">
        <v>4439.3999999999996</v>
      </c>
      <c r="X42" s="889">
        <v>18.12</v>
      </c>
      <c r="Y42" s="888"/>
      <c r="Z42" s="888"/>
      <c r="AA42" s="888"/>
      <c r="AB42" s="888"/>
      <c r="AC42" s="617">
        <v>45352</v>
      </c>
      <c r="AD42" s="615" t="s">
        <v>1292</v>
      </c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46082</v>
      </c>
      <c r="O43" s="888"/>
      <c r="P43" s="888"/>
      <c r="Q43" s="888"/>
      <c r="R43" s="888"/>
      <c r="S43" s="888"/>
      <c r="T43" s="887">
        <v>46446</v>
      </c>
      <c r="U43" s="888"/>
      <c r="V43" s="888"/>
      <c r="W43" s="616">
        <v>4615.8</v>
      </c>
      <c r="X43" s="889">
        <v>18.84</v>
      </c>
      <c r="Y43" s="888"/>
      <c r="Z43" s="888"/>
      <c r="AA43" s="888"/>
      <c r="AB43" s="888"/>
      <c r="AC43" s="615"/>
      <c r="AD43" s="615"/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46447</v>
      </c>
      <c r="O44" s="888"/>
      <c r="P44" s="888"/>
      <c r="Q44" s="888"/>
      <c r="R44" s="888"/>
      <c r="S44" s="888"/>
      <c r="T44" s="887">
        <v>46812</v>
      </c>
      <c r="U44" s="888"/>
      <c r="V44" s="888"/>
      <c r="W44" s="616">
        <v>4792.2</v>
      </c>
      <c r="X44" s="889">
        <v>19.559999999999999</v>
      </c>
      <c r="Y44" s="888"/>
      <c r="Z44" s="888"/>
      <c r="AA44" s="888"/>
      <c r="AB44" s="888"/>
      <c r="AC44" s="615"/>
      <c r="AD44" s="615"/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46813</v>
      </c>
      <c r="O45" s="888"/>
      <c r="P45" s="888"/>
      <c r="Q45" s="888"/>
      <c r="R45" s="888"/>
      <c r="S45" s="888"/>
      <c r="T45" s="887">
        <v>47177</v>
      </c>
      <c r="U45" s="888"/>
      <c r="V45" s="888"/>
      <c r="W45" s="616">
        <v>4998</v>
      </c>
      <c r="X45" s="889">
        <v>20.399999999999999</v>
      </c>
      <c r="Y45" s="888"/>
      <c r="Z45" s="888"/>
      <c r="AA45" s="888"/>
      <c r="AB45" s="888"/>
      <c r="AC45" s="615"/>
      <c r="AD45" s="615"/>
    </row>
    <row r="46" spans="1:30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0">
      <c r="A47" s="612" t="s">
        <v>1293</v>
      </c>
      <c r="B47" s="892" t="s">
        <v>59</v>
      </c>
      <c r="C47" s="888"/>
      <c r="D47" s="888"/>
      <c r="E47" s="900">
        <v>2240</v>
      </c>
      <c r="F47" s="888"/>
      <c r="G47" s="619">
        <v>0</v>
      </c>
      <c r="H47" s="615"/>
      <c r="I47" s="893"/>
      <c r="J47" s="888"/>
      <c r="K47" s="618">
        <v>0</v>
      </c>
      <c r="L47" s="894"/>
      <c r="M47" s="888"/>
      <c r="N47" s="893"/>
      <c r="O47" s="888"/>
      <c r="P47" s="888"/>
      <c r="Q47" s="888"/>
      <c r="R47" s="888"/>
      <c r="S47" s="888"/>
      <c r="T47" s="893"/>
      <c r="U47" s="888"/>
      <c r="V47" s="888"/>
      <c r="W47" s="615"/>
      <c r="X47" s="889">
        <v>0</v>
      </c>
      <c r="Y47" s="888"/>
      <c r="Z47" s="888"/>
      <c r="AA47" s="888"/>
      <c r="AB47" s="888"/>
      <c r="AC47" s="615"/>
      <c r="AD47" s="615" t="s">
        <v>792</v>
      </c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 s="626" customFormat="1">
      <c r="A49" s="631" t="s">
        <v>1294</v>
      </c>
      <c r="B49" s="919" t="s">
        <v>1295</v>
      </c>
      <c r="C49" s="917"/>
      <c r="D49" s="917"/>
      <c r="E49" s="920">
        <v>2240</v>
      </c>
      <c r="F49" s="917"/>
      <c r="G49" s="630">
        <v>2240</v>
      </c>
      <c r="H49" s="630">
        <v>43545.599999999999</v>
      </c>
      <c r="I49" s="922">
        <v>3628.8</v>
      </c>
      <c r="J49" s="917"/>
      <c r="K49" s="629">
        <v>19.440000000000001</v>
      </c>
      <c r="L49" s="918"/>
      <c r="M49" s="917"/>
      <c r="N49" s="923">
        <v>45627</v>
      </c>
      <c r="O49" s="917"/>
      <c r="P49" s="917"/>
      <c r="Q49" s="917"/>
      <c r="R49" s="917"/>
      <c r="S49" s="917"/>
      <c r="T49" s="916"/>
      <c r="U49" s="917"/>
      <c r="V49" s="917"/>
      <c r="W49" s="632">
        <v>3628.8</v>
      </c>
      <c r="X49" s="921">
        <v>19.440000000000001</v>
      </c>
      <c r="Y49" s="917"/>
      <c r="Z49" s="917"/>
      <c r="AA49" s="917"/>
      <c r="AB49" s="917"/>
      <c r="AC49" s="628">
        <v>45627</v>
      </c>
      <c r="AD49" s="627" t="s">
        <v>792</v>
      </c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612" t="s">
        <v>1296</v>
      </c>
      <c r="B51" s="892" t="s">
        <v>1297</v>
      </c>
      <c r="C51" s="888"/>
      <c r="D51" s="888"/>
      <c r="E51" s="900">
        <v>2240</v>
      </c>
      <c r="F51" s="888"/>
      <c r="G51" s="619">
        <v>2240</v>
      </c>
      <c r="H51" s="619">
        <v>37900.800000000003</v>
      </c>
      <c r="I51" s="901">
        <v>3158.4</v>
      </c>
      <c r="J51" s="888"/>
      <c r="K51" s="618">
        <v>16.920000000000002</v>
      </c>
      <c r="L51" s="894"/>
      <c r="M51" s="888"/>
      <c r="N51" s="887">
        <v>45627</v>
      </c>
      <c r="O51" s="888"/>
      <c r="P51" s="888"/>
      <c r="Q51" s="888"/>
      <c r="R51" s="888"/>
      <c r="S51" s="888"/>
      <c r="T51" s="887">
        <v>45991</v>
      </c>
      <c r="U51" s="888"/>
      <c r="V51" s="888"/>
      <c r="W51" s="616">
        <v>3158.4</v>
      </c>
      <c r="X51" s="889">
        <v>16.920000000000002</v>
      </c>
      <c r="Y51" s="888"/>
      <c r="Z51" s="888"/>
      <c r="AA51" s="888"/>
      <c r="AB51" s="888"/>
      <c r="AC51" s="617">
        <v>45261</v>
      </c>
      <c r="AD51" s="615" t="s">
        <v>988</v>
      </c>
    </row>
    <row r="52" spans="1:30">
      <c r="A52" s="612"/>
      <c r="B52" s="892" t="s">
        <v>1298</v>
      </c>
      <c r="C52" s="888"/>
      <c r="D52" s="888"/>
      <c r="E52" s="893"/>
      <c r="F52" s="888"/>
      <c r="G52" s="615" t="s">
        <v>792</v>
      </c>
      <c r="H52" s="615"/>
      <c r="I52" s="893"/>
      <c r="J52" s="888"/>
      <c r="K52" s="618">
        <v>0</v>
      </c>
      <c r="L52" s="894"/>
      <c r="M52" s="888"/>
      <c r="N52" s="887">
        <v>45992</v>
      </c>
      <c r="O52" s="888"/>
      <c r="P52" s="888"/>
      <c r="Q52" s="888"/>
      <c r="R52" s="888"/>
      <c r="S52" s="888"/>
      <c r="T52" s="893"/>
      <c r="U52" s="888"/>
      <c r="V52" s="888"/>
      <c r="W52" s="616">
        <v>6316.8</v>
      </c>
      <c r="X52" s="889">
        <v>33.840000000000003</v>
      </c>
      <c r="Y52" s="888"/>
      <c r="Z52" s="888"/>
      <c r="AA52" s="888"/>
      <c r="AB52" s="888"/>
      <c r="AC52" s="617">
        <v>45992</v>
      </c>
      <c r="AD52" s="615" t="s">
        <v>1299</v>
      </c>
    </row>
    <row r="53" spans="1:30">
      <c r="A53" s="614" t="s">
        <v>792</v>
      </c>
      <c r="B53" s="884" t="s">
        <v>792</v>
      </c>
      <c r="C53" s="885"/>
      <c r="D53" s="885"/>
      <c r="E53" s="886" t="s">
        <v>792</v>
      </c>
      <c r="F53" s="885"/>
      <c r="G53" s="613" t="s">
        <v>792</v>
      </c>
      <c r="H53" s="613" t="s">
        <v>792</v>
      </c>
      <c r="I53" s="886" t="s">
        <v>792</v>
      </c>
      <c r="J53" s="885"/>
      <c r="K53" s="613" t="s">
        <v>792</v>
      </c>
      <c r="L53" s="884" t="s">
        <v>792</v>
      </c>
      <c r="M53" s="885"/>
      <c r="N53" s="886" t="s">
        <v>792</v>
      </c>
      <c r="O53" s="885"/>
      <c r="P53" s="885"/>
      <c r="Q53" s="885"/>
      <c r="R53" s="885"/>
      <c r="S53" s="885"/>
      <c r="T53" s="886" t="s">
        <v>792</v>
      </c>
      <c r="U53" s="885"/>
      <c r="V53" s="885"/>
      <c r="W53" s="613" t="s">
        <v>792</v>
      </c>
      <c r="X53" s="886" t="s">
        <v>792</v>
      </c>
      <c r="Y53" s="885"/>
      <c r="Z53" s="885"/>
      <c r="AA53" s="885"/>
      <c r="AB53" s="885"/>
      <c r="AC53" s="613" t="s">
        <v>792</v>
      </c>
      <c r="AD53" s="613" t="s">
        <v>792</v>
      </c>
    </row>
    <row r="54" spans="1:30">
      <c r="A54" s="612" t="s">
        <v>1300</v>
      </c>
      <c r="B54" s="892" t="s">
        <v>1301</v>
      </c>
      <c r="C54" s="888"/>
      <c r="D54" s="888"/>
      <c r="E54" s="900">
        <v>2240</v>
      </c>
      <c r="F54" s="888"/>
      <c r="G54" s="619">
        <v>2240</v>
      </c>
      <c r="H54" s="619">
        <v>36825.599999999999</v>
      </c>
      <c r="I54" s="901">
        <v>3068.8</v>
      </c>
      <c r="J54" s="888"/>
      <c r="K54" s="618">
        <v>16.440000000000001</v>
      </c>
      <c r="L54" s="894"/>
      <c r="M54" s="888"/>
      <c r="N54" s="887">
        <v>45839</v>
      </c>
      <c r="O54" s="888"/>
      <c r="P54" s="888"/>
      <c r="Q54" s="888"/>
      <c r="R54" s="888"/>
      <c r="S54" s="888"/>
      <c r="T54" s="887">
        <v>46203</v>
      </c>
      <c r="U54" s="888"/>
      <c r="V54" s="888"/>
      <c r="W54" s="616">
        <v>3068.8</v>
      </c>
      <c r="X54" s="889">
        <v>16.440000000000001</v>
      </c>
      <c r="Y54" s="888"/>
      <c r="Z54" s="888"/>
      <c r="AA54" s="888"/>
      <c r="AB54" s="888"/>
      <c r="AC54" s="617">
        <v>45108</v>
      </c>
      <c r="AD54" s="615" t="s">
        <v>816</v>
      </c>
    </row>
    <row r="55" spans="1:30">
      <c r="A55" s="614" t="s">
        <v>792</v>
      </c>
      <c r="B55" s="884" t="s">
        <v>792</v>
      </c>
      <c r="C55" s="885"/>
      <c r="D55" s="885"/>
      <c r="E55" s="886" t="s">
        <v>792</v>
      </c>
      <c r="F55" s="885"/>
      <c r="G55" s="613" t="s">
        <v>792</v>
      </c>
      <c r="H55" s="613" t="s">
        <v>792</v>
      </c>
      <c r="I55" s="886" t="s">
        <v>792</v>
      </c>
      <c r="J55" s="885"/>
      <c r="K55" s="613" t="s">
        <v>792</v>
      </c>
      <c r="L55" s="884" t="s">
        <v>792</v>
      </c>
      <c r="M55" s="885"/>
      <c r="N55" s="886" t="s">
        <v>792</v>
      </c>
      <c r="O55" s="885"/>
      <c r="P55" s="885"/>
      <c r="Q55" s="885"/>
      <c r="R55" s="885"/>
      <c r="S55" s="885"/>
      <c r="T55" s="886" t="s">
        <v>792</v>
      </c>
      <c r="U55" s="885"/>
      <c r="V55" s="885"/>
      <c r="W55" s="613" t="s">
        <v>792</v>
      </c>
      <c r="X55" s="886" t="s">
        <v>792</v>
      </c>
      <c r="Y55" s="885"/>
      <c r="Z55" s="885"/>
      <c r="AA55" s="885"/>
      <c r="AB55" s="885"/>
      <c r="AC55" s="613" t="s">
        <v>792</v>
      </c>
      <c r="AD55" s="613" t="s">
        <v>792</v>
      </c>
    </row>
    <row r="56" spans="1:30">
      <c r="A56" s="892" t="s">
        <v>792</v>
      </c>
      <c r="B56" s="892" t="s">
        <v>792</v>
      </c>
      <c r="C56" s="888"/>
      <c r="D56" s="888"/>
    </row>
    <row r="57" spans="1:30">
      <c r="A57" s="888"/>
      <c r="B57" s="888"/>
      <c r="C57" s="888"/>
      <c r="D57" s="888"/>
    </row>
    <row r="58" spans="1:30" ht="16" thickBot="1">
      <c r="A58" s="888"/>
      <c r="B58" s="888"/>
      <c r="C58" s="888"/>
      <c r="D58" s="888"/>
      <c r="J58" s="895" t="s">
        <v>901</v>
      </c>
      <c r="K58" s="896"/>
      <c r="L58" s="896"/>
      <c r="M58" s="896"/>
      <c r="N58" s="896"/>
      <c r="O58" s="896"/>
      <c r="P58" s="896"/>
      <c r="Q58" s="896"/>
      <c r="R58" s="896"/>
      <c r="S58" s="896"/>
      <c r="T58" s="896"/>
      <c r="U58" s="896"/>
      <c r="V58" s="896"/>
      <c r="W58" s="896"/>
      <c r="X58" s="896"/>
      <c r="Y58" s="896"/>
      <c r="Z58" s="896"/>
    </row>
    <row r="59" spans="1:30">
      <c r="A59" s="888"/>
      <c r="B59" s="888"/>
      <c r="C59" s="888"/>
      <c r="D59" s="888"/>
    </row>
    <row r="60" spans="1:30">
      <c r="A60" s="888"/>
      <c r="B60" s="888"/>
      <c r="C60" s="888"/>
      <c r="D60" s="888"/>
      <c r="J60" s="890" t="s">
        <v>902</v>
      </c>
      <c r="K60" s="888"/>
      <c r="L60" s="888"/>
      <c r="M60" s="891">
        <v>40860</v>
      </c>
      <c r="N60" s="888"/>
      <c r="S60" s="890" t="s">
        <v>903</v>
      </c>
      <c r="T60" s="888"/>
      <c r="U60" s="888"/>
      <c r="V60" s="891">
        <v>52994.42</v>
      </c>
      <c r="W60" s="888"/>
      <c r="X60" s="888"/>
      <c r="Y60" s="888"/>
    </row>
    <row r="61" spans="1:30">
      <c r="A61" s="888"/>
      <c r="B61" s="888"/>
      <c r="C61" s="888"/>
      <c r="D61" s="888"/>
    </row>
    <row r="62" spans="1:30">
      <c r="A62" s="888"/>
      <c r="B62" s="888"/>
      <c r="C62" s="888"/>
      <c r="D62" s="888"/>
      <c r="S62" s="890" t="s">
        <v>904</v>
      </c>
      <c r="T62" s="888"/>
      <c r="U62" s="888"/>
      <c r="V62" s="891">
        <v>635933.04</v>
      </c>
      <c r="W62" s="888"/>
      <c r="X62" s="888"/>
      <c r="Y62" s="888"/>
    </row>
    <row r="63" spans="1:30">
      <c r="A63" s="888"/>
      <c r="B63" s="888"/>
      <c r="C63" s="888"/>
      <c r="D63" s="888"/>
      <c r="J63" s="890" t="s">
        <v>905</v>
      </c>
      <c r="K63" s="888"/>
      <c r="L63" s="888"/>
      <c r="M63" s="891">
        <v>38620</v>
      </c>
      <c r="N63" s="888"/>
      <c r="S63" s="888"/>
      <c r="T63" s="888"/>
      <c r="U63" s="888"/>
      <c r="V63" s="888"/>
      <c r="W63" s="888"/>
      <c r="X63" s="888"/>
      <c r="Y63" s="888"/>
    </row>
    <row r="64" spans="1:30">
      <c r="A64" s="888"/>
      <c r="B64" s="888"/>
      <c r="C64" s="888"/>
      <c r="D64" s="888"/>
      <c r="J64" s="888"/>
      <c r="K64" s="888"/>
      <c r="L64" s="888"/>
      <c r="M64" s="888"/>
      <c r="N64" s="888"/>
    </row>
    <row r="65" spans="1:24">
      <c r="A65" s="888"/>
      <c r="B65" s="888"/>
      <c r="C65" s="888"/>
      <c r="D65" s="888"/>
    </row>
    <row r="66" spans="1:24">
      <c r="A66" s="888"/>
      <c r="B66" s="888"/>
      <c r="C66" s="888"/>
      <c r="D66" s="888"/>
      <c r="J66" s="890" t="s">
        <v>906</v>
      </c>
      <c r="K66" s="888"/>
      <c r="L66" s="888"/>
      <c r="M66" s="891">
        <v>38620</v>
      </c>
      <c r="N66" s="888"/>
      <c r="R66" s="890" t="s">
        <v>729</v>
      </c>
      <c r="S66" s="888"/>
      <c r="T66" s="888"/>
      <c r="U66" s="899">
        <v>94.517865883504655</v>
      </c>
      <c r="V66" s="888"/>
      <c r="W66" s="888"/>
      <c r="X66" s="888"/>
    </row>
    <row r="67" spans="1:24" ht="16" thickBot="1">
      <c r="A67" s="888"/>
      <c r="B67" s="888"/>
      <c r="C67" s="888"/>
      <c r="D67" s="888"/>
      <c r="J67" s="897" t="s">
        <v>907</v>
      </c>
      <c r="K67" s="896"/>
      <c r="L67" s="896"/>
      <c r="M67" s="898">
        <v>2240</v>
      </c>
      <c r="N67" s="896"/>
      <c r="R67" s="890" t="s">
        <v>908</v>
      </c>
      <c r="S67" s="888"/>
      <c r="T67" s="888"/>
      <c r="U67" s="899">
        <v>5.4821341164953497</v>
      </c>
      <c r="V67" s="888"/>
      <c r="W67" s="888"/>
      <c r="X67" s="888"/>
    </row>
    <row r="68" spans="1:24">
      <c r="A68" s="888"/>
      <c r="B68" s="888"/>
      <c r="C68" s="888"/>
      <c r="D68" s="888"/>
    </row>
    <row r="69" spans="1:24">
      <c r="A69" s="888"/>
      <c r="B69" s="888"/>
      <c r="C69" s="888"/>
      <c r="D69" s="888"/>
      <c r="J69" s="890" t="s">
        <v>909</v>
      </c>
      <c r="K69" s="888"/>
      <c r="L69" s="888"/>
      <c r="M69" s="891">
        <v>40860</v>
      </c>
      <c r="N69" s="888"/>
    </row>
    <row r="70" spans="1:24">
      <c r="A70" s="888"/>
      <c r="B70" s="888"/>
      <c r="C70" s="888"/>
      <c r="D70" s="888"/>
    </row>
    <row r="71" spans="1:24" ht="2.25" customHeight="1"/>
  </sheetData>
  <mergeCells count="380"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D2:P2"/>
    <mergeCell ref="C3:O3"/>
    <mergeCell ref="B5:D5"/>
    <mergeCell ref="E5:G5"/>
    <mergeCell ref="I5:J5"/>
    <mergeCell ref="L5:M5"/>
    <mergeCell ref="N5:V5"/>
    <mergeCell ref="B8:D8"/>
    <mergeCell ref="E8:F8"/>
    <mergeCell ref="I8:J8"/>
    <mergeCell ref="L8:M8"/>
    <mergeCell ref="N8:S8"/>
    <mergeCell ref="T8:V8"/>
    <mergeCell ref="T7:V7"/>
    <mergeCell ref="X7:AB7"/>
    <mergeCell ref="X8:AB8"/>
    <mergeCell ref="T9:V9"/>
    <mergeCell ref="X9:AB9"/>
    <mergeCell ref="B7:D7"/>
    <mergeCell ref="E7:F7"/>
    <mergeCell ref="I7:J7"/>
    <mergeCell ref="L7:M7"/>
    <mergeCell ref="N7:S7"/>
    <mergeCell ref="B9:D9"/>
    <mergeCell ref="E9:F9"/>
    <mergeCell ref="I9:J9"/>
    <mergeCell ref="L9:M9"/>
    <mergeCell ref="N9:S9"/>
    <mergeCell ref="B10:D10"/>
    <mergeCell ref="E10:F10"/>
    <mergeCell ref="I10:J10"/>
    <mergeCell ref="L10:M10"/>
    <mergeCell ref="N10:S10"/>
    <mergeCell ref="T10:V10"/>
    <mergeCell ref="X10:AB10"/>
    <mergeCell ref="X11:AB11"/>
    <mergeCell ref="B12:D12"/>
    <mergeCell ref="E12:F12"/>
    <mergeCell ref="I12:J12"/>
    <mergeCell ref="L12:M12"/>
    <mergeCell ref="N12:S12"/>
    <mergeCell ref="T12:V12"/>
    <mergeCell ref="B13:D13"/>
    <mergeCell ref="T11:V11"/>
    <mergeCell ref="I11:J11"/>
    <mergeCell ref="L11:M11"/>
    <mergeCell ref="N11:S11"/>
    <mergeCell ref="T13:V13"/>
    <mergeCell ref="X12:AB12"/>
    <mergeCell ref="B11:D11"/>
    <mergeCell ref="E11:F11"/>
    <mergeCell ref="I13:J13"/>
    <mergeCell ref="L13:M13"/>
    <mergeCell ref="E13:F13"/>
    <mergeCell ref="N13:S13"/>
    <mergeCell ref="X13:AB13"/>
    <mergeCell ref="B18:D18"/>
    <mergeCell ref="E18:F18"/>
    <mergeCell ref="I18:J18"/>
    <mergeCell ref="L18:M18"/>
    <mergeCell ref="N18:S18"/>
    <mergeCell ref="N17:S17"/>
    <mergeCell ref="T19:V19"/>
    <mergeCell ref="X17:AB17"/>
    <mergeCell ref="X19:AB19"/>
    <mergeCell ref="T18:V18"/>
    <mergeCell ref="X18:AB18"/>
    <mergeCell ref="B17:D17"/>
    <mergeCell ref="E17:F17"/>
    <mergeCell ref="I19:J19"/>
    <mergeCell ref="L19:M19"/>
    <mergeCell ref="N19:S19"/>
    <mergeCell ref="T17:V17"/>
    <mergeCell ref="I17:J17"/>
    <mergeCell ref="L17:M17"/>
    <mergeCell ref="B19:D19"/>
    <mergeCell ref="E19:F19"/>
    <mergeCell ref="X14:AB14"/>
    <mergeCell ref="T15:V15"/>
    <mergeCell ref="X15:AB15"/>
    <mergeCell ref="B16:D16"/>
    <mergeCell ref="E16:F16"/>
    <mergeCell ref="I16:J16"/>
    <mergeCell ref="L16:M16"/>
    <mergeCell ref="N16:S16"/>
    <mergeCell ref="T16:V16"/>
    <mergeCell ref="X16:AB16"/>
    <mergeCell ref="B15:D15"/>
    <mergeCell ref="B14:D14"/>
    <mergeCell ref="E14:F14"/>
    <mergeCell ref="I14:J14"/>
    <mergeCell ref="L14:M14"/>
    <mergeCell ref="N14:S14"/>
    <mergeCell ref="T14:V14"/>
    <mergeCell ref="E15:F15"/>
    <mergeCell ref="I15:J15"/>
    <mergeCell ref="L15:M15"/>
    <mergeCell ref="N15:S15"/>
    <mergeCell ref="X22:AB22"/>
    <mergeCell ref="B21:D21"/>
    <mergeCell ref="B20:D20"/>
    <mergeCell ref="E20:F20"/>
    <mergeCell ref="I20:J20"/>
    <mergeCell ref="L20:M20"/>
    <mergeCell ref="N20:S20"/>
    <mergeCell ref="T20:V20"/>
    <mergeCell ref="E21:F21"/>
    <mergeCell ref="I21:J21"/>
    <mergeCell ref="B22:D22"/>
    <mergeCell ref="E22:F22"/>
    <mergeCell ref="I22:J22"/>
    <mergeCell ref="L22:M22"/>
    <mergeCell ref="N22:S22"/>
    <mergeCell ref="T22:V22"/>
    <mergeCell ref="L21:M21"/>
    <mergeCell ref="N21:S21"/>
    <mergeCell ref="X20:AB20"/>
    <mergeCell ref="T21:V21"/>
    <mergeCell ref="X21:AB21"/>
    <mergeCell ref="T24:V24"/>
    <mergeCell ref="X24:AB24"/>
    <mergeCell ref="B23:D23"/>
    <mergeCell ref="E23:F23"/>
    <mergeCell ref="I25:J25"/>
    <mergeCell ref="L25:M25"/>
    <mergeCell ref="N25:S25"/>
    <mergeCell ref="T23:V23"/>
    <mergeCell ref="I23:J23"/>
    <mergeCell ref="L23:M23"/>
    <mergeCell ref="B25:D25"/>
    <mergeCell ref="E25:F25"/>
    <mergeCell ref="B24:D24"/>
    <mergeCell ref="E24:F24"/>
    <mergeCell ref="I24:J24"/>
    <mergeCell ref="L24:M24"/>
    <mergeCell ref="N24:S24"/>
    <mergeCell ref="N23:S23"/>
    <mergeCell ref="T25:V25"/>
    <mergeCell ref="X23:AB23"/>
    <mergeCell ref="X25:AB25"/>
    <mergeCell ref="X28:AB28"/>
    <mergeCell ref="B27:D27"/>
    <mergeCell ref="B26:D26"/>
    <mergeCell ref="E26:F26"/>
    <mergeCell ref="I26:J26"/>
    <mergeCell ref="L26:M26"/>
    <mergeCell ref="N26:S26"/>
    <mergeCell ref="T26:V26"/>
    <mergeCell ref="E27:F27"/>
    <mergeCell ref="I27:J27"/>
    <mergeCell ref="B28:D28"/>
    <mergeCell ref="E28:F28"/>
    <mergeCell ref="I28:J28"/>
    <mergeCell ref="L28:M28"/>
    <mergeCell ref="N28:S28"/>
    <mergeCell ref="T28:V28"/>
    <mergeCell ref="L27:M27"/>
    <mergeCell ref="N27:S27"/>
    <mergeCell ref="X26:AB26"/>
    <mergeCell ref="T27:V27"/>
    <mergeCell ref="X27:AB27"/>
    <mergeCell ref="T30:V30"/>
    <mergeCell ref="X30:AB30"/>
    <mergeCell ref="B29:D29"/>
    <mergeCell ref="E29:F29"/>
    <mergeCell ref="I31:J31"/>
    <mergeCell ref="L31:M31"/>
    <mergeCell ref="N31:S31"/>
    <mergeCell ref="T29:V29"/>
    <mergeCell ref="I29:J29"/>
    <mergeCell ref="L29:M29"/>
    <mergeCell ref="B31:D31"/>
    <mergeCell ref="E31:F31"/>
    <mergeCell ref="B30:D30"/>
    <mergeCell ref="E30:F30"/>
    <mergeCell ref="I30:J30"/>
    <mergeCell ref="L30:M30"/>
    <mergeCell ref="N30:S30"/>
    <mergeCell ref="N29:S29"/>
    <mergeCell ref="T31:V31"/>
    <mergeCell ref="X29:AB29"/>
    <mergeCell ref="X31:AB31"/>
    <mergeCell ref="X34:AB34"/>
    <mergeCell ref="B33:D33"/>
    <mergeCell ref="B32:D32"/>
    <mergeCell ref="E32:F32"/>
    <mergeCell ref="I32:J32"/>
    <mergeCell ref="L32:M32"/>
    <mergeCell ref="N32:S32"/>
    <mergeCell ref="T32:V32"/>
    <mergeCell ref="E33:F33"/>
    <mergeCell ref="I33:J33"/>
    <mergeCell ref="B34:D34"/>
    <mergeCell ref="E34:F34"/>
    <mergeCell ref="I34:J34"/>
    <mergeCell ref="L34:M34"/>
    <mergeCell ref="N34:S34"/>
    <mergeCell ref="T34:V34"/>
    <mergeCell ref="L33:M33"/>
    <mergeCell ref="N33:S33"/>
    <mergeCell ref="X32:AB32"/>
    <mergeCell ref="T33:V33"/>
    <mergeCell ref="X33:AB33"/>
    <mergeCell ref="T36:V36"/>
    <mergeCell ref="X36:AB36"/>
    <mergeCell ref="B35:D35"/>
    <mergeCell ref="E35:F35"/>
    <mergeCell ref="I37:J37"/>
    <mergeCell ref="L37:M37"/>
    <mergeCell ref="N37:S37"/>
    <mergeCell ref="T35:V35"/>
    <mergeCell ref="I35:J35"/>
    <mergeCell ref="L35:M35"/>
    <mergeCell ref="B37:D37"/>
    <mergeCell ref="E37:F37"/>
    <mergeCell ref="B36:D36"/>
    <mergeCell ref="E36:F36"/>
    <mergeCell ref="I36:J36"/>
    <mergeCell ref="L36:M36"/>
    <mergeCell ref="N36:S36"/>
    <mergeCell ref="N35:S35"/>
    <mergeCell ref="T37:V37"/>
    <mergeCell ref="X35:AB35"/>
    <mergeCell ref="X37:AB37"/>
    <mergeCell ref="X40:AB40"/>
    <mergeCell ref="B39:D39"/>
    <mergeCell ref="B38:D38"/>
    <mergeCell ref="E38:F38"/>
    <mergeCell ref="I38:J38"/>
    <mergeCell ref="L38:M38"/>
    <mergeCell ref="N38:S38"/>
    <mergeCell ref="T38:V38"/>
    <mergeCell ref="E39:F39"/>
    <mergeCell ref="I39:J39"/>
    <mergeCell ref="B40:D40"/>
    <mergeCell ref="E40:F40"/>
    <mergeCell ref="I40:J40"/>
    <mergeCell ref="L40:M40"/>
    <mergeCell ref="N40:S40"/>
    <mergeCell ref="T40:V40"/>
    <mergeCell ref="L39:M39"/>
    <mergeCell ref="N39:S39"/>
    <mergeCell ref="X38:AB38"/>
    <mergeCell ref="T39:V39"/>
    <mergeCell ref="X39:AB39"/>
    <mergeCell ref="T42:V42"/>
    <mergeCell ref="X42:AB42"/>
    <mergeCell ref="B41:D41"/>
    <mergeCell ref="E41:F41"/>
    <mergeCell ref="I43:J43"/>
    <mergeCell ref="L43:M43"/>
    <mergeCell ref="N43:S43"/>
    <mergeCell ref="T41:V41"/>
    <mergeCell ref="I41:J41"/>
    <mergeCell ref="L41:M41"/>
    <mergeCell ref="B43:D43"/>
    <mergeCell ref="E43:F43"/>
    <mergeCell ref="B42:D42"/>
    <mergeCell ref="E42:F42"/>
    <mergeCell ref="I42:J42"/>
    <mergeCell ref="L42:M42"/>
    <mergeCell ref="N42:S42"/>
    <mergeCell ref="N41:S41"/>
    <mergeCell ref="T43:V43"/>
    <mergeCell ref="X41:AB41"/>
    <mergeCell ref="X43:AB43"/>
    <mergeCell ref="X47:AB47"/>
    <mergeCell ref="X49:AB49"/>
    <mergeCell ref="X46:AB46"/>
    <mergeCell ref="B45:D45"/>
    <mergeCell ref="B44:D44"/>
    <mergeCell ref="E44:F44"/>
    <mergeCell ref="I44:J44"/>
    <mergeCell ref="L44:M44"/>
    <mergeCell ref="N44:S44"/>
    <mergeCell ref="T44:V44"/>
    <mergeCell ref="E45:F45"/>
    <mergeCell ref="I45:J45"/>
    <mergeCell ref="B46:D46"/>
    <mergeCell ref="E46:F46"/>
    <mergeCell ref="I46:J46"/>
    <mergeCell ref="L46:M46"/>
    <mergeCell ref="N46:S46"/>
    <mergeCell ref="T46:V46"/>
    <mergeCell ref="L45:M45"/>
    <mergeCell ref="N45:S45"/>
    <mergeCell ref="X44:AB44"/>
    <mergeCell ref="T45:V45"/>
    <mergeCell ref="X45:AB45"/>
    <mergeCell ref="X50:AB50"/>
    <mergeCell ref="T51:V51"/>
    <mergeCell ref="X51:AB51"/>
    <mergeCell ref="L51:M51"/>
    <mergeCell ref="N51:S51"/>
    <mergeCell ref="T48:V48"/>
    <mergeCell ref="X48:AB48"/>
    <mergeCell ref="B47:D47"/>
    <mergeCell ref="E47:F47"/>
    <mergeCell ref="I49:J49"/>
    <mergeCell ref="L49:M49"/>
    <mergeCell ref="N49:S49"/>
    <mergeCell ref="T47:V47"/>
    <mergeCell ref="I47:J47"/>
    <mergeCell ref="L47:M47"/>
    <mergeCell ref="B49:D49"/>
    <mergeCell ref="E49:F49"/>
    <mergeCell ref="B48:D48"/>
    <mergeCell ref="E48:F48"/>
    <mergeCell ref="I48:J48"/>
    <mergeCell ref="L48:M48"/>
    <mergeCell ref="N48:S48"/>
    <mergeCell ref="N47:S47"/>
    <mergeCell ref="T49:V49"/>
    <mergeCell ref="B51:D51"/>
    <mergeCell ref="B50:D50"/>
    <mergeCell ref="E50:F50"/>
    <mergeCell ref="I50:J50"/>
    <mergeCell ref="L50:M50"/>
    <mergeCell ref="N50:S50"/>
    <mergeCell ref="T50:V50"/>
    <mergeCell ref="E51:F51"/>
    <mergeCell ref="I51:J51"/>
    <mergeCell ref="L53:M53"/>
    <mergeCell ref="B53:D53"/>
    <mergeCell ref="E53:F53"/>
    <mergeCell ref="X52:AB52"/>
    <mergeCell ref="B52:D52"/>
    <mergeCell ref="E52:F52"/>
    <mergeCell ref="I52:J52"/>
    <mergeCell ref="L52:M52"/>
    <mergeCell ref="N52:S52"/>
    <mergeCell ref="T52:V52"/>
    <mergeCell ref="X53:AB53"/>
    <mergeCell ref="T53:V53"/>
    <mergeCell ref="I53:J53"/>
    <mergeCell ref="N53:S53"/>
    <mergeCell ref="T54:V54"/>
    <mergeCell ref="X54:AB54"/>
    <mergeCell ref="U66:X66"/>
    <mergeCell ref="I55:J55"/>
    <mergeCell ref="L55:M55"/>
    <mergeCell ref="N55:S55"/>
    <mergeCell ref="B54:D54"/>
    <mergeCell ref="E54:F54"/>
    <mergeCell ref="I54:J54"/>
    <mergeCell ref="L54:M54"/>
    <mergeCell ref="N54:S54"/>
    <mergeCell ref="J67:L67"/>
    <mergeCell ref="M67:N67"/>
    <mergeCell ref="R67:T67"/>
    <mergeCell ref="U67:X67"/>
    <mergeCell ref="B55:D55"/>
    <mergeCell ref="A56:A70"/>
    <mergeCell ref="B56:D70"/>
    <mergeCell ref="J58:Z58"/>
    <mergeCell ref="J60:L60"/>
    <mergeCell ref="M60:N60"/>
    <mergeCell ref="S60:U60"/>
    <mergeCell ref="V60:Y60"/>
    <mergeCell ref="S62:U63"/>
    <mergeCell ref="J69:L69"/>
    <mergeCell ref="M69:N69"/>
    <mergeCell ref="E55:F55"/>
    <mergeCell ref="V62:Y63"/>
    <mergeCell ref="J63:L64"/>
    <mergeCell ref="M63:N64"/>
    <mergeCell ref="J66:L66"/>
    <mergeCell ref="M66:N66"/>
    <mergeCell ref="R66:T66"/>
    <mergeCell ref="T55:V55"/>
    <mergeCell ref="X55:AB5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S77"/>
  <sheetViews>
    <sheetView topLeftCell="A12" workbookViewId="0">
      <selection activeCell="K22" sqref="K22:U22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10.164062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429</v>
      </c>
      <c r="B1" s="275"/>
      <c r="C1" s="275">
        <v>511</v>
      </c>
      <c r="D1" s="482">
        <v>27</v>
      </c>
      <c r="E1" s="482"/>
      <c r="F1" s="482" t="str">
        <f>IFERROR(MATCH($C$1,'Working - CPI'!$A:$A,0),"")</f>
        <v/>
      </c>
      <c r="G1" s="483">
        <f>IFERROR(MATCH($C$1,'Lease Report 2025'!$B:$B,0),"")</f>
        <v>55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728</v>
      </c>
      <c r="B2" s="871"/>
      <c r="C2" s="251">
        <f>IF(G2=0,"",(G2-E31)/G2)</f>
        <v>1</v>
      </c>
      <c r="D2" s="872" t="s">
        <v>729</v>
      </c>
      <c r="E2" s="871"/>
      <c r="F2" s="252" t="s">
        <v>730</v>
      </c>
      <c r="G2" s="253">
        <f>'Occupancy Summary Schedule'!$D$17</f>
        <v>56520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 t="s">
        <v>1302</v>
      </c>
      <c r="C7" s="66" t="s">
        <v>1303</v>
      </c>
      <c r="D7" s="66">
        <v>156</v>
      </c>
      <c r="E7" s="65">
        <v>2937</v>
      </c>
      <c r="F7" s="67" t="s">
        <v>1304</v>
      </c>
      <c r="G7" s="68"/>
      <c r="H7" s="68">
        <v>1.45</v>
      </c>
      <c r="I7" s="68">
        <v>1.23</v>
      </c>
      <c r="J7" s="66"/>
      <c r="K7" s="69" t="s">
        <v>1305</v>
      </c>
      <c r="L7" s="70"/>
      <c r="M7" s="68">
        <v>21772</v>
      </c>
      <c r="N7" s="65"/>
      <c r="O7" s="71">
        <v>1</v>
      </c>
      <c r="P7" s="594">
        <v>0.06</v>
      </c>
      <c r="Q7" s="72"/>
      <c r="R7" s="73"/>
      <c r="S7" s="74"/>
      <c r="T7" s="75"/>
      <c r="U7" s="256" t="s">
        <v>1306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63944364</v>
      </c>
      <c r="Z7" s="97" t="e">
        <f>SUM(W7:X7)*Q7</f>
        <v>#N/A</v>
      </c>
      <c r="AA7" s="77">
        <f>AB7/12*E7*AC7</f>
        <v>301.04249999999996</v>
      </c>
      <c r="AB7" s="78">
        <f>IF(I7="",H7,I7)</f>
        <v>1.23</v>
      </c>
      <c r="AC7" s="79">
        <f>IF(O7="",N7,O7)</f>
        <v>1</v>
      </c>
      <c r="AD7" s="79">
        <f>IF(M7="",L7,M7)</f>
        <v>21772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3612.5099999999998</v>
      </c>
      <c r="AN7" s="87">
        <f t="shared" ref="AN7:BB7" si="2">AM7*(1+$P7)</f>
        <v>3829.2606000000001</v>
      </c>
      <c r="AO7" s="87">
        <f t="shared" si="2"/>
        <v>4059.0162360000004</v>
      </c>
      <c r="AP7" s="87">
        <f t="shared" si="2"/>
        <v>4302.557210160001</v>
      </c>
      <c r="AQ7" s="87">
        <f t="shared" si="2"/>
        <v>4560.7106427696017</v>
      </c>
      <c r="AR7" s="87">
        <f t="shared" si="2"/>
        <v>4834.3532813357779</v>
      </c>
      <c r="AS7" s="87">
        <f t="shared" si="2"/>
        <v>5124.4144782159246</v>
      </c>
      <c r="AT7" s="87">
        <f t="shared" si="2"/>
        <v>5431.8793469088805</v>
      </c>
      <c r="AU7" s="87">
        <f t="shared" si="2"/>
        <v>5757.7921077234132</v>
      </c>
      <c r="AV7" s="87">
        <f t="shared" si="2"/>
        <v>6103.2596341868184</v>
      </c>
      <c r="AW7" s="88">
        <f t="shared" si="2"/>
        <v>6469.4552122380283</v>
      </c>
      <c r="AX7" s="88">
        <f t="shared" si="2"/>
        <v>6857.6225249723102</v>
      </c>
      <c r="AY7" s="88">
        <f t="shared" si="2"/>
        <v>7269.0798764706487</v>
      </c>
      <c r="AZ7" s="88">
        <f t="shared" si="2"/>
        <v>7705.2246690588881</v>
      </c>
      <c r="BA7" s="88">
        <f t="shared" si="2"/>
        <v>8167.5381492024217</v>
      </c>
      <c r="BB7" s="89">
        <f t="shared" si="2"/>
        <v>8657.5904381545679</v>
      </c>
      <c r="BC7" s="90"/>
      <c r="BD7" s="91">
        <f t="shared" ref="BD7:BS9" si="3">AM7/12</f>
        <v>301.04249999999996</v>
      </c>
      <c r="BE7" s="92">
        <f t="shared" si="3"/>
        <v>319.10505000000001</v>
      </c>
      <c r="BF7" s="92">
        <f t="shared" si="3"/>
        <v>338.25135300000005</v>
      </c>
      <c r="BG7" s="92">
        <f t="shared" si="3"/>
        <v>358.54643418000006</v>
      </c>
      <c r="BH7" s="92">
        <f t="shared" si="3"/>
        <v>380.05922023080012</v>
      </c>
      <c r="BI7" s="92">
        <f t="shared" si="3"/>
        <v>402.86277344464816</v>
      </c>
      <c r="BJ7" s="92">
        <f t="shared" si="3"/>
        <v>427.03453985132705</v>
      </c>
      <c r="BK7" s="92">
        <f t="shared" si="3"/>
        <v>452.65661224240671</v>
      </c>
      <c r="BL7" s="92">
        <f t="shared" si="3"/>
        <v>479.81600897695108</v>
      </c>
      <c r="BM7" s="92">
        <f t="shared" si="3"/>
        <v>508.6049695155682</v>
      </c>
      <c r="BN7" s="93">
        <f t="shared" si="3"/>
        <v>539.12126768650239</v>
      </c>
      <c r="BO7" s="93">
        <f t="shared" si="3"/>
        <v>571.46854374769248</v>
      </c>
      <c r="BP7" s="93">
        <f t="shared" si="3"/>
        <v>605.75665637255406</v>
      </c>
      <c r="BQ7" s="93">
        <f t="shared" si="3"/>
        <v>642.10205575490738</v>
      </c>
      <c r="BR7" s="93">
        <f t="shared" si="3"/>
        <v>680.62817910020181</v>
      </c>
      <c r="BS7" s="94">
        <f t="shared" si="3"/>
        <v>721.46586984621399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20.25" customHeight="1">
      <c r="A12" s="559" t="s">
        <v>750</v>
      </c>
      <c r="B12" s="560" t="s">
        <v>751</v>
      </c>
      <c r="C12" s="561" t="s">
        <v>752</v>
      </c>
      <c r="D12" s="561" t="s">
        <v>753</v>
      </c>
      <c r="E12" s="562" t="s">
        <v>730</v>
      </c>
      <c r="F12" s="563" t="s">
        <v>772</v>
      </c>
      <c r="G12" s="564" t="s">
        <v>5</v>
      </c>
      <c r="H12" s="564" t="s">
        <v>757</v>
      </c>
      <c r="I12" s="564" t="s">
        <v>773</v>
      </c>
      <c r="J12" s="564" t="s">
        <v>774</v>
      </c>
      <c r="K12" s="565" t="s">
        <v>775</v>
      </c>
      <c r="L12" s="566"/>
      <c r="M12" s="566"/>
      <c r="N12" s="566"/>
      <c r="O12" s="566"/>
      <c r="P12" s="566"/>
      <c r="Q12" s="566"/>
      <c r="R12" s="566"/>
      <c r="S12" s="566"/>
      <c r="T12" s="566"/>
      <c r="U12" s="566"/>
      <c r="W12" s="567" t="s">
        <v>759</v>
      </c>
      <c r="X12" s="567" t="s">
        <v>760</v>
      </c>
      <c r="Y12" s="567" t="s">
        <v>761</v>
      </c>
      <c r="Z12" s="567" t="s">
        <v>742</v>
      </c>
      <c r="AA12" s="567" t="s">
        <v>762</v>
      </c>
      <c r="AB12" s="567" t="s">
        <v>763</v>
      </c>
      <c r="AC12" s="567" t="s">
        <v>762</v>
      </c>
      <c r="AD12" s="567" t="s">
        <v>739</v>
      </c>
      <c r="AE12" s="567" t="s">
        <v>764</v>
      </c>
      <c r="AF12" s="567" t="s">
        <v>765</v>
      </c>
      <c r="AG12" s="567" t="s">
        <v>766</v>
      </c>
      <c r="AH12" s="567" t="s">
        <v>767</v>
      </c>
      <c r="AI12" s="567"/>
      <c r="AJ12" s="567">
        <v>1</v>
      </c>
      <c r="AK12" s="567" t="s">
        <v>768</v>
      </c>
      <c r="AL12" s="555" t="s">
        <v>769</v>
      </c>
      <c r="AM12" s="536">
        <v>12</v>
      </c>
      <c r="AN12" s="536">
        <f t="shared" ref="AN12:BB12" si="6">AM12+12</f>
        <v>24</v>
      </c>
      <c r="AO12" s="536">
        <f t="shared" si="6"/>
        <v>36</v>
      </c>
      <c r="AP12" s="536">
        <f t="shared" si="6"/>
        <v>48</v>
      </c>
      <c r="AQ12" s="536">
        <f t="shared" si="6"/>
        <v>60</v>
      </c>
      <c r="AR12" s="536">
        <f t="shared" si="6"/>
        <v>72</v>
      </c>
      <c r="AS12" s="536">
        <f t="shared" si="6"/>
        <v>84</v>
      </c>
      <c r="AT12" s="536">
        <f t="shared" si="6"/>
        <v>96</v>
      </c>
      <c r="AU12" s="536">
        <f t="shared" si="6"/>
        <v>108</v>
      </c>
      <c r="AV12" s="536">
        <f t="shared" si="6"/>
        <v>120</v>
      </c>
      <c r="AW12" s="536">
        <f t="shared" si="6"/>
        <v>132</v>
      </c>
      <c r="AX12" s="536">
        <f t="shared" si="6"/>
        <v>144</v>
      </c>
      <c r="AY12" s="536">
        <f t="shared" si="6"/>
        <v>156</v>
      </c>
      <c r="AZ12" s="536">
        <f t="shared" si="6"/>
        <v>168</v>
      </c>
      <c r="BA12" s="536">
        <f t="shared" si="6"/>
        <v>180</v>
      </c>
      <c r="BB12" s="536">
        <f t="shared" si="6"/>
        <v>192</v>
      </c>
      <c r="BD12" s="536">
        <f t="shared" ref="BD12:BS12" si="7">AM12</f>
        <v>12</v>
      </c>
      <c r="BE12" s="536">
        <f t="shared" si="7"/>
        <v>24</v>
      </c>
      <c r="BF12" s="536">
        <f t="shared" si="7"/>
        <v>36</v>
      </c>
      <c r="BG12" s="536">
        <f t="shared" si="7"/>
        <v>48</v>
      </c>
      <c r="BH12" s="536">
        <f t="shared" si="7"/>
        <v>60</v>
      </c>
      <c r="BI12" s="536">
        <f t="shared" si="7"/>
        <v>72</v>
      </c>
      <c r="BJ12" s="536">
        <f t="shared" si="7"/>
        <v>84</v>
      </c>
      <c r="BK12" s="536">
        <f t="shared" si="7"/>
        <v>96</v>
      </c>
      <c r="BL12" s="536">
        <f t="shared" si="7"/>
        <v>108</v>
      </c>
      <c r="BM12" s="536">
        <f t="shared" si="7"/>
        <v>120</v>
      </c>
      <c r="BN12" s="536">
        <f t="shared" si="7"/>
        <v>132</v>
      </c>
      <c r="BO12" s="536">
        <f t="shared" si="7"/>
        <v>144</v>
      </c>
      <c r="BP12" s="536">
        <f t="shared" si="7"/>
        <v>156</v>
      </c>
      <c r="BQ12" s="536">
        <f t="shared" si="7"/>
        <v>168</v>
      </c>
      <c r="BR12" s="536">
        <f t="shared" si="7"/>
        <v>180</v>
      </c>
      <c r="BS12" s="53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Show and Tell Tees</v>
      </c>
      <c r="C13" s="151" t="str">
        <f>IF($D$1="","",IF(INDEX('January 2026 Renewals'!$A:$A,$D$1+ROW()-ROW($B$13))&lt;&gt;$C$1,"",INDEX('January 2026 Renewals'!$C:$C,$D$1+ROW()-ROW($B$13))))</f>
        <v>102-156</v>
      </c>
      <c r="D13" s="151">
        <f>IF($D$1="","",IF(INDEX('January 2026 Renewals'!$A:$A,$D$1+ROW()-ROW($B$13))&lt;&gt;$C$1,"",INDEX('January 2026 Renewals'!$E:$E,$D$1+ROW()-ROW($B$13))))</f>
        <v>156</v>
      </c>
      <c r="E13" s="152">
        <f>IF($D$1="","",IF(INDEX('January 2026 Renewals'!$A:$A,$D$1+ROW()-ROW($B$13))&lt;&gt;$C$1,"",INDEX('January 2026 Renewals'!$G:$G,$D$1+ROW()-ROW($B$13))))</f>
        <v>2937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1.1900000000000002</v>
      </c>
      <c r="H13" s="486">
        <f>IF($D$1="","",IF(INDEX('January 2026 Renewals'!$A:$A,$D$1+ROW()-ROW($B$13))&lt;&gt;$C$1,"",INDEX('January 2026 Renewals'!$R:$R,$D$1+ROW()-ROW($B$13))))</f>
        <v>1.45</v>
      </c>
      <c r="I13" s="486">
        <f>IF($D$1="","",IF(INDEX('January 2026 Renewals'!$A:$A,$D$1+ROW()-ROW($B$13))&lt;&gt;$C$1,"",INDEX('January 2026 Renewals'!$W:$W,$D$1+ROW()-ROW($B$13))))</f>
        <v>1.4000000000000001</v>
      </c>
      <c r="J13" s="486">
        <f>IF($D$1="","",IF(INDEX('January 2026 Renewals'!$A:$A,$D$1+ROW()-ROW($B$13))&lt;&gt;$C$1,"",INDEX('January 2026 Renewals'!$AC:$AC,$D$1+ROW()-ROW($B$13))))</f>
        <v>1.3800000000000001</v>
      </c>
      <c r="K13" t="str">
        <f>IF($D$1="","",IF(INDEX('January 2026 Renewals'!$A:$A,$D$1+ROW()-ROW($B$13))&lt;&gt;$C$1,"",INDEX('January 2026 Renewals'!$AM:$AM,$D$1+ROW()-ROW($B$13))))</f>
        <v>AIS Expansion Offer.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6" customFormat="1" ht="12.75" customHeight="1">
      <c r="A14" s="277"/>
      <c r="B14" s="279" t="s">
        <v>792</v>
      </c>
      <c r="C14" s="280" t="s">
        <v>792</v>
      </c>
      <c r="D14" s="128" t="s">
        <v>792</v>
      </c>
      <c r="E14" s="281" t="s">
        <v>792</v>
      </c>
      <c r="F14" s="130" t="s">
        <v>792</v>
      </c>
      <c r="G14" s="131" t="s">
        <v>792</v>
      </c>
      <c r="H14" s="131" t="s">
        <v>792</v>
      </c>
      <c r="I14" s="277" t="s">
        <v>792</v>
      </c>
      <c r="J14" s="277" t="s">
        <v>792</v>
      </c>
      <c r="K14" s="943" t="s">
        <v>792</v>
      </c>
      <c r="L14" s="852"/>
      <c r="M14" s="852"/>
      <c r="N14" s="852"/>
      <c r="O14" s="852"/>
      <c r="P14" s="852"/>
      <c r="Q14" s="852"/>
      <c r="R14" s="852"/>
      <c r="S14" s="852"/>
      <c r="T14" s="852"/>
      <c r="U14" s="853"/>
      <c r="V14" s="55"/>
      <c r="W14" s="261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28"/>
    </row>
    <row r="15" spans="1:71" s="56" customFormat="1" ht="12.75" customHeight="1">
      <c r="A15" s="277"/>
      <c r="B15" s="279" t="s">
        <v>792</v>
      </c>
      <c r="C15" s="280" t="s">
        <v>792</v>
      </c>
      <c r="D15" s="128" t="s">
        <v>792</v>
      </c>
      <c r="E15" s="281" t="s">
        <v>792</v>
      </c>
      <c r="F15" s="130" t="s">
        <v>792</v>
      </c>
      <c r="G15" s="131" t="s">
        <v>792</v>
      </c>
      <c r="H15" s="131" t="s">
        <v>792</v>
      </c>
      <c r="I15" s="277" t="s">
        <v>792</v>
      </c>
      <c r="J15" s="277" t="s">
        <v>792</v>
      </c>
      <c r="K15" s="943" t="s">
        <v>792</v>
      </c>
      <c r="L15" s="852"/>
      <c r="M15" s="852"/>
      <c r="N15" s="852"/>
      <c r="O15" s="852"/>
      <c r="P15" s="852"/>
      <c r="Q15" s="852"/>
      <c r="R15" s="852"/>
      <c r="S15" s="852"/>
      <c r="T15" s="852"/>
      <c r="U15" s="853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279" t="s">
        <v>792</v>
      </c>
      <c r="C16" s="280" t="s">
        <v>792</v>
      </c>
      <c r="D16" s="128" t="s">
        <v>792</v>
      </c>
      <c r="E16" s="281" t="s">
        <v>792</v>
      </c>
      <c r="F16" s="130" t="s">
        <v>792</v>
      </c>
      <c r="G16" s="131" t="s">
        <v>792</v>
      </c>
      <c r="H16" s="131" t="s">
        <v>792</v>
      </c>
      <c r="I16" s="277" t="s">
        <v>792</v>
      </c>
      <c r="J16" s="277" t="s">
        <v>792</v>
      </c>
      <c r="K16" s="943" t="s">
        <v>792</v>
      </c>
      <c r="L16" s="852"/>
      <c r="M16" s="852"/>
      <c r="N16" s="852"/>
      <c r="O16" s="852"/>
      <c r="P16" s="852"/>
      <c r="Q16" s="852"/>
      <c r="R16" s="852"/>
      <c r="S16" s="852"/>
      <c r="T16" s="852"/>
      <c r="U16" s="853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125"/>
      <c r="B17" s="126" t="s">
        <v>792</v>
      </c>
      <c r="C17" s="127" t="s">
        <v>792</v>
      </c>
      <c r="D17" s="128" t="s">
        <v>792</v>
      </c>
      <c r="E17" s="129" t="s">
        <v>792</v>
      </c>
      <c r="F17" s="130" t="s">
        <v>792</v>
      </c>
      <c r="G17" s="131" t="s">
        <v>792</v>
      </c>
      <c r="H17" s="131" t="s">
        <v>792</v>
      </c>
      <c r="I17" s="125" t="s">
        <v>792</v>
      </c>
      <c r="J17" s="125" t="s">
        <v>792</v>
      </c>
      <c r="K17" s="951" t="s">
        <v>792</v>
      </c>
      <c r="L17" s="852"/>
      <c r="M17" s="852"/>
      <c r="N17" s="852"/>
      <c r="O17" s="852"/>
      <c r="P17" s="852"/>
      <c r="Q17" s="852"/>
      <c r="R17" s="852"/>
      <c r="S17" s="852"/>
      <c r="T17" s="852"/>
      <c r="U17" s="853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34" t="s">
        <v>792</v>
      </c>
      <c r="C18" s="135" t="s">
        <v>792</v>
      </c>
      <c r="D18" t="s">
        <v>792</v>
      </c>
      <c r="E18" s="129" t="s">
        <v>792</v>
      </c>
      <c r="F18" s="103" t="s">
        <v>792</v>
      </c>
      <c r="G18" s="137" t="s">
        <v>792</v>
      </c>
      <c r="H18" s="131" t="s">
        <v>792</v>
      </c>
      <c r="I18" s="62" t="s">
        <v>792</v>
      </c>
      <c r="J18" s="104" t="s">
        <v>792</v>
      </c>
      <c r="K18" s="951" t="s">
        <v>792</v>
      </c>
      <c r="L18" s="852"/>
      <c r="M18" s="852"/>
      <c r="N18" s="852"/>
      <c r="O18" s="852"/>
      <c r="P18" s="852"/>
      <c r="Q18" s="852"/>
      <c r="R18" s="852"/>
      <c r="S18" s="852"/>
      <c r="T18" s="852"/>
      <c r="U18" s="853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34" t="s">
        <v>792</v>
      </c>
      <c r="C19" s="135" t="s">
        <v>792</v>
      </c>
      <c r="D19" t="s">
        <v>792</v>
      </c>
      <c r="E19" s="129" t="s">
        <v>792</v>
      </c>
      <c r="F19" s="103" t="s">
        <v>792</v>
      </c>
      <c r="G19" s="137" t="s">
        <v>792</v>
      </c>
      <c r="H19" s="131" t="s">
        <v>792</v>
      </c>
      <c r="I19" s="62" t="s">
        <v>792</v>
      </c>
      <c r="J19" s="104" t="s">
        <v>792</v>
      </c>
      <c r="K19" s="951" t="s">
        <v>792</v>
      </c>
      <c r="L19" s="852"/>
      <c r="M19" s="852"/>
      <c r="N19" s="852"/>
      <c r="O19" s="852"/>
      <c r="P19" s="852"/>
      <c r="Q19" s="852"/>
      <c r="R19" s="852"/>
      <c r="S19" s="852"/>
      <c r="T19" s="852"/>
      <c r="U19" s="853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34" t="s">
        <v>792</v>
      </c>
      <c r="C20" s="135" t="s">
        <v>792</v>
      </c>
      <c r="D20" t="s">
        <v>792</v>
      </c>
      <c r="E20" s="129" t="s">
        <v>792</v>
      </c>
      <c r="F20" s="103" t="s">
        <v>792</v>
      </c>
      <c r="G20" s="137" t="s">
        <v>792</v>
      </c>
      <c r="H20" s="131" t="s">
        <v>792</v>
      </c>
      <c r="I20" s="62" t="s">
        <v>792</v>
      </c>
      <c r="J20" s="104" t="s">
        <v>792</v>
      </c>
      <c r="K20" s="951" t="s">
        <v>792</v>
      </c>
      <c r="L20" s="852"/>
      <c r="M20" s="852"/>
      <c r="N20" s="852"/>
      <c r="O20" s="852"/>
      <c r="P20" s="852"/>
      <c r="Q20" s="852"/>
      <c r="R20" s="852"/>
      <c r="S20" s="852"/>
      <c r="T20" s="852"/>
      <c r="U20" s="853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34" t="s">
        <v>792</v>
      </c>
      <c r="C21" s="135" t="s">
        <v>792</v>
      </c>
      <c r="D21" t="s">
        <v>792</v>
      </c>
      <c r="E21" s="129" t="s">
        <v>792</v>
      </c>
      <c r="F21" s="103" t="s">
        <v>792</v>
      </c>
      <c r="G21" s="137" t="s">
        <v>792</v>
      </c>
      <c r="H21" s="131" t="s">
        <v>792</v>
      </c>
      <c r="I21" s="62" t="s">
        <v>792</v>
      </c>
      <c r="J21" s="104" t="s">
        <v>792</v>
      </c>
      <c r="K21" s="951" t="s">
        <v>792</v>
      </c>
      <c r="L21" s="852"/>
      <c r="M21" s="852"/>
      <c r="N21" s="852"/>
      <c r="O21" s="852"/>
      <c r="P21" s="852"/>
      <c r="Q21" s="852"/>
      <c r="R21" s="852"/>
      <c r="S21" s="852"/>
      <c r="T21" s="852"/>
      <c r="U21" s="853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34" t="s">
        <v>792</v>
      </c>
      <c r="C22" s="135" t="s">
        <v>792</v>
      </c>
      <c r="D22" t="s">
        <v>792</v>
      </c>
      <c r="E22" s="129" t="s">
        <v>792</v>
      </c>
      <c r="F22" s="103" t="s">
        <v>792</v>
      </c>
      <c r="G22" s="137" t="s">
        <v>792</v>
      </c>
      <c r="H22" s="131" t="s">
        <v>792</v>
      </c>
      <c r="I22" s="62" t="s">
        <v>792</v>
      </c>
      <c r="J22" s="104" t="s">
        <v>792</v>
      </c>
      <c r="K22" s="951" t="s">
        <v>792</v>
      </c>
      <c r="L22" s="852"/>
      <c r="M22" s="852"/>
      <c r="N22" s="852"/>
      <c r="O22" s="852"/>
      <c r="P22" s="852"/>
      <c r="Q22" s="852"/>
      <c r="R22" s="852"/>
      <c r="S22" s="852"/>
      <c r="T22" s="852"/>
      <c r="U22" s="853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34" t="s">
        <v>792</v>
      </c>
      <c r="C23" s="135" t="s">
        <v>792</v>
      </c>
      <c r="D23" t="s">
        <v>792</v>
      </c>
      <c r="E23" s="129" t="s">
        <v>792</v>
      </c>
      <c r="F23" s="103" t="s">
        <v>792</v>
      </c>
      <c r="G23" s="137" t="s">
        <v>792</v>
      </c>
      <c r="H23" s="131" t="s">
        <v>792</v>
      </c>
      <c r="I23" s="62" t="s">
        <v>792</v>
      </c>
      <c r="J23" s="104" t="s">
        <v>792</v>
      </c>
      <c r="K23" s="951" t="s">
        <v>792</v>
      </c>
      <c r="L23" s="852"/>
      <c r="M23" s="852"/>
      <c r="N23" s="852"/>
      <c r="O23" s="852"/>
      <c r="P23" s="852"/>
      <c r="Q23" s="852"/>
      <c r="R23" s="852"/>
      <c r="S23" s="852"/>
      <c r="T23" s="852"/>
      <c r="U23" s="853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2937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/>
      </c>
      <c r="C28" s="151" t="str">
        <f>IF($F$1="","",INDEX('Working - CPI'!$B:$B,$F$1+ROW()-ROW($B$28)))</f>
        <v/>
      </c>
      <c r="D28" s="151" t="str">
        <f>IF($F$1="","",INDEX('Working - CPI'!$C:$C,$F$1+ROW()-ROW($B$28)))</f>
        <v/>
      </c>
      <c r="E28" s="152" t="str">
        <f>IF($F$1="","",INDEX('Working - CPI'!$D:$D,$F$1+ROW()-ROW($B$28)))</f>
        <v/>
      </c>
      <c r="F28" s="153" t="str">
        <f>IF($F$1="","",INDEX('Working - CPI'!$E:$E,$F$1+ROW()-ROW($B$28)))</f>
        <v/>
      </c>
      <c r="G28" s="267" t="str">
        <f>IF($F$1="","",INDEX('Working - CPI'!$F:$F,$F$1+ROW()-ROW($B$28)))</f>
        <v/>
      </c>
      <c r="H28" s="268" t="str">
        <f>IF($F$1="","",INDEX('Working - CPI'!$G:$G,$F$1+ROW()-ROW($B$28)))</f>
        <v/>
      </c>
      <c r="I28" s="267" t="str">
        <f>IF($F$1="","",INDEX('Working - CPI'!$H:$H,$F$1+ROW()-ROW($B$28)))</f>
        <v/>
      </c>
      <c r="J28" s="267" t="str">
        <f>IF($F$1="","",INDEX('Working - CPI'!$I:$I,$F$1+ROW()-ROW($B$28)))</f>
        <v/>
      </c>
      <c r="K28" t="str">
        <f>IF($F$1="","",INDEX('Working - CPI'!$J:$J,$F$1+ROW()-ROW($B$28)))</f>
        <v/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 t="str">
        <f>IF($F$1="","",IF(INDEX('Working - CPI'!$D:$D,$F$1+ROW()-ROW($B$28))&gt;0,"Vacant",""))</f>
        <v/>
      </c>
      <c r="C29" s="157" t="str">
        <f>IF($F$1="","",INDEX('Working - CPI'!$B:$B,$F$1+ROW()-ROW($B$28)))</f>
        <v/>
      </c>
      <c r="D29" s="157" t="str">
        <f>IF($F$1="","",INDEX('Working - CPI'!$C:$C,$F$1+ROW()-ROW($B$28)))</f>
        <v/>
      </c>
      <c r="E29" s="158" t="str">
        <f>IF($F$1="","",INDEX('Working - CPI'!$D:$D,$F$1+ROW()-ROW($B$28)))</f>
        <v/>
      </c>
      <c r="F29" s="159" t="str">
        <f>IF($F$1="","",INDEX('Working - CPI'!$E:$E,$F$1+ROW()-ROW($B$28)))</f>
        <v/>
      </c>
      <c r="G29" s="269" t="str">
        <f>IF($F$1="","",INDEX('Working - CPI'!$F:$F,$F$1+ROW()-ROW($B$28)))</f>
        <v/>
      </c>
      <c r="H29" s="270" t="str">
        <f>IF($F$1="","",INDEX('Working - CPI'!$G:$G,$F$1+ROW()-ROW($B$28)))</f>
        <v/>
      </c>
      <c r="I29" s="269" t="str">
        <f>IF($F$1="","",INDEX('Working - CPI'!$H:$H,$F$1+ROW()-ROW($B$28)))</f>
        <v/>
      </c>
      <c r="J29" s="269" t="str">
        <f>IF($F$1="","",INDEX('Working - CPI'!$I:$I,$F$1+ROW()-ROW($B$28)))</f>
        <v/>
      </c>
      <c r="K29" s="57" t="str">
        <f>IF($F$1="","",INDEX('Working - CPI'!$J:$J,$F$1+ROW()-ROW($B$28)))</f>
        <v/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7" customFormat="1" ht="12.75" customHeight="1">
      <c r="A30" s="133"/>
      <c r="B30" s="156" t="str">
        <f>IF($F$1="","",IF(INDEX('Working - CPI'!$D:$D,$F$1+ROW()-ROW($B$28))&gt;0,"Vacant",""))</f>
        <v/>
      </c>
      <c r="C30" s="157" t="str">
        <f>IF($F$1="","",INDEX('Working - CPI'!$B:$B,$F$1+ROW()-ROW($B$28)))</f>
        <v/>
      </c>
      <c r="D30" s="157" t="str">
        <f>IF($F$1="","",INDEX('Working - CPI'!$C:$C,$F$1+ROW()-ROW($B$28)))</f>
        <v/>
      </c>
      <c r="E30" s="158" t="str">
        <f>IF($F$1="","",INDEX('Working - CPI'!$D:$D,$F$1+ROW()-ROW($B$28)))</f>
        <v/>
      </c>
      <c r="F30" s="159" t="str">
        <f>IF($F$1="","",INDEX('Working - CPI'!$E:$E,$F$1+ROW()-ROW($B$28)))</f>
        <v/>
      </c>
      <c r="G30" s="269" t="str">
        <f>IF($F$1="","",INDEX('Working - CPI'!$F:$F,$F$1+ROW()-ROW($B$28)))</f>
        <v/>
      </c>
      <c r="H30" s="270" t="str">
        <f>IF($F$1="","",INDEX('Working - CPI'!$G:$G,$F$1+ROW()-ROW($B$28)))</f>
        <v/>
      </c>
      <c r="I30" s="269" t="str">
        <f>IF($F$1="","",INDEX('Working - CPI'!$H:$H,$F$1+ROW()-ROW($B$28)))</f>
        <v/>
      </c>
      <c r="J30" s="269" t="str">
        <f>IF($F$1="","",INDEX('Working - CPI'!$I:$I,$F$1+ROW()-ROW($B$28)))</f>
        <v/>
      </c>
      <c r="K30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55"/>
      <c r="W30" s="262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6"/>
    </row>
    <row r="31" spans="1:71" s="243" customFormat="1" ht="15.75" customHeight="1">
      <c r="A31" s="235"/>
      <c r="B31" s="236" t="s">
        <v>785</v>
      </c>
      <c r="C31" s="237">
        <f>SUMIF(B13:B26,B31,E13:E26)</f>
        <v>0</v>
      </c>
      <c r="D31" s="237"/>
      <c r="E31" s="238">
        <f>SUM(E28:E30)</f>
        <v>0</v>
      </c>
      <c r="F31" s="239"/>
      <c r="G31" s="237" t="s">
        <v>59</v>
      </c>
      <c r="H31" s="237">
        <f>SUMIF(B13:B26,G31,E13:E26)</f>
        <v>0</v>
      </c>
      <c r="I31" s="237"/>
      <c r="J31" s="237"/>
      <c r="K31" s="241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5"/>
      <c r="AH31" s="246"/>
      <c r="AI31" s="247"/>
      <c r="AJ31" s="247"/>
      <c r="AK31" s="247"/>
      <c r="AL31" s="248"/>
    </row>
    <row r="32" spans="1:71" s="55" customFormat="1" ht="30.75" customHeight="1">
      <c r="A32" s="837" t="s">
        <v>786</v>
      </c>
      <c r="B32" s="838"/>
      <c r="C32" s="838"/>
      <c r="D32" s="838"/>
      <c r="E32" s="838"/>
      <c r="F32" s="838"/>
      <c r="G32" s="838"/>
      <c r="H32" s="838"/>
      <c r="I32" s="838"/>
      <c r="J32" s="838"/>
      <c r="K32" s="838"/>
      <c r="L32" s="838"/>
      <c r="M32" s="838"/>
      <c r="N32" s="838"/>
      <c r="O32" s="838"/>
      <c r="P32" s="838"/>
      <c r="Q32" s="838"/>
      <c r="R32" s="838"/>
      <c r="S32" s="838"/>
      <c r="T32" s="838"/>
      <c r="U32" s="839"/>
      <c r="W32" s="263" t="s">
        <v>734</v>
      </c>
      <c r="X32" s="166"/>
      <c r="Y32" s="166"/>
      <c r="Z32" s="166"/>
      <c r="AA32" s="166"/>
      <c r="AB32" s="166"/>
      <c r="AC32" s="166"/>
      <c r="AD32" s="166"/>
      <c r="AE32" s="166"/>
      <c r="AF32" s="166"/>
      <c r="AG32" s="167"/>
      <c r="AH32" s="168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</row>
    <row r="33" spans="1:71" s="55" customFormat="1" ht="24" customHeight="1">
      <c r="A33" s="161"/>
      <c r="B33" s="162"/>
      <c r="C33" s="163"/>
      <c r="D33" s="163"/>
      <c r="E33" s="164"/>
      <c r="F33" s="162"/>
      <c r="G33" s="854" t="s">
        <v>737</v>
      </c>
      <c r="H33" s="853"/>
      <c r="I33" s="855" t="s">
        <v>738</v>
      </c>
      <c r="J33" s="853"/>
      <c r="K33" s="854" t="s">
        <v>739</v>
      </c>
      <c r="L33" s="853"/>
      <c r="M33" s="854" t="s">
        <v>740</v>
      </c>
      <c r="N33" s="853"/>
      <c r="O33" s="165" t="s">
        <v>760</v>
      </c>
      <c r="P33" s="165" t="s">
        <v>742</v>
      </c>
      <c r="Q33" s="165" t="s">
        <v>743</v>
      </c>
      <c r="R33" s="165" t="s">
        <v>744</v>
      </c>
      <c r="S33" s="164"/>
      <c r="T33" s="164"/>
      <c r="U33" s="164"/>
      <c r="W33" s="171" t="s">
        <v>745</v>
      </c>
      <c r="X33" s="169"/>
      <c r="Y33" s="169"/>
      <c r="Z33" s="169"/>
      <c r="AA33" s="169"/>
      <c r="AB33" s="170" t="s">
        <v>746</v>
      </c>
      <c r="AC33" s="170"/>
      <c r="AD33" s="170"/>
      <c r="AE33" s="170" t="s">
        <v>287</v>
      </c>
      <c r="AF33" s="171"/>
      <c r="AG33" s="172"/>
      <c r="AH33" s="173"/>
    </row>
    <row r="34" spans="1:71" s="536" customFormat="1" ht="15" customHeight="1">
      <c r="A34" s="530"/>
      <c r="B34" s="531" t="s">
        <v>751</v>
      </c>
      <c r="C34" s="532" t="s">
        <v>752</v>
      </c>
      <c r="D34" s="532" t="s">
        <v>753</v>
      </c>
      <c r="E34" s="530" t="s">
        <v>730</v>
      </c>
      <c r="F34" s="533" t="s">
        <v>754</v>
      </c>
      <c r="G34" s="534" t="s">
        <v>296</v>
      </c>
      <c r="H34" s="534" t="s">
        <v>757</v>
      </c>
      <c r="I34" s="532" t="s">
        <v>296</v>
      </c>
      <c r="J34" s="532" t="s">
        <v>757</v>
      </c>
      <c r="K34" s="534" t="s">
        <v>296</v>
      </c>
      <c r="L34" s="534" t="s">
        <v>757</v>
      </c>
      <c r="M34" s="534" t="s">
        <v>296</v>
      </c>
      <c r="N34" s="534" t="s">
        <v>757</v>
      </c>
      <c r="O34" s="534" t="s">
        <v>787</v>
      </c>
      <c r="P34" s="534" t="s">
        <v>787</v>
      </c>
      <c r="Q34" s="534" t="s">
        <v>787</v>
      </c>
      <c r="R34" s="534">
        <f>S6</f>
        <v>0</v>
      </c>
      <c r="S34" s="553" t="s">
        <v>788</v>
      </c>
      <c r="T34" s="859" t="s">
        <v>71</v>
      </c>
      <c r="U34" s="860"/>
      <c r="W34" s="537" t="s">
        <v>759</v>
      </c>
      <c r="X34" s="537" t="s">
        <v>760</v>
      </c>
      <c r="Y34" s="537" t="s">
        <v>761</v>
      </c>
      <c r="Z34" s="537" t="s">
        <v>742</v>
      </c>
      <c r="AA34" s="537" t="s">
        <v>762</v>
      </c>
      <c r="AB34" s="538" t="s">
        <v>763</v>
      </c>
      <c r="AC34" s="539" t="s">
        <v>762</v>
      </c>
      <c r="AD34" s="540" t="s">
        <v>739</v>
      </c>
      <c r="AE34" s="538" t="s">
        <v>764</v>
      </c>
      <c r="AF34" s="539" t="s">
        <v>765</v>
      </c>
      <c r="AG34" s="554" t="s">
        <v>766</v>
      </c>
      <c r="AH34" s="541" t="s">
        <v>767</v>
      </c>
      <c r="AL34" s="555"/>
      <c r="AM34" s="556" t="str">
        <f>AM5</f>
        <v>Raleigh Light Industrial - Rent Bump Calculation</v>
      </c>
      <c r="AN34" s="557"/>
      <c r="AO34" s="557"/>
      <c r="AP34" s="557"/>
      <c r="AQ34" s="557"/>
      <c r="AR34" s="557"/>
      <c r="AS34" s="557"/>
      <c r="AT34" s="557"/>
      <c r="AU34" s="557"/>
      <c r="AV34" s="557"/>
      <c r="AW34" s="558"/>
      <c r="AX34" s="558"/>
      <c r="AY34" s="558"/>
      <c r="AZ34" s="558"/>
      <c r="BA34" s="558"/>
      <c r="BB34" s="558"/>
      <c r="BD34" s="556" t="str">
        <f>BD5</f>
        <v>Raleigh Light Industrial - Rent Bump Calculation (Monthly Rents)</v>
      </c>
      <c r="BE34" s="557"/>
      <c r="BF34" s="557"/>
      <c r="BG34" s="557"/>
      <c r="BH34" s="557"/>
      <c r="BI34" s="557"/>
      <c r="BJ34" s="557"/>
      <c r="BK34" s="557"/>
      <c r="BL34" s="557"/>
      <c r="BM34" s="557"/>
    </row>
    <row r="35" spans="1:71" s="55" customFormat="1" ht="15" customHeight="1">
      <c r="A35" s="60"/>
      <c r="B35" s="61" t="str">
        <f>IF($G$1="","",INDEX('Lease Report 2025'!$H:$H,$G$1+ROW()-ROW($B$35)))</f>
        <v>Sticky Solutions, LLC</v>
      </c>
      <c r="C35" s="62" t="str">
        <f>IF($G$1="","",INDEX('Lease Report 2025'!$D:$D,$G$1+ROW()-ROW($B$35)))</f>
        <v>1015 N McQueen</v>
      </c>
      <c r="D35" s="62">
        <f>IF($G$1="","",INDEX('Lease Report 2025'!$E:$E,$G$1+ROW()-ROW($B$35)))</f>
        <v>165</v>
      </c>
      <c r="E35" s="60">
        <f>IF($G$1="","",INDEX('Lease Report 2025'!$G:$G,$G$1+ROW()-ROW($B$35)))</f>
        <v>2933</v>
      </c>
      <c r="F35" s="63" t="str">
        <f>IF($G$1="","",INDEX('Lease Report 2025'!$A:$A,$G$1+ROW()-ROW($B$35)))</f>
        <v>R</v>
      </c>
      <c r="G35" s="64">
        <f>IF($G$1="","",INDEX('Lease Report 2025'!$L:$L,$G$1+ROW()-ROW($B$35)))</f>
        <v>1.4400000000000002</v>
      </c>
      <c r="H35" s="64"/>
      <c r="I35" s="62">
        <f>IF($G$1="","",INDEX('Lease Report 2025'!$P:$P,$G$1+ROW()-ROW($B$35)))</f>
        <v>2</v>
      </c>
      <c r="J35" s="62"/>
      <c r="K35" s="64"/>
      <c r="L35" s="64"/>
      <c r="M35" s="64"/>
      <c r="N35" s="476"/>
      <c r="O35" s="476">
        <f>IF($G$1="","",INDEX('Lease Report 2025'!$N:$N,$G$1+ROW()-ROW($B$35)))</f>
        <v>7.0000000000000007E-2</v>
      </c>
      <c r="P35" s="476"/>
      <c r="Q35" s="476"/>
      <c r="R35" s="64"/>
      <c r="S35" s="109">
        <f>IF($G$1="","",INDEX('Lease Report 2025'!$R:$R,$G$1+ROW()-ROW($B$35)))</f>
        <v>45717</v>
      </c>
      <c r="T35" s="61" t="str">
        <f>IF($G$1="","",INDEX('Lease Report 2025'!$O:$O,$G$1+ROW()-ROW($B$35)))</f>
        <v>No TI, No Free rent, No outside agent, Base Year Gross</v>
      </c>
      <c r="U35" s="430"/>
      <c r="W35" s="122"/>
      <c r="X35" s="122"/>
      <c r="Y35" s="122"/>
      <c r="Z35" s="122"/>
      <c r="AA35" s="122"/>
      <c r="AB35" s="477"/>
      <c r="AC35" s="123"/>
      <c r="AD35" s="123"/>
      <c r="AE35" s="123"/>
      <c r="AF35" s="123"/>
      <c r="AG35" s="478"/>
      <c r="AH35" s="431"/>
      <c r="AL35" s="110"/>
      <c r="AM35" s="47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D35" s="479"/>
      <c r="BE35" s="169"/>
      <c r="BF35" s="169"/>
      <c r="BG35" s="169"/>
      <c r="BH35" s="169"/>
      <c r="BI35" s="169"/>
      <c r="BJ35" s="169"/>
      <c r="BK35" s="169"/>
      <c r="BL35" s="169"/>
      <c r="BM35" s="169"/>
    </row>
    <row r="36" spans="1:71" s="55" customFormat="1" ht="15" customHeight="1">
      <c r="A36" s="60"/>
      <c r="B36" s="61" t="str">
        <f>IF($G$1="","",INDEX('Lease Report 2025'!$H:$H,$G$1+ROW()-ROW($B$35)))</f>
        <v>Star Hardware Inc</v>
      </c>
      <c r="C36" s="62" t="str">
        <f>IF($G$1="","",INDEX('Lease Report 2025'!$D:$D,$G$1+ROW()-ROW($B$35)))</f>
        <v>1015 N McQueen</v>
      </c>
      <c r="D36" s="62">
        <f>IF($G$1="","",INDEX('Lease Report 2025'!$E:$E,$G$1+ROW()-ROW($B$35)))</f>
        <v>163</v>
      </c>
      <c r="E36" s="60">
        <f>IF($G$1="","",INDEX('Lease Report 2025'!$G:$G,$G$1+ROW()-ROW($B$35)))</f>
        <v>2937</v>
      </c>
      <c r="F36" s="63" t="str">
        <f>IF($G$1="","",INDEX('Lease Report 2025'!$A:$A,$G$1+ROW()-ROW($B$35)))</f>
        <v>R</v>
      </c>
      <c r="G36" s="64">
        <f>IF($G$1="","",INDEX('Lease Report 2025'!$L:$L,$G$1+ROW()-ROW($B$35)))</f>
        <v>1.43</v>
      </c>
      <c r="H36" s="64"/>
      <c r="I36" s="62">
        <f>IF($G$1="","",INDEX('Lease Report 2025'!$P:$P,$G$1+ROW()-ROW($B$35)))</f>
        <v>3</v>
      </c>
      <c r="J36" s="62"/>
      <c r="K36" s="64"/>
      <c r="L36" s="64"/>
      <c r="M36" s="64"/>
      <c r="N36" s="476"/>
      <c r="O36" s="476">
        <f>IF($G$1="","",INDEX('Lease Report 2025'!$N:$N,$G$1+ROW()-ROW($B$35)))</f>
        <v>7.4999999999999997E-2</v>
      </c>
      <c r="P36" s="476"/>
      <c r="Q36" s="476"/>
      <c r="R36" s="64"/>
      <c r="S36" s="109">
        <f>IF($G$1="","",INDEX('Lease Report 2025'!$R:$R,$G$1+ROW()-ROW($B$35)))</f>
        <v>45778</v>
      </c>
      <c r="T36" s="61" t="str">
        <f>IF($G$1="","",INDEX('Lease Report 2025'!$O:$O,$G$1+ROW()-ROW($B$35)))</f>
        <v>No TI, No Free rent, No outside agent, Base Year Gross</v>
      </c>
      <c r="U36" s="430"/>
      <c r="W36" s="122"/>
      <c r="X36" s="122"/>
      <c r="Y36" s="122"/>
      <c r="Z36" s="122"/>
      <c r="AA36" s="122"/>
      <c r="AB36" s="477"/>
      <c r="AC36" s="123"/>
      <c r="AD36" s="123"/>
      <c r="AE36" s="123"/>
      <c r="AF36" s="123"/>
      <c r="AG36" s="478"/>
      <c r="AH36" s="431"/>
      <c r="AL36" s="110"/>
      <c r="AM36" s="47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D36" s="479"/>
      <c r="BE36" s="169"/>
      <c r="BF36" s="169"/>
      <c r="BG36" s="169"/>
      <c r="BH36" s="169"/>
      <c r="BI36" s="169"/>
      <c r="BJ36" s="169"/>
      <c r="BK36" s="169"/>
      <c r="BL36" s="169"/>
      <c r="BM36" s="169"/>
    </row>
    <row r="37" spans="1:71" s="55" customFormat="1" ht="15" customHeight="1">
      <c r="A37" s="60"/>
      <c r="B37" s="61" t="str">
        <f>IF($G$1="","",INDEX('Lease Report 2025'!$H:$H,$G$1+ROW()-ROW($B$35)))</f>
        <v>BC MOTOR SPORTS</v>
      </c>
      <c r="C37" s="62" t="str">
        <f>IF($G$1="","",INDEX('Lease Report 2025'!$D:$D,$G$1+ROW()-ROW($B$35)))</f>
        <v xml:space="preserve">1025 N McQueen </v>
      </c>
      <c r="D37" s="62">
        <f>IF($G$1="","",INDEX('Lease Report 2025'!$E:$E,$G$1+ROW()-ROW($B$35)))</f>
        <v>157</v>
      </c>
      <c r="E37" s="60">
        <f>IF($G$1="","",INDEX('Lease Report 2025'!$G:$G,$G$1+ROW()-ROW($B$35)))</f>
        <v>2752</v>
      </c>
      <c r="F37" s="63" t="str">
        <f>IF($G$1="","",INDEX('Lease Report 2025'!$A:$A,$G$1+ROW()-ROW($B$35)))</f>
        <v>R</v>
      </c>
      <c r="G37" s="64">
        <f>IF($G$1="","",INDEX('Lease Report 2025'!$L:$L,$G$1+ROW()-ROW($B$35)))</f>
        <v>1.4000000000000001</v>
      </c>
      <c r="H37" s="64"/>
      <c r="I37" s="62">
        <f>IF($G$1="","",INDEX('Lease Report 2025'!$P:$P,$G$1+ROW()-ROW($B$35)))</f>
        <v>3</v>
      </c>
      <c r="J37" s="62"/>
      <c r="K37" s="64"/>
      <c r="L37" s="64"/>
      <c r="M37" s="64"/>
      <c r="N37" s="476"/>
      <c r="O37" s="476">
        <f>IF($G$1="","",INDEX('Lease Report 2025'!$N:$N,$G$1+ROW()-ROW($B$35)))</f>
        <v>7.0000000000000007E-2</v>
      </c>
      <c r="P37" s="476"/>
      <c r="Q37" s="476"/>
      <c r="R37" s="64"/>
      <c r="S37" s="109">
        <f>IF($G$1="","",INDEX('Lease Report 2025'!$R:$R,$G$1+ROW()-ROW($B$35)))</f>
        <v>45870</v>
      </c>
      <c r="T37" s="61" t="str">
        <f>IF($G$1="","",INDEX('Lease Report 2025'!$O:$O,$G$1+ROW()-ROW($B$35)))</f>
        <v>No TI, No Free rent, No outside agent, Base Year Gross</v>
      </c>
      <c r="U37" s="430"/>
      <c r="W37" s="122"/>
      <c r="X37" s="122"/>
      <c r="Y37" s="122"/>
      <c r="Z37" s="122"/>
      <c r="AA37" s="122"/>
      <c r="AB37" s="477"/>
      <c r="AC37" s="123"/>
      <c r="AD37" s="123"/>
      <c r="AE37" s="123"/>
      <c r="AF37" s="123"/>
      <c r="AG37" s="478"/>
      <c r="AH37" s="431"/>
      <c r="AL37" s="110"/>
      <c r="AM37" s="47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D37" s="479"/>
      <c r="BE37" s="169"/>
      <c r="BF37" s="169"/>
      <c r="BG37" s="169"/>
      <c r="BH37" s="169"/>
      <c r="BI37" s="169"/>
      <c r="BJ37" s="169"/>
      <c r="BK37" s="169"/>
      <c r="BL37" s="169"/>
      <c r="BM37" s="169"/>
    </row>
    <row r="38" spans="1:71" s="55" customFormat="1" ht="15" customHeight="1">
      <c r="A38" s="60"/>
      <c r="B38" s="61" t="str">
        <f>IF($G$1="","",INDEX('Lease Report 2025'!$H:$H,$G$1+ROW()-ROW($B$35)))</f>
        <v>AUTOMOTIVE PERFORMANCE REPAIR</v>
      </c>
      <c r="C38" s="62" t="str">
        <f>IF($G$1="","",INDEX('Lease Report 2025'!$D:$D,$G$1+ROW()-ROW($B$35)))</f>
        <v>1025 N McQueen Rd</v>
      </c>
      <c r="D38" s="62" t="str">
        <f>IF($G$1="","",INDEX('Lease Report 2025'!$E:$E,$G$1+ROW()-ROW($B$35)))</f>
        <v>150, 152</v>
      </c>
      <c r="E38" s="60">
        <f>IF($G$1="","",INDEX('Lease Report 2025'!$G:$G,$G$1+ROW()-ROW($B$35)))</f>
        <v>8431</v>
      </c>
      <c r="F38" s="63" t="str">
        <f>IF($G$1="","",INDEX('Lease Report 2025'!$A:$A,$G$1+ROW()-ROW($B$35)))</f>
        <v>R</v>
      </c>
      <c r="G38" s="64">
        <f>IF($G$1="","",INDEX('Lease Report 2025'!$L:$L,$G$1+ROW()-ROW($B$35)))</f>
        <v>1.25</v>
      </c>
      <c r="H38" s="64"/>
      <c r="I38" s="62">
        <f>IF($G$1="","",INDEX('Lease Report 2025'!$P:$P,$G$1+ROW()-ROW($B$35)))</f>
        <v>5</v>
      </c>
      <c r="J38" s="62"/>
      <c r="K38" s="64"/>
      <c r="L38" s="64"/>
      <c r="M38" s="64"/>
      <c r="N38" s="476"/>
      <c r="O38" s="476">
        <f>IF($G$1="","",INDEX('Lease Report 2025'!$N:$N,$G$1+ROW()-ROW($B$35)))</f>
        <v>0.06</v>
      </c>
      <c r="P38" s="476"/>
      <c r="Q38" s="476"/>
      <c r="R38" s="64"/>
      <c r="S38" s="109">
        <f>IF($G$1="","",INDEX('Lease Report 2025'!$R:$R,$G$1+ROW()-ROW($B$35)))</f>
        <v>45901</v>
      </c>
      <c r="T38" s="61" t="str">
        <f>IF($G$1="","",INDEX('Lease Report 2025'!$O:$O,$G$1+ROW()-ROW($B$35)))</f>
        <v>No TI, No Free rent, CBRE (Serena), Base Year Gross</v>
      </c>
      <c r="U38" s="430"/>
      <c r="W38" s="122"/>
      <c r="X38" s="122"/>
      <c r="Y38" s="122"/>
      <c r="Z38" s="122"/>
      <c r="AA38" s="122"/>
      <c r="AB38" s="477"/>
      <c r="AC38" s="123"/>
      <c r="AD38" s="123"/>
      <c r="AE38" s="123"/>
      <c r="AF38" s="123"/>
      <c r="AG38" s="478"/>
      <c r="AH38" s="431"/>
      <c r="AL38" s="110"/>
      <c r="AM38" s="47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D38" s="479"/>
      <c r="BE38" s="169"/>
      <c r="BF38" s="169"/>
      <c r="BG38" s="169"/>
      <c r="BH38" s="169"/>
      <c r="BI38" s="169"/>
      <c r="BJ38" s="169"/>
      <c r="BK38" s="169"/>
      <c r="BL38" s="169"/>
      <c r="BM38" s="169"/>
    </row>
    <row r="39" spans="1:71" s="55" customFormat="1" ht="15" customHeight="1">
      <c r="A39" s="60"/>
      <c r="B39" s="61"/>
      <c r="C39" s="62"/>
      <c r="D39" s="62"/>
      <c r="E39" s="60"/>
      <c r="F39" s="63"/>
      <c r="G39" s="64"/>
      <c r="H39" s="64"/>
      <c r="I39" s="62"/>
      <c r="J39" s="62"/>
      <c r="K39" s="64"/>
      <c r="L39" s="64"/>
      <c r="M39" s="64"/>
      <c r="N39" s="476"/>
      <c r="O39" s="476"/>
      <c r="P39" s="476"/>
      <c r="Q39" s="476"/>
      <c r="R39" s="64"/>
      <c r="S39" s="109"/>
      <c r="T39" s="61"/>
      <c r="U39" s="430"/>
      <c r="W39" s="122"/>
      <c r="X39" s="122"/>
      <c r="Y39" s="122"/>
      <c r="Z39" s="122"/>
      <c r="AA39" s="122"/>
      <c r="AB39" s="477"/>
      <c r="AC39" s="123"/>
      <c r="AD39" s="123"/>
      <c r="AE39" s="123"/>
      <c r="AF39" s="123"/>
      <c r="AG39" s="478"/>
      <c r="AH39" s="431"/>
      <c r="AL39" s="110"/>
      <c r="AM39" s="47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D39" s="479"/>
      <c r="BE39" s="169"/>
      <c r="BF39" s="169"/>
      <c r="BG39" s="169"/>
      <c r="BH39" s="169"/>
      <c r="BI39" s="169"/>
      <c r="BJ39" s="169"/>
      <c r="BK39" s="169"/>
      <c r="BL39" s="169"/>
      <c r="BM39" s="169"/>
    </row>
    <row r="40" spans="1:71" s="55" customFormat="1" ht="15" customHeight="1">
      <c r="A40" s="60"/>
      <c r="B40" s="61"/>
      <c r="C40" s="62"/>
      <c r="D40" s="62"/>
      <c r="E40" s="60"/>
      <c r="F40" s="63"/>
      <c r="G40" s="64"/>
      <c r="H40" s="64"/>
      <c r="I40" s="62"/>
      <c r="J40" s="62"/>
      <c r="K40" s="64"/>
      <c r="L40" s="64"/>
      <c r="M40" s="64"/>
      <c r="N40" s="476"/>
      <c r="O40" s="476"/>
      <c r="P40" s="476"/>
      <c r="Q40" s="476"/>
      <c r="R40" s="64"/>
      <c r="S40" s="109"/>
      <c r="T40" s="61"/>
      <c r="U40" s="430"/>
      <c r="W40" s="122"/>
      <c r="X40" s="122"/>
      <c r="Y40" s="122"/>
      <c r="Z40" s="122"/>
      <c r="AA40" s="122"/>
      <c r="AB40" s="477"/>
      <c r="AC40" s="123"/>
      <c r="AD40" s="123"/>
      <c r="AE40" s="123"/>
      <c r="AF40" s="123"/>
      <c r="AG40" s="478"/>
      <c r="AH40" s="431"/>
      <c r="AL40" s="110"/>
      <c r="AM40" s="47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D40" s="479"/>
      <c r="BE40" s="169"/>
      <c r="BF40" s="169"/>
      <c r="BG40" s="169"/>
      <c r="BH40" s="169"/>
      <c r="BI40" s="169"/>
      <c r="BJ40" s="169"/>
      <c r="BK40" s="169"/>
      <c r="BL40" s="169"/>
      <c r="BM40" s="169"/>
    </row>
    <row r="41" spans="1:71" s="55" customFormat="1" ht="15" customHeight="1">
      <c r="A41" s="60"/>
      <c r="B41" s="61"/>
      <c r="C41" s="62"/>
      <c r="D41" s="62"/>
      <c r="E41" s="60"/>
      <c r="F41" s="63"/>
      <c r="G41" s="64"/>
      <c r="H41" s="64"/>
      <c r="I41" s="62"/>
      <c r="J41" s="62"/>
      <c r="K41" s="64"/>
      <c r="L41" s="64"/>
      <c r="M41" s="64"/>
      <c r="N41" s="476"/>
      <c r="O41" s="476"/>
      <c r="P41" s="476"/>
      <c r="Q41" s="476"/>
      <c r="R41" s="64"/>
      <c r="S41" s="109"/>
      <c r="T41" s="61"/>
      <c r="U41" s="430"/>
      <c r="W41" s="122"/>
      <c r="X41" s="122"/>
      <c r="Y41" s="122"/>
      <c r="Z41" s="122"/>
      <c r="AA41" s="122"/>
      <c r="AB41" s="477"/>
      <c r="AC41" s="123"/>
      <c r="AD41" s="123"/>
      <c r="AE41" s="123"/>
      <c r="AF41" s="123"/>
      <c r="AG41" s="478"/>
      <c r="AH41" s="431"/>
      <c r="AL41" s="110"/>
      <c r="AM41" s="47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D41" s="479"/>
      <c r="BE41" s="169"/>
      <c r="BF41" s="169"/>
      <c r="BG41" s="169"/>
      <c r="BH41" s="169"/>
      <c r="BI41" s="169"/>
      <c r="BJ41" s="169"/>
      <c r="BK41" s="169"/>
      <c r="BL41" s="169"/>
      <c r="BM41" s="169"/>
    </row>
    <row r="42" spans="1:71" s="55" customFormat="1" ht="15" customHeight="1">
      <c r="A42" s="60"/>
      <c r="B42" s="61"/>
      <c r="C42" s="62"/>
      <c r="D42" s="62"/>
      <c r="E42" s="60"/>
      <c r="F42" s="63"/>
      <c r="G42" s="64"/>
      <c r="H42" s="64"/>
      <c r="I42" s="62"/>
      <c r="J42" s="62"/>
      <c r="K42" s="64"/>
      <c r="L42" s="64"/>
      <c r="M42" s="64"/>
      <c r="N42" s="476"/>
      <c r="O42" s="476"/>
      <c r="P42" s="476"/>
      <c r="Q42" s="476"/>
      <c r="R42" s="64"/>
      <c r="S42" s="109"/>
      <c r="T42" s="61"/>
      <c r="U42" s="430"/>
      <c r="W42" s="122"/>
      <c r="X42" s="122"/>
      <c r="Y42" s="122"/>
      <c r="Z42" s="122"/>
      <c r="AA42" s="122"/>
      <c r="AB42" s="477"/>
      <c r="AC42" s="123"/>
      <c r="AD42" s="123"/>
      <c r="AE42" s="123"/>
      <c r="AF42" s="123"/>
      <c r="AG42" s="478"/>
      <c r="AH42" s="431"/>
      <c r="AL42" s="110"/>
      <c r="AM42" s="47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D42" s="47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71" s="55" customFormat="1" ht="15" customHeight="1">
      <c r="A43" s="60"/>
      <c r="B43" s="61"/>
      <c r="C43" s="62"/>
      <c r="D43" s="62"/>
      <c r="E43" s="60"/>
      <c r="F43" s="63"/>
      <c r="G43" s="64"/>
      <c r="H43" s="64"/>
      <c r="I43" s="62"/>
      <c r="J43" s="62"/>
      <c r="K43" s="64"/>
      <c r="L43" s="64"/>
      <c r="M43" s="64"/>
      <c r="N43" s="476"/>
      <c r="O43" s="476"/>
      <c r="P43" s="476"/>
      <c r="Q43" s="476"/>
      <c r="R43" s="64"/>
      <c r="S43" s="109"/>
      <c r="T43" s="61"/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71" s="110" customFormat="1" ht="12.75" customHeight="1">
      <c r="A44" s="60"/>
      <c r="B44" s="147"/>
      <c r="C44" s="62"/>
      <c r="D44" s="62"/>
      <c r="E44" s="60"/>
      <c r="F44" s="103"/>
      <c r="G44" s="64"/>
      <c r="H44" s="64"/>
      <c r="I44" s="62"/>
      <c r="J44" s="104"/>
      <c r="K44" s="105"/>
      <c r="L44" s="64"/>
      <c r="M44" s="60"/>
      <c r="N44" s="106"/>
      <c r="O44" s="107"/>
      <c r="P44" s="107"/>
      <c r="Q44" s="174"/>
      <c r="R44" s="74"/>
      <c r="S44" s="175"/>
      <c r="T44" s="864"/>
      <c r="U44" s="853"/>
      <c r="W44" s="120"/>
      <c r="X44" s="111"/>
      <c r="Y44" s="177"/>
      <c r="Z44" s="112"/>
      <c r="AA44" s="112"/>
      <c r="AB44" s="78"/>
      <c r="AC44" s="178"/>
      <c r="AD44" s="179"/>
      <c r="AE44" s="180"/>
      <c r="AF44" s="181"/>
      <c r="AG44" s="182"/>
      <c r="AH44" s="114"/>
      <c r="AL44" s="55"/>
      <c r="AM44" s="176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D44" s="176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</row>
    <row r="45" spans="1:71" s="110" customFormat="1" ht="12.75" customHeight="1">
      <c r="A45" s="60"/>
      <c r="B45" s="147"/>
      <c r="C45" s="62"/>
      <c r="D45" s="62"/>
      <c r="E45" s="60"/>
      <c r="F45" s="103"/>
      <c r="G45" s="64"/>
      <c r="H45" s="64"/>
      <c r="I45" s="62"/>
      <c r="J45" s="104"/>
      <c r="K45" s="105"/>
      <c r="L45" s="64"/>
      <c r="M45" s="60"/>
      <c r="N45" s="106"/>
      <c r="O45" s="107"/>
      <c r="P45" s="107"/>
      <c r="Q45" s="174"/>
      <c r="R45" s="74"/>
      <c r="S45" s="183"/>
      <c r="T45" s="184"/>
      <c r="U45" s="258"/>
      <c r="W45" s="120"/>
      <c r="X45" s="111"/>
      <c r="Y45" s="177"/>
      <c r="Z45" s="112"/>
      <c r="AA45" s="112"/>
      <c r="AB45" s="78"/>
      <c r="AC45" s="178"/>
      <c r="AD45" s="179"/>
      <c r="AE45" s="180"/>
      <c r="AF45" s="181"/>
      <c r="AG45" s="182"/>
      <c r="AH45" s="114"/>
      <c r="AL45" s="55"/>
      <c r="AM45" s="176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D45" s="176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</row>
    <row r="46" spans="1:71" s="110" customFormat="1" ht="12.75" customHeight="1">
      <c r="A46" s="60"/>
      <c r="B46" s="147"/>
      <c r="C46" s="62"/>
      <c r="D46" s="62"/>
      <c r="E46" s="60"/>
      <c r="F46" s="103"/>
      <c r="G46" s="64"/>
      <c r="H46" s="64"/>
      <c r="I46" s="62"/>
      <c r="J46" s="104"/>
      <c r="K46" s="105"/>
      <c r="L46" s="64"/>
      <c r="M46" s="60"/>
      <c r="N46" s="106"/>
      <c r="O46" s="107"/>
      <c r="P46" s="107"/>
      <c r="Q46" s="174"/>
      <c r="R46" s="74"/>
      <c r="S46" s="183"/>
      <c r="T46" s="184"/>
      <c r="U46" s="258"/>
      <c r="W46" s="120"/>
      <c r="X46" s="111"/>
      <c r="Y46" s="177"/>
      <c r="Z46" s="112"/>
      <c r="AA46" s="112"/>
      <c r="AB46" s="78"/>
      <c r="AC46" s="178"/>
      <c r="AD46" s="179"/>
      <c r="AE46" s="180"/>
      <c r="AF46" s="181"/>
      <c r="AG46" s="182"/>
      <c r="AH46" s="114"/>
      <c r="AL46" s="55"/>
      <c r="AM46" s="176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D46" s="176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</row>
    <row r="47" spans="1:71" s="31" customFormat="1" ht="12.75" customHeight="1">
      <c r="A47" s="856" t="s">
        <v>789</v>
      </c>
      <c r="B47" s="857"/>
      <c r="C47" s="857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857"/>
      <c r="O47" s="857"/>
      <c r="P47" s="857"/>
      <c r="Q47" s="857"/>
      <c r="R47" s="857"/>
      <c r="S47" s="857"/>
      <c r="T47" s="857"/>
      <c r="U47" s="858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3"/>
    </row>
    <row r="48" spans="1:71" s="31" customFormat="1" ht="12.75" customHeight="1">
      <c r="A48" s="861" t="s">
        <v>777</v>
      </c>
      <c r="B48" s="862"/>
      <c r="C48" s="862"/>
      <c r="D48" s="862"/>
      <c r="E48" s="862"/>
      <c r="F48" s="862"/>
      <c r="G48" s="862"/>
      <c r="H48" s="862"/>
      <c r="I48" s="862"/>
      <c r="J48" s="862"/>
      <c r="K48" s="862"/>
      <c r="L48" s="862"/>
      <c r="M48" s="862"/>
      <c r="N48" s="862"/>
      <c r="O48" s="862"/>
      <c r="P48" s="862"/>
      <c r="Q48" s="862"/>
      <c r="R48" s="862"/>
      <c r="S48" s="862"/>
      <c r="T48" s="862"/>
      <c r="U48" s="863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3"/>
    </row>
    <row r="49" spans="1:65" s="536" customFormat="1" ht="15" customHeight="1">
      <c r="A49" s="530" t="s">
        <v>750</v>
      </c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758</v>
      </c>
      <c r="G49" s="534"/>
      <c r="H49" s="534"/>
      <c r="I49" s="532"/>
      <c r="J49" s="532"/>
      <c r="K49" s="534"/>
      <c r="L49" s="534"/>
      <c r="M49" s="534"/>
      <c r="N49" s="534"/>
      <c r="O49" s="534"/>
      <c r="P49" s="534"/>
      <c r="Q49" s="534"/>
      <c r="R49" s="534"/>
      <c r="S49" s="553"/>
      <c r="T49" s="859"/>
      <c r="U49" s="860"/>
      <c r="W49" s="537"/>
      <c r="X49" s="537"/>
      <c r="Y49" s="537"/>
      <c r="Z49" s="537"/>
      <c r="AA49" s="537"/>
      <c r="AB49" s="538"/>
      <c r="AC49" s="539"/>
      <c r="AD49" s="540"/>
      <c r="AE49" s="538"/>
      <c r="AF49" s="539"/>
      <c r="AG49" s="554"/>
      <c r="AH49" s="541"/>
      <c r="AL49" s="555"/>
      <c r="AM49" s="556"/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/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65" s="16" customFormat="1" ht="15" customHeight="1">
      <c r="A50" s="20"/>
      <c r="B50" s="17"/>
      <c r="C50" s="18"/>
      <c r="D50" s="18"/>
      <c r="E50" s="20"/>
      <c r="F50" s="21"/>
      <c r="G50" s="851"/>
      <c r="H50" s="852"/>
      <c r="I50" s="852"/>
      <c r="J50" s="852"/>
      <c r="K50" s="852"/>
      <c r="L50" s="852"/>
      <c r="M50" s="852"/>
      <c r="N50" s="852"/>
      <c r="O50" s="852"/>
      <c r="P50" s="852"/>
      <c r="Q50" s="852"/>
      <c r="R50" s="852"/>
      <c r="S50" s="852"/>
      <c r="T50" s="852"/>
      <c r="U50" s="853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46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</row>
    <row r="51" spans="1:65" s="14" customFormat="1" ht="15" customHeight="1">
      <c r="A51" s="36"/>
      <c r="B51" s="37"/>
      <c r="C51" s="38"/>
      <c r="D51" s="38"/>
      <c r="E51" s="36"/>
      <c r="F51" s="39"/>
      <c r="G51" s="850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AL51" s="46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</row>
    <row r="52" spans="1:65" s="14" customFormat="1" ht="15" customHeight="1">
      <c r="A52" s="36"/>
      <c r="B52" s="37"/>
      <c r="C52" s="38"/>
      <c r="D52" s="38"/>
      <c r="E52" s="36"/>
      <c r="F52" s="39"/>
      <c r="G52" s="850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</row>
    <row r="53" spans="1:65" s="14" customFormat="1" ht="15" customHeight="1">
      <c r="A53" s="36"/>
      <c r="B53" s="37"/>
      <c r="C53" s="38"/>
      <c r="D53" s="38"/>
      <c r="E53" s="36"/>
      <c r="F53" s="39"/>
      <c r="G53" s="850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14" customFormat="1" ht="15" customHeight="1">
      <c r="A54" s="36"/>
      <c r="B54" s="37"/>
      <c r="C54" s="38"/>
      <c r="D54" s="38"/>
      <c r="E54" s="36"/>
      <c r="F54" s="39"/>
      <c r="G54" s="850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14" customFormat="1" ht="15" customHeight="1">
      <c r="A55" s="36"/>
      <c r="B55" s="37"/>
      <c r="C55" s="38"/>
      <c r="D55" s="38"/>
      <c r="E55" s="36"/>
      <c r="F55" s="39"/>
      <c r="G55" s="850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14" customFormat="1" ht="15" customHeight="1">
      <c r="A56" s="36"/>
      <c r="B56" s="37"/>
      <c r="C56" s="38"/>
      <c r="D56" s="38"/>
      <c r="E56" s="36"/>
      <c r="F56" s="40"/>
      <c r="G56" s="848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14" customFormat="1" ht="15" customHeight="1">
      <c r="A57" s="36"/>
      <c r="B57" s="37"/>
      <c r="C57" s="38"/>
      <c r="D57" s="38"/>
      <c r="E57" s="36"/>
      <c r="F57" s="40"/>
      <c r="G57" s="848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14" customFormat="1" ht="15" customHeight="1">
      <c r="A58" s="36"/>
      <c r="B58" s="37"/>
      <c r="C58" s="38"/>
      <c r="D58" s="38"/>
      <c r="E58" s="36"/>
      <c r="F58" s="41"/>
      <c r="G58" s="848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65" s="14" customFormat="1" ht="15" customHeight="1">
      <c r="A59" s="36"/>
      <c r="B59" s="37"/>
      <c r="C59" s="38"/>
      <c r="D59" s="38"/>
      <c r="E59" s="36"/>
      <c r="F59" s="40"/>
      <c r="G59" s="848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65" s="14" customFormat="1" ht="15" customHeight="1">
      <c r="A60" s="36"/>
      <c r="B60" s="37"/>
      <c r="C60" s="38"/>
      <c r="D60" s="38"/>
      <c r="E60" s="36"/>
      <c r="F60" s="40"/>
      <c r="G60" s="848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65" s="14" customFormat="1" ht="15" customHeight="1">
      <c r="A61" s="36"/>
      <c r="B61" s="37"/>
      <c r="C61" s="38"/>
      <c r="D61" s="38"/>
      <c r="E61" s="36"/>
      <c r="F61" s="40"/>
      <c r="G61" s="848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65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65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65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46" customFormat="1" ht="15" customHeight="1">
      <c r="A66" s="52"/>
      <c r="C66" s="53"/>
      <c r="D66" s="53"/>
      <c r="E66" s="52"/>
      <c r="F66" s="54"/>
      <c r="G66" s="883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7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</row>
    <row r="67" spans="1:65" s="46" customFormat="1" ht="15" customHeight="1">
      <c r="A67" s="52"/>
      <c r="C67" s="53"/>
      <c r="D67" s="53"/>
      <c r="E67" s="52"/>
      <c r="F67" s="54"/>
      <c r="G67" s="883"/>
      <c r="H67" s="867"/>
      <c r="I67" s="867"/>
      <c r="J67" s="867"/>
      <c r="K67" s="867"/>
      <c r="L67" s="867"/>
      <c r="M67" s="867"/>
      <c r="N67" s="867"/>
      <c r="O67" s="867"/>
      <c r="P67" s="867"/>
      <c r="Q67" s="867"/>
      <c r="R67" s="867"/>
      <c r="S67" s="867"/>
      <c r="T67" s="867"/>
      <c r="U67" s="867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</row>
    <row r="68" spans="1:65" s="46" customFormat="1" ht="15" customHeight="1">
      <c r="A68" s="52"/>
      <c r="C68" s="53"/>
      <c r="D68" s="53"/>
      <c r="E68" s="52"/>
      <c r="F68" s="54"/>
      <c r="G68" s="882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7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</row>
    <row r="69" spans="1:65" s="46" customFormat="1" ht="15" customHeight="1">
      <c r="A69" s="52"/>
      <c r="C69" s="53"/>
      <c r="D69" s="53"/>
      <c r="E69" s="52"/>
      <c r="F69" s="54"/>
      <c r="G69" s="882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7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</row>
    <row r="70" spans="1:65" s="46" customFormat="1" ht="15" customHeight="1">
      <c r="A70" s="52"/>
      <c r="C70" s="53"/>
      <c r="D70" s="53"/>
      <c r="E70" s="52"/>
      <c r="F70" s="54"/>
      <c r="G70" s="882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7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</row>
    <row r="71" spans="1:65" s="46" customFormat="1" ht="15" customHeight="1">
      <c r="A71" s="52"/>
      <c r="C71" s="53"/>
      <c r="D71" s="53"/>
      <c r="E71" s="52"/>
      <c r="F71" s="54"/>
      <c r="G71" s="882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7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</row>
    <row r="72" spans="1:65" ht="15" customHeight="1">
      <c r="G72" s="879"/>
      <c r="H72" s="879"/>
      <c r="I72" s="880"/>
      <c r="J72" s="880"/>
      <c r="K72" s="879"/>
      <c r="L72" s="879"/>
      <c r="M72" s="879"/>
      <c r="N72" s="879"/>
      <c r="O72" s="881"/>
      <c r="P72" s="881"/>
      <c r="Q72" s="881"/>
      <c r="R72" s="881"/>
      <c r="S72" s="881"/>
      <c r="T72" s="881"/>
      <c r="U72" s="881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65" ht="15" customHeight="1"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65" ht="15" customHeight="1"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65" ht="15" customHeight="1"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</row>
    <row r="76" spans="1:65" ht="15" customHeight="1"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</row>
    <row r="77" spans="1:65" ht="15" customHeight="1"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</sheetData>
  <mergeCells count="57">
    <mergeCell ref="G72:U72"/>
    <mergeCell ref="G56:U56"/>
    <mergeCell ref="G57:U57"/>
    <mergeCell ref="G69:U69"/>
    <mergeCell ref="G62:U62"/>
    <mergeCell ref="G63:U63"/>
    <mergeCell ref="G58:U58"/>
    <mergeCell ref="G59:U59"/>
    <mergeCell ref="G60:U60"/>
    <mergeCell ref="G70:U70"/>
    <mergeCell ref="G71:U71"/>
    <mergeCell ref="G64:U64"/>
    <mergeCell ref="G65:U65"/>
    <mergeCell ref="G66:U66"/>
    <mergeCell ref="G67:U67"/>
    <mergeCell ref="G68:U68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4:U14"/>
    <mergeCell ref="G61:U61"/>
    <mergeCell ref="G55:U55"/>
    <mergeCell ref="G50:U50"/>
    <mergeCell ref="K33:L33"/>
    <mergeCell ref="G53:U53"/>
    <mergeCell ref="I33:J33"/>
    <mergeCell ref="M33:N33"/>
    <mergeCell ref="G52:U52"/>
    <mergeCell ref="G54:U54"/>
    <mergeCell ref="G51:U51"/>
    <mergeCell ref="A47:U47"/>
    <mergeCell ref="T34:U34"/>
    <mergeCell ref="G33:H33"/>
    <mergeCell ref="A48:U48"/>
    <mergeCell ref="T44:U44"/>
    <mergeCell ref="T49:U49"/>
    <mergeCell ref="A32:U32"/>
    <mergeCell ref="K15:U15"/>
    <mergeCell ref="K16:U16"/>
    <mergeCell ref="K17:U17"/>
    <mergeCell ref="K18:U18"/>
    <mergeCell ref="K19:U19"/>
    <mergeCell ref="K20:U20"/>
    <mergeCell ref="K21:U21"/>
    <mergeCell ref="K22:U22"/>
    <mergeCell ref="K23:U23"/>
    <mergeCell ref="K27:Q27"/>
    <mergeCell ref="R27:U2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50D0-E3AA-3149-B780-0A938BF6BE13}">
  <dimension ref="A1:AD75"/>
  <sheetViews>
    <sheetView showGridLines="0" workbookViewId="0">
      <pane ySplit="1" topLeftCell="A56" activePane="bottomLeft" state="frozen"/>
      <selection pane="bottomLeft" activeCell="AC56" sqref="AC56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1307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1308</v>
      </c>
      <c r="B7" s="892" t="s">
        <v>1309</v>
      </c>
      <c r="C7" s="888"/>
      <c r="D7" s="888"/>
      <c r="E7" s="900">
        <v>5500</v>
      </c>
      <c r="F7" s="888"/>
      <c r="G7" s="619">
        <v>5500</v>
      </c>
      <c r="H7" s="619">
        <v>63360</v>
      </c>
      <c r="I7" s="901">
        <v>5280</v>
      </c>
      <c r="J7" s="888"/>
      <c r="K7" s="618">
        <v>11.52</v>
      </c>
      <c r="L7" s="894"/>
      <c r="M7" s="888"/>
      <c r="N7" s="887">
        <v>45809</v>
      </c>
      <c r="O7" s="888"/>
      <c r="P7" s="888"/>
      <c r="Q7" s="888"/>
      <c r="R7" s="888"/>
      <c r="S7" s="888"/>
      <c r="T7" s="887">
        <v>46173</v>
      </c>
      <c r="U7" s="888"/>
      <c r="V7" s="888"/>
      <c r="W7" s="616">
        <v>5280</v>
      </c>
      <c r="X7" s="889">
        <v>11.52</v>
      </c>
      <c r="Y7" s="888"/>
      <c r="Z7" s="888"/>
      <c r="AA7" s="888"/>
      <c r="AB7" s="888"/>
      <c r="AC7" s="617">
        <v>44713</v>
      </c>
      <c r="AD7" s="615" t="s">
        <v>889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46174</v>
      </c>
      <c r="O8" s="888"/>
      <c r="P8" s="888"/>
      <c r="Q8" s="888"/>
      <c r="R8" s="888"/>
      <c r="S8" s="888"/>
      <c r="T8" s="887">
        <v>46538</v>
      </c>
      <c r="U8" s="888"/>
      <c r="V8" s="888"/>
      <c r="W8" s="616">
        <v>5500</v>
      </c>
      <c r="X8" s="889">
        <v>12</v>
      </c>
      <c r="Y8" s="888"/>
      <c r="Z8" s="888"/>
      <c r="AA8" s="888"/>
      <c r="AB8" s="888"/>
      <c r="AC8" s="615"/>
      <c r="AD8" s="615"/>
    </row>
    <row r="9" spans="1:30">
      <c r="A9" s="614" t="s">
        <v>792</v>
      </c>
      <c r="B9" s="884" t="s">
        <v>792</v>
      </c>
      <c r="C9" s="885"/>
      <c r="D9" s="885"/>
      <c r="E9" s="886" t="s">
        <v>792</v>
      </c>
      <c r="F9" s="885"/>
      <c r="G9" s="613" t="s">
        <v>792</v>
      </c>
      <c r="H9" s="613" t="s">
        <v>792</v>
      </c>
      <c r="I9" s="886" t="s">
        <v>792</v>
      </c>
      <c r="J9" s="885"/>
      <c r="K9" s="613" t="s">
        <v>792</v>
      </c>
      <c r="L9" s="884" t="s">
        <v>792</v>
      </c>
      <c r="M9" s="885"/>
      <c r="N9" s="886" t="s">
        <v>792</v>
      </c>
      <c r="O9" s="885"/>
      <c r="P9" s="885"/>
      <c r="Q9" s="885"/>
      <c r="R9" s="885"/>
      <c r="S9" s="885"/>
      <c r="T9" s="886" t="s">
        <v>792</v>
      </c>
      <c r="U9" s="885"/>
      <c r="V9" s="885"/>
      <c r="W9" s="613" t="s">
        <v>792</v>
      </c>
      <c r="X9" s="886" t="s">
        <v>792</v>
      </c>
      <c r="Y9" s="885"/>
      <c r="Z9" s="885"/>
      <c r="AA9" s="885"/>
      <c r="AB9" s="885"/>
      <c r="AC9" s="613" t="s">
        <v>792</v>
      </c>
      <c r="AD9" s="613" t="s">
        <v>792</v>
      </c>
    </row>
    <row r="10" spans="1:30">
      <c r="A10" s="612" t="s">
        <v>1310</v>
      </c>
      <c r="B10" s="892" t="s">
        <v>1311</v>
      </c>
      <c r="C10" s="888"/>
      <c r="D10" s="888"/>
      <c r="E10" s="900">
        <v>2931</v>
      </c>
      <c r="F10" s="888"/>
      <c r="G10" s="619">
        <v>2931</v>
      </c>
      <c r="H10" s="619">
        <v>36227.160000000003</v>
      </c>
      <c r="I10" s="901">
        <v>3018.93</v>
      </c>
      <c r="J10" s="888"/>
      <c r="K10" s="618">
        <v>12.36</v>
      </c>
      <c r="L10" s="894"/>
      <c r="M10" s="888"/>
      <c r="N10" s="887">
        <v>45870</v>
      </c>
      <c r="O10" s="888"/>
      <c r="P10" s="888"/>
      <c r="Q10" s="888"/>
      <c r="R10" s="888"/>
      <c r="S10" s="888"/>
      <c r="T10" s="887">
        <v>46234</v>
      </c>
      <c r="U10" s="888"/>
      <c r="V10" s="888"/>
      <c r="W10" s="616">
        <v>3018.93</v>
      </c>
      <c r="X10" s="889">
        <v>12.36</v>
      </c>
      <c r="Y10" s="888"/>
      <c r="Z10" s="888"/>
      <c r="AA10" s="888"/>
      <c r="AB10" s="888"/>
      <c r="AC10" s="617">
        <v>44774</v>
      </c>
      <c r="AD10" s="615" t="s">
        <v>900</v>
      </c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46235</v>
      </c>
      <c r="O11" s="888"/>
      <c r="P11" s="888"/>
      <c r="Q11" s="888"/>
      <c r="R11" s="888"/>
      <c r="S11" s="888"/>
      <c r="T11" s="887">
        <v>46599</v>
      </c>
      <c r="U11" s="888"/>
      <c r="V11" s="888"/>
      <c r="W11" s="616">
        <v>3165.48</v>
      </c>
      <c r="X11" s="889">
        <v>12.96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1312</v>
      </c>
      <c r="B13" s="892" t="s">
        <v>1313</v>
      </c>
      <c r="C13" s="888"/>
      <c r="D13" s="888"/>
      <c r="E13" s="900">
        <v>2937</v>
      </c>
      <c r="F13" s="888"/>
      <c r="G13" s="619">
        <v>2937</v>
      </c>
      <c r="H13" s="619">
        <v>50398.92</v>
      </c>
      <c r="I13" s="901">
        <v>4199.91</v>
      </c>
      <c r="J13" s="888"/>
      <c r="K13" s="618">
        <v>17.16</v>
      </c>
      <c r="L13" s="894"/>
      <c r="M13" s="888"/>
      <c r="N13" s="887">
        <v>45778</v>
      </c>
      <c r="O13" s="888"/>
      <c r="P13" s="888"/>
      <c r="Q13" s="888"/>
      <c r="R13" s="888"/>
      <c r="S13" s="888"/>
      <c r="T13" s="887">
        <v>46142</v>
      </c>
      <c r="U13" s="888"/>
      <c r="V13" s="888"/>
      <c r="W13" s="616">
        <v>4199.91</v>
      </c>
      <c r="X13" s="889">
        <v>17.16</v>
      </c>
      <c r="Y13" s="888"/>
      <c r="Z13" s="888"/>
      <c r="AA13" s="888"/>
      <c r="AB13" s="888"/>
      <c r="AC13" s="617">
        <v>45778</v>
      </c>
      <c r="AD13" s="615" t="s">
        <v>978</v>
      </c>
    </row>
    <row r="14" spans="1:30">
      <c r="A14" s="612"/>
      <c r="B14" s="892"/>
      <c r="C14" s="888"/>
      <c r="D14" s="888"/>
      <c r="E14" s="893"/>
      <c r="F14" s="888"/>
      <c r="G14" s="615" t="s">
        <v>792</v>
      </c>
      <c r="H14" s="615"/>
      <c r="I14" s="893"/>
      <c r="J14" s="888"/>
      <c r="K14" s="615"/>
      <c r="L14" s="894"/>
      <c r="M14" s="888"/>
      <c r="N14" s="887">
        <v>46143</v>
      </c>
      <c r="O14" s="888"/>
      <c r="P14" s="888"/>
      <c r="Q14" s="888"/>
      <c r="R14" s="888"/>
      <c r="S14" s="888"/>
      <c r="T14" s="887">
        <v>46507</v>
      </c>
      <c r="U14" s="888"/>
      <c r="V14" s="888"/>
      <c r="W14" s="616">
        <v>4405.5</v>
      </c>
      <c r="X14" s="889">
        <v>18</v>
      </c>
      <c r="Y14" s="888"/>
      <c r="Z14" s="888"/>
      <c r="AA14" s="888"/>
      <c r="AB14" s="888"/>
      <c r="AC14" s="615"/>
      <c r="AD14" s="615"/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46508</v>
      </c>
      <c r="O15" s="888"/>
      <c r="P15" s="888"/>
      <c r="Q15" s="888"/>
      <c r="R15" s="888"/>
      <c r="S15" s="888"/>
      <c r="T15" s="887">
        <v>46873</v>
      </c>
      <c r="U15" s="888"/>
      <c r="V15" s="888"/>
      <c r="W15" s="616">
        <v>4640.46</v>
      </c>
      <c r="X15" s="889">
        <v>18.96</v>
      </c>
      <c r="Y15" s="888"/>
      <c r="Z15" s="888"/>
      <c r="AA15" s="888"/>
      <c r="AB15" s="888"/>
      <c r="AC15" s="615"/>
      <c r="AD15" s="615"/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1314</v>
      </c>
      <c r="B17" s="892" t="s">
        <v>1315</v>
      </c>
      <c r="C17" s="888"/>
      <c r="D17" s="888"/>
      <c r="E17" s="900">
        <v>2933</v>
      </c>
      <c r="F17" s="888"/>
      <c r="G17" s="619">
        <v>2933</v>
      </c>
      <c r="H17" s="619">
        <v>103523.28</v>
      </c>
      <c r="I17" s="901">
        <v>8626.94</v>
      </c>
      <c r="J17" s="888"/>
      <c r="K17" s="618">
        <v>11.76</v>
      </c>
      <c r="L17" s="894" t="s">
        <v>1316</v>
      </c>
      <c r="M17" s="888"/>
      <c r="N17" s="887">
        <v>45658</v>
      </c>
      <c r="O17" s="888"/>
      <c r="P17" s="888"/>
      <c r="Q17" s="888"/>
      <c r="R17" s="888"/>
      <c r="S17" s="888"/>
      <c r="T17" s="887">
        <v>46022</v>
      </c>
      <c r="U17" s="888"/>
      <c r="V17" s="888"/>
      <c r="W17" s="616">
        <v>8626.94</v>
      </c>
      <c r="X17" s="889">
        <v>11.76</v>
      </c>
      <c r="Y17" s="888"/>
      <c r="Z17" s="888"/>
      <c r="AA17" s="888"/>
      <c r="AB17" s="888"/>
      <c r="AC17" s="617">
        <v>44562</v>
      </c>
      <c r="AD17" s="615" t="s">
        <v>870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46023</v>
      </c>
      <c r="O18" s="888"/>
      <c r="P18" s="888"/>
      <c r="Q18" s="888"/>
      <c r="R18" s="888"/>
      <c r="S18" s="888"/>
      <c r="T18" s="887">
        <v>46387</v>
      </c>
      <c r="U18" s="888"/>
      <c r="V18" s="888"/>
      <c r="W18" s="616">
        <v>8979.06</v>
      </c>
      <c r="X18" s="889">
        <v>12.24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1317</v>
      </c>
      <c r="B20" s="892" t="s">
        <v>1318</v>
      </c>
      <c r="C20" s="888"/>
      <c r="D20" s="888"/>
      <c r="E20" s="900">
        <v>2933</v>
      </c>
      <c r="F20" s="888"/>
      <c r="G20" s="619">
        <v>2933</v>
      </c>
      <c r="H20" s="619">
        <v>50682.239999999998</v>
      </c>
      <c r="I20" s="901">
        <v>4223.5200000000004</v>
      </c>
      <c r="J20" s="888"/>
      <c r="K20" s="618">
        <v>17.28</v>
      </c>
      <c r="L20" s="894"/>
      <c r="M20" s="888"/>
      <c r="N20" s="887">
        <v>45717</v>
      </c>
      <c r="O20" s="888"/>
      <c r="P20" s="888"/>
      <c r="Q20" s="888"/>
      <c r="R20" s="888"/>
      <c r="S20" s="888"/>
      <c r="T20" s="887">
        <v>46081</v>
      </c>
      <c r="U20" s="888"/>
      <c r="V20" s="888"/>
      <c r="W20" s="616">
        <v>4223.5200000000004</v>
      </c>
      <c r="X20" s="889">
        <v>17.28</v>
      </c>
      <c r="Y20" s="888"/>
      <c r="Z20" s="888"/>
      <c r="AA20" s="888"/>
      <c r="AB20" s="888"/>
      <c r="AC20" s="617">
        <v>45717</v>
      </c>
      <c r="AD20" s="615" t="s">
        <v>850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46082</v>
      </c>
      <c r="O21" s="888"/>
      <c r="P21" s="888"/>
      <c r="Q21" s="888"/>
      <c r="R21" s="888"/>
      <c r="S21" s="888"/>
      <c r="T21" s="887">
        <v>46446</v>
      </c>
      <c r="U21" s="888"/>
      <c r="V21" s="888"/>
      <c r="W21" s="616">
        <v>4428.83</v>
      </c>
      <c r="X21" s="889">
        <v>18.12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1319</v>
      </c>
      <c r="B23" s="892" t="s">
        <v>1320</v>
      </c>
      <c r="C23" s="888"/>
      <c r="D23" s="888"/>
      <c r="E23" s="900">
        <v>2937</v>
      </c>
      <c r="F23" s="888"/>
      <c r="G23" s="619">
        <v>2937</v>
      </c>
      <c r="H23" s="619">
        <v>52866</v>
      </c>
      <c r="I23" s="901">
        <v>4405.5</v>
      </c>
      <c r="J23" s="888"/>
      <c r="K23" s="618">
        <v>18</v>
      </c>
      <c r="L23" s="894"/>
      <c r="M23" s="888"/>
      <c r="N23" s="887">
        <v>45717</v>
      </c>
      <c r="O23" s="888"/>
      <c r="P23" s="888"/>
      <c r="Q23" s="888"/>
      <c r="R23" s="888"/>
      <c r="S23" s="888"/>
      <c r="T23" s="887">
        <v>46081</v>
      </c>
      <c r="U23" s="888"/>
      <c r="V23" s="888"/>
      <c r="W23" s="616">
        <v>4405.5</v>
      </c>
      <c r="X23" s="889">
        <v>18</v>
      </c>
      <c r="Y23" s="888"/>
      <c r="Z23" s="888"/>
      <c r="AA23" s="888"/>
      <c r="AB23" s="888"/>
      <c r="AC23" s="617">
        <v>45352</v>
      </c>
      <c r="AD23" s="615" t="s">
        <v>850</v>
      </c>
    </row>
    <row r="24" spans="1:30">
      <c r="A24" s="612"/>
      <c r="B24" s="892"/>
      <c r="C24" s="888"/>
      <c r="D24" s="888"/>
      <c r="E24" s="893"/>
      <c r="F24" s="888"/>
      <c r="G24" s="615" t="s">
        <v>792</v>
      </c>
      <c r="H24" s="615"/>
      <c r="I24" s="893"/>
      <c r="J24" s="888"/>
      <c r="K24" s="615"/>
      <c r="L24" s="894"/>
      <c r="M24" s="888"/>
      <c r="N24" s="887">
        <v>46082</v>
      </c>
      <c r="O24" s="888"/>
      <c r="P24" s="888"/>
      <c r="Q24" s="888"/>
      <c r="R24" s="888"/>
      <c r="S24" s="888"/>
      <c r="T24" s="887">
        <v>46446</v>
      </c>
      <c r="U24" s="888"/>
      <c r="V24" s="888"/>
      <c r="W24" s="616">
        <v>4552.3500000000004</v>
      </c>
      <c r="X24" s="889">
        <v>18.600000000000001</v>
      </c>
      <c r="Y24" s="888"/>
      <c r="Z24" s="888"/>
      <c r="AA24" s="888"/>
      <c r="AB24" s="888"/>
      <c r="AC24" s="615"/>
      <c r="AD24" s="615"/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612" t="s">
        <v>1321</v>
      </c>
      <c r="B26" s="892" t="s">
        <v>1322</v>
      </c>
      <c r="C26" s="888"/>
      <c r="D26" s="888"/>
      <c r="E26" s="900">
        <v>2752</v>
      </c>
      <c r="F26" s="888"/>
      <c r="G26" s="619">
        <v>2752</v>
      </c>
      <c r="H26" s="619">
        <v>49536</v>
      </c>
      <c r="I26" s="901">
        <v>4128</v>
      </c>
      <c r="J26" s="888"/>
      <c r="K26" s="618">
        <v>18</v>
      </c>
      <c r="L26" s="894"/>
      <c r="M26" s="888"/>
      <c r="N26" s="887">
        <v>45658</v>
      </c>
      <c r="O26" s="888"/>
      <c r="P26" s="888"/>
      <c r="Q26" s="888"/>
      <c r="R26" s="888"/>
      <c r="S26" s="888"/>
      <c r="T26" s="887">
        <v>46022</v>
      </c>
      <c r="U26" s="888"/>
      <c r="V26" s="888"/>
      <c r="W26" s="616">
        <v>4128</v>
      </c>
      <c r="X26" s="889">
        <v>18</v>
      </c>
      <c r="Y26" s="888"/>
      <c r="Z26" s="888"/>
      <c r="AA26" s="888"/>
      <c r="AB26" s="888"/>
      <c r="AC26" s="617">
        <v>45658</v>
      </c>
      <c r="AD26" s="615" t="s">
        <v>1052</v>
      </c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46023</v>
      </c>
      <c r="O27" s="888"/>
      <c r="P27" s="888"/>
      <c r="Q27" s="888"/>
      <c r="R27" s="888"/>
      <c r="S27" s="888"/>
      <c r="T27" s="887">
        <v>46387</v>
      </c>
      <c r="U27" s="888"/>
      <c r="V27" s="888"/>
      <c r="W27" s="616">
        <v>4320.6400000000003</v>
      </c>
      <c r="X27" s="889">
        <v>18.84</v>
      </c>
      <c r="Y27" s="888"/>
      <c r="Z27" s="888"/>
      <c r="AA27" s="888"/>
      <c r="AB27" s="888"/>
      <c r="AC27" s="615"/>
      <c r="AD27" s="615"/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46388</v>
      </c>
      <c r="O28" s="888"/>
      <c r="P28" s="888"/>
      <c r="Q28" s="888"/>
      <c r="R28" s="888"/>
      <c r="S28" s="888"/>
      <c r="T28" s="887">
        <v>46752</v>
      </c>
      <c r="U28" s="888"/>
      <c r="V28" s="888"/>
      <c r="W28" s="616">
        <v>4540.8</v>
      </c>
      <c r="X28" s="889">
        <v>19.8</v>
      </c>
      <c r="Y28" s="888"/>
      <c r="Z28" s="888"/>
      <c r="AA28" s="888"/>
      <c r="AB28" s="888"/>
      <c r="AC28" s="615"/>
      <c r="AD28" s="615"/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1323</v>
      </c>
      <c r="B30" s="892" t="s">
        <v>1324</v>
      </c>
      <c r="C30" s="888"/>
      <c r="D30" s="888"/>
      <c r="E30" s="900">
        <v>5562</v>
      </c>
      <c r="F30" s="888"/>
      <c r="G30" s="619">
        <v>5562</v>
      </c>
      <c r="H30" s="619">
        <v>100116</v>
      </c>
      <c r="I30" s="901">
        <v>8343</v>
      </c>
      <c r="J30" s="888"/>
      <c r="K30" s="618">
        <v>18</v>
      </c>
      <c r="L30" s="894"/>
      <c r="M30" s="888"/>
      <c r="N30" s="887">
        <v>45962</v>
      </c>
      <c r="O30" s="888"/>
      <c r="P30" s="888"/>
      <c r="Q30" s="888"/>
      <c r="R30" s="888"/>
      <c r="S30" s="888"/>
      <c r="T30" s="887">
        <v>46326</v>
      </c>
      <c r="U30" s="888"/>
      <c r="V30" s="888"/>
      <c r="W30" s="616">
        <v>8343</v>
      </c>
      <c r="X30" s="889">
        <v>18</v>
      </c>
      <c r="Y30" s="888"/>
      <c r="Z30" s="888"/>
      <c r="AA30" s="888"/>
      <c r="AB30" s="888"/>
      <c r="AC30" s="617">
        <v>45215</v>
      </c>
      <c r="AD30" s="615" t="s">
        <v>1124</v>
      </c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1325</v>
      </c>
      <c r="B32" s="892" t="s">
        <v>437</v>
      </c>
      <c r="C32" s="888"/>
      <c r="D32" s="888"/>
      <c r="E32" s="900">
        <v>5500</v>
      </c>
      <c r="F32" s="888"/>
      <c r="G32" s="619">
        <v>5500</v>
      </c>
      <c r="H32" s="619">
        <v>126465</v>
      </c>
      <c r="I32" s="901">
        <v>10538.75</v>
      </c>
      <c r="J32" s="888"/>
      <c r="K32" s="618">
        <v>15</v>
      </c>
      <c r="L32" s="894" t="s">
        <v>1326</v>
      </c>
      <c r="M32" s="888"/>
      <c r="N32" s="887">
        <v>45901</v>
      </c>
      <c r="O32" s="888"/>
      <c r="P32" s="888"/>
      <c r="Q32" s="888"/>
      <c r="R32" s="888"/>
      <c r="S32" s="888"/>
      <c r="T32" s="887">
        <v>46265</v>
      </c>
      <c r="U32" s="888"/>
      <c r="V32" s="888"/>
      <c r="W32" s="616">
        <v>10538.75</v>
      </c>
      <c r="X32" s="889">
        <v>15</v>
      </c>
      <c r="Y32" s="888"/>
      <c r="Z32" s="888"/>
      <c r="AA32" s="888"/>
      <c r="AB32" s="888"/>
      <c r="AC32" s="617">
        <v>45901</v>
      </c>
      <c r="AD32" s="615" t="s">
        <v>892</v>
      </c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46266</v>
      </c>
      <c r="O33" s="888"/>
      <c r="P33" s="888"/>
      <c r="Q33" s="888"/>
      <c r="R33" s="888"/>
      <c r="S33" s="888"/>
      <c r="T33" s="887">
        <v>46630</v>
      </c>
      <c r="U33" s="888"/>
      <c r="V33" s="888"/>
      <c r="W33" s="616">
        <v>10960.3</v>
      </c>
      <c r="X33" s="889">
        <v>15.6</v>
      </c>
      <c r="Y33" s="888"/>
      <c r="Z33" s="888"/>
      <c r="AA33" s="888"/>
      <c r="AB33" s="888"/>
      <c r="AC33" s="615"/>
      <c r="AD33" s="615"/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46631</v>
      </c>
      <c r="O34" s="888"/>
      <c r="P34" s="888"/>
      <c r="Q34" s="888"/>
      <c r="R34" s="888"/>
      <c r="S34" s="888"/>
      <c r="T34" s="887">
        <v>46996</v>
      </c>
      <c r="U34" s="888"/>
      <c r="V34" s="888"/>
      <c r="W34" s="616">
        <v>11381.85</v>
      </c>
      <c r="X34" s="889">
        <v>16.2</v>
      </c>
      <c r="Y34" s="888"/>
      <c r="Z34" s="888"/>
      <c r="AA34" s="888"/>
      <c r="AB34" s="888"/>
      <c r="AC34" s="615"/>
      <c r="AD34" s="615"/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46997</v>
      </c>
      <c r="O35" s="888"/>
      <c r="P35" s="888"/>
      <c r="Q35" s="888"/>
      <c r="R35" s="888"/>
      <c r="S35" s="888"/>
      <c r="T35" s="887">
        <v>47361</v>
      </c>
      <c r="U35" s="888"/>
      <c r="V35" s="888"/>
      <c r="W35" s="616">
        <v>11887.71</v>
      </c>
      <c r="X35" s="889">
        <v>16.920000000000002</v>
      </c>
      <c r="Y35" s="888"/>
      <c r="Z35" s="888"/>
      <c r="AA35" s="888"/>
      <c r="AB35" s="888"/>
      <c r="AC35" s="615"/>
      <c r="AD35" s="615"/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47362</v>
      </c>
      <c r="O36" s="888"/>
      <c r="P36" s="888"/>
      <c r="Q36" s="888"/>
      <c r="R36" s="888"/>
      <c r="S36" s="888"/>
      <c r="T36" s="887">
        <v>47726</v>
      </c>
      <c r="U36" s="888"/>
      <c r="V36" s="888"/>
      <c r="W36" s="616">
        <v>12309.26</v>
      </c>
      <c r="X36" s="889">
        <v>17.52</v>
      </c>
      <c r="Y36" s="888"/>
      <c r="Z36" s="888"/>
      <c r="AA36" s="888"/>
      <c r="AB36" s="888"/>
      <c r="AC36" s="615"/>
      <c r="AD36" s="615"/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1327</v>
      </c>
      <c r="B38" s="892" t="s">
        <v>437</v>
      </c>
      <c r="C38" s="888"/>
      <c r="D38" s="888"/>
      <c r="E38" s="900">
        <v>2931</v>
      </c>
      <c r="F38" s="888"/>
      <c r="G38" s="619">
        <v>2931</v>
      </c>
      <c r="H38" s="615"/>
      <c r="I38" s="893"/>
      <c r="J38" s="888"/>
      <c r="K38" s="618">
        <v>0</v>
      </c>
      <c r="L38" s="894" t="s">
        <v>1326</v>
      </c>
      <c r="M38" s="888"/>
      <c r="N38" s="893"/>
      <c r="O38" s="888"/>
      <c r="P38" s="888"/>
      <c r="Q38" s="888"/>
      <c r="R38" s="888"/>
      <c r="S38" s="888"/>
      <c r="T38" s="893"/>
      <c r="U38" s="888"/>
      <c r="V38" s="888"/>
      <c r="W38" s="615"/>
      <c r="X38" s="889">
        <v>0</v>
      </c>
      <c r="Y38" s="888"/>
      <c r="Z38" s="888"/>
      <c r="AA38" s="888"/>
      <c r="AB38" s="888"/>
      <c r="AC38" s="617">
        <v>45901</v>
      </c>
      <c r="AD38" s="615" t="s">
        <v>892</v>
      </c>
    </row>
    <row r="39" spans="1:30">
      <c r="A39" s="614" t="s">
        <v>792</v>
      </c>
      <c r="B39" s="884" t="s">
        <v>792</v>
      </c>
      <c r="C39" s="885"/>
      <c r="D39" s="885"/>
      <c r="E39" s="886" t="s">
        <v>792</v>
      </c>
      <c r="F39" s="885"/>
      <c r="G39" s="613" t="s">
        <v>792</v>
      </c>
      <c r="H39" s="613" t="s">
        <v>792</v>
      </c>
      <c r="I39" s="886" t="s">
        <v>792</v>
      </c>
      <c r="J39" s="885"/>
      <c r="K39" s="613" t="s">
        <v>792</v>
      </c>
      <c r="L39" s="884" t="s">
        <v>792</v>
      </c>
      <c r="M39" s="885"/>
      <c r="N39" s="886" t="s">
        <v>792</v>
      </c>
      <c r="O39" s="885"/>
      <c r="P39" s="885"/>
      <c r="Q39" s="885"/>
      <c r="R39" s="885"/>
      <c r="S39" s="885"/>
      <c r="T39" s="886" t="s">
        <v>792</v>
      </c>
      <c r="U39" s="885"/>
      <c r="V39" s="885"/>
      <c r="W39" s="613" t="s">
        <v>792</v>
      </c>
      <c r="X39" s="886" t="s">
        <v>792</v>
      </c>
      <c r="Y39" s="885"/>
      <c r="Z39" s="885"/>
      <c r="AA39" s="885"/>
      <c r="AB39" s="885"/>
      <c r="AC39" s="613" t="s">
        <v>792</v>
      </c>
      <c r="AD39" s="613" t="s">
        <v>792</v>
      </c>
    </row>
    <row r="40" spans="1:30">
      <c r="A40" s="612" t="s">
        <v>1328</v>
      </c>
      <c r="B40" s="892" t="s">
        <v>1315</v>
      </c>
      <c r="C40" s="888"/>
      <c r="D40" s="888"/>
      <c r="E40" s="900">
        <v>2937</v>
      </c>
      <c r="F40" s="888"/>
      <c r="G40" s="619">
        <v>2937</v>
      </c>
      <c r="H40" s="615"/>
      <c r="I40" s="893"/>
      <c r="J40" s="888"/>
      <c r="K40" s="618">
        <v>0</v>
      </c>
      <c r="L40" s="894" t="s">
        <v>1316</v>
      </c>
      <c r="M40" s="888"/>
      <c r="N40" s="893"/>
      <c r="O40" s="888"/>
      <c r="P40" s="888"/>
      <c r="Q40" s="888"/>
      <c r="R40" s="888"/>
      <c r="S40" s="888"/>
      <c r="T40" s="893"/>
      <c r="U40" s="888"/>
      <c r="V40" s="888"/>
      <c r="W40" s="615"/>
      <c r="X40" s="889">
        <v>0</v>
      </c>
      <c r="Y40" s="888"/>
      <c r="Z40" s="888"/>
      <c r="AA40" s="888"/>
      <c r="AB40" s="888"/>
      <c r="AC40" s="617">
        <v>44562</v>
      </c>
      <c r="AD40" s="615" t="s">
        <v>870</v>
      </c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1329</v>
      </c>
      <c r="B42" s="892" t="s">
        <v>1315</v>
      </c>
      <c r="C42" s="888"/>
      <c r="D42" s="888"/>
      <c r="E42" s="900">
        <v>2933</v>
      </c>
      <c r="F42" s="888"/>
      <c r="G42" s="619">
        <v>2933</v>
      </c>
      <c r="H42" s="615"/>
      <c r="I42" s="893"/>
      <c r="J42" s="888"/>
      <c r="K42" s="618">
        <v>0</v>
      </c>
      <c r="L42" s="894" t="s">
        <v>1316</v>
      </c>
      <c r="M42" s="888"/>
      <c r="N42" s="893"/>
      <c r="O42" s="888"/>
      <c r="P42" s="888"/>
      <c r="Q42" s="888"/>
      <c r="R42" s="888"/>
      <c r="S42" s="888"/>
      <c r="T42" s="893"/>
      <c r="U42" s="888"/>
      <c r="V42" s="888"/>
      <c r="W42" s="615"/>
      <c r="X42" s="889">
        <v>0</v>
      </c>
      <c r="Y42" s="888"/>
      <c r="Z42" s="888"/>
      <c r="AA42" s="888"/>
      <c r="AB42" s="888"/>
      <c r="AC42" s="617">
        <v>44562</v>
      </c>
      <c r="AD42" s="615" t="s">
        <v>870</v>
      </c>
    </row>
    <row r="43" spans="1:30">
      <c r="A43" s="614" t="s">
        <v>792</v>
      </c>
      <c r="B43" s="884" t="s">
        <v>792</v>
      </c>
      <c r="C43" s="885"/>
      <c r="D43" s="885"/>
      <c r="E43" s="886" t="s">
        <v>792</v>
      </c>
      <c r="F43" s="885"/>
      <c r="G43" s="613" t="s">
        <v>792</v>
      </c>
      <c r="H43" s="613" t="s">
        <v>792</v>
      </c>
      <c r="I43" s="886" t="s">
        <v>792</v>
      </c>
      <c r="J43" s="885"/>
      <c r="K43" s="613" t="s">
        <v>792</v>
      </c>
      <c r="L43" s="884" t="s">
        <v>792</v>
      </c>
      <c r="M43" s="885"/>
      <c r="N43" s="886" t="s">
        <v>792</v>
      </c>
      <c r="O43" s="885"/>
      <c r="P43" s="885"/>
      <c r="Q43" s="885"/>
      <c r="R43" s="885"/>
      <c r="S43" s="885"/>
      <c r="T43" s="886" t="s">
        <v>792</v>
      </c>
      <c r="U43" s="885"/>
      <c r="V43" s="885"/>
      <c r="W43" s="613" t="s">
        <v>792</v>
      </c>
      <c r="X43" s="886" t="s">
        <v>792</v>
      </c>
      <c r="Y43" s="885"/>
      <c r="Z43" s="885"/>
      <c r="AA43" s="885"/>
      <c r="AB43" s="885"/>
      <c r="AC43" s="613" t="s">
        <v>792</v>
      </c>
      <c r="AD43" s="613" t="s">
        <v>792</v>
      </c>
    </row>
    <row r="44" spans="1:30">
      <c r="A44" s="612" t="s">
        <v>1330</v>
      </c>
      <c r="B44" s="892" t="s">
        <v>1331</v>
      </c>
      <c r="C44" s="888"/>
      <c r="D44" s="888"/>
      <c r="E44" s="900">
        <v>2933</v>
      </c>
      <c r="F44" s="888"/>
      <c r="G44" s="619">
        <v>2933</v>
      </c>
      <c r="H44" s="619">
        <v>41531.279999999999</v>
      </c>
      <c r="I44" s="901">
        <v>3460.94</v>
      </c>
      <c r="J44" s="888"/>
      <c r="K44" s="618">
        <v>14.16</v>
      </c>
      <c r="L44" s="894"/>
      <c r="M44" s="888"/>
      <c r="N44" s="887">
        <v>45748</v>
      </c>
      <c r="O44" s="888"/>
      <c r="P44" s="888"/>
      <c r="Q44" s="888"/>
      <c r="R44" s="888"/>
      <c r="S44" s="888"/>
      <c r="T44" s="887">
        <v>46112</v>
      </c>
      <c r="U44" s="888"/>
      <c r="V44" s="888"/>
      <c r="W44" s="616">
        <v>3460.94</v>
      </c>
      <c r="X44" s="889">
        <v>14.16</v>
      </c>
      <c r="Y44" s="888"/>
      <c r="Z44" s="888"/>
      <c r="AA44" s="888"/>
      <c r="AB44" s="888"/>
      <c r="AC44" s="617">
        <v>45017</v>
      </c>
      <c r="AD44" s="615" t="s">
        <v>1332</v>
      </c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46113</v>
      </c>
      <c r="O45" s="888"/>
      <c r="P45" s="888"/>
      <c r="Q45" s="888"/>
      <c r="R45" s="888"/>
      <c r="S45" s="888"/>
      <c r="T45" s="887">
        <v>46477</v>
      </c>
      <c r="U45" s="888"/>
      <c r="V45" s="888"/>
      <c r="W45" s="616">
        <v>3607.59</v>
      </c>
      <c r="X45" s="889">
        <v>14.76</v>
      </c>
      <c r="Y45" s="888"/>
      <c r="Z45" s="888"/>
      <c r="AA45" s="888"/>
      <c r="AB45" s="888"/>
      <c r="AC45" s="615"/>
      <c r="AD45" s="615"/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46478</v>
      </c>
      <c r="O46" s="888"/>
      <c r="P46" s="888"/>
      <c r="Q46" s="888"/>
      <c r="R46" s="888"/>
      <c r="S46" s="888"/>
      <c r="T46" s="887">
        <v>46843</v>
      </c>
      <c r="U46" s="888"/>
      <c r="V46" s="888"/>
      <c r="W46" s="616">
        <v>3783.57</v>
      </c>
      <c r="X46" s="889">
        <v>15.48</v>
      </c>
      <c r="Y46" s="888"/>
      <c r="Z46" s="888"/>
      <c r="AA46" s="888"/>
      <c r="AB46" s="888"/>
      <c r="AC46" s="615"/>
      <c r="AD46" s="615"/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46844</v>
      </c>
      <c r="O47" s="888"/>
      <c r="P47" s="888"/>
      <c r="Q47" s="888"/>
      <c r="R47" s="888"/>
      <c r="S47" s="888"/>
      <c r="T47" s="887">
        <v>47208</v>
      </c>
      <c r="U47" s="888"/>
      <c r="V47" s="888"/>
      <c r="W47" s="616">
        <v>3959.55</v>
      </c>
      <c r="X47" s="889">
        <v>16.2</v>
      </c>
      <c r="Y47" s="888"/>
      <c r="Z47" s="888"/>
      <c r="AA47" s="888"/>
      <c r="AB47" s="888"/>
      <c r="AC47" s="615"/>
      <c r="AD47" s="615"/>
    </row>
    <row r="48" spans="1:30">
      <c r="A48" s="612"/>
      <c r="B48" s="892"/>
      <c r="C48" s="888"/>
      <c r="D48" s="888"/>
      <c r="E48" s="893"/>
      <c r="F48" s="888"/>
      <c r="G48" s="615" t="s">
        <v>792</v>
      </c>
      <c r="H48" s="615"/>
      <c r="I48" s="893"/>
      <c r="J48" s="888"/>
      <c r="K48" s="615"/>
      <c r="L48" s="894"/>
      <c r="M48" s="888"/>
      <c r="N48" s="887">
        <v>47209</v>
      </c>
      <c r="O48" s="888"/>
      <c r="P48" s="888"/>
      <c r="Q48" s="888"/>
      <c r="R48" s="888"/>
      <c r="S48" s="888"/>
      <c r="T48" s="887">
        <v>47573</v>
      </c>
      <c r="U48" s="888"/>
      <c r="V48" s="888"/>
      <c r="W48" s="616">
        <v>4135.53</v>
      </c>
      <c r="X48" s="889">
        <v>16.920000000000002</v>
      </c>
      <c r="Y48" s="888"/>
      <c r="Z48" s="888"/>
      <c r="AA48" s="888"/>
      <c r="AB48" s="888"/>
      <c r="AC48" s="615"/>
      <c r="AD48" s="615"/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1333</v>
      </c>
      <c r="B50" s="892" t="s">
        <v>1334</v>
      </c>
      <c r="C50" s="888"/>
      <c r="D50" s="888"/>
      <c r="E50" s="900">
        <v>2937</v>
      </c>
      <c r="F50" s="888"/>
      <c r="G50" s="619">
        <v>2937</v>
      </c>
      <c r="H50" s="619">
        <v>41940.36</v>
      </c>
      <c r="I50" s="901">
        <v>3495.03</v>
      </c>
      <c r="J50" s="888"/>
      <c r="K50" s="618">
        <v>14.28</v>
      </c>
      <c r="L50" s="894"/>
      <c r="M50" s="888"/>
      <c r="N50" s="887">
        <v>45717</v>
      </c>
      <c r="O50" s="888"/>
      <c r="P50" s="888"/>
      <c r="Q50" s="888"/>
      <c r="R50" s="888"/>
      <c r="S50" s="888"/>
      <c r="T50" s="887">
        <v>46081</v>
      </c>
      <c r="U50" s="888"/>
      <c r="V50" s="888"/>
      <c r="W50" s="616">
        <v>3495.03</v>
      </c>
      <c r="X50" s="889">
        <v>14.28</v>
      </c>
      <c r="Y50" s="888"/>
      <c r="Z50" s="888"/>
      <c r="AA50" s="888"/>
      <c r="AB50" s="888"/>
      <c r="AC50" s="617">
        <v>44986</v>
      </c>
      <c r="AD50" s="615" t="s">
        <v>863</v>
      </c>
    </row>
    <row r="51" spans="1:30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0">
      <c r="A52" s="612" t="s">
        <v>1335</v>
      </c>
      <c r="B52" s="892" t="s">
        <v>434</v>
      </c>
      <c r="C52" s="888"/>
      <c r="D52" s="888"/>
      <c r="E52" s="900">
        <v>2752</v>
      </c>
      <c r="F52" s="888"/>
      <c r="G52" s="619">
        <v>2752</v>
      </c>
      <c r="H52" s="619">
        <v>46233.599999999999</v>
      </c>
      <c r="I52" s="901">
        <v>3852.8</v>
      </c>
      <c r="J52" s="888"/>
      <c r="K52" s="618">
        <v>16.8</v>
      </c>
      <c r="L52" s="894"/>
      <c r="M52" s="888"/>
      <c r="N52" s="887">
        <v>45870</v>
      </c>
      <c r="O52" s="888"/>
      <c r="P52" s="888"/>
      <c r="Q52" s="888"/>
      <c r="R52" s="888"/>
      <c r="S52" s="888"/>
      <c r="T52" s="887">
        <v>46234</v>
      </c>
      <c r="U52" s="888"/>
      <c r="V52" s="888"/>
      <c r="W52" s="616">
        <v>3852.8</v>
      </c>
      <c r="X52" s="889">
        <v>16.8</v>
      </c>
      <c r="Y52" s="888"/>
      <c r="Z52" s="888"/>
      <c r="AA52" s="888"/>
      <c r="AB52" s="888"/>
      <c r="AC52" s="617">
        <v>45870</v>
      </c>
      <c r="AD52" s="615" t="s">
        <v>965</v>
      </c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46235</v>
      </c>
      <c r="O53" s="888"/>
      <c r="P53" s="888"/>
      <c r="Q53" s="888"/>
      <c r="R53" s="888"/>
      <c r="S53" s="888"/>
      <c r="T53" s="887">
        <v>46599</v>
      </c>
      <c r="U53" s="888"/>
      <c r="V53" s="888"/>
      <c r="W53" s="616">
        <v>4045.44</v>
      </c>
      <c r="X53" s="889">
        <v>17.64</v>
      </c>
      <c r="Y53" s="888"/>
      <c r="Z53" s="888"/>
      <c r="AA53" s="888"/>
      <c r="AB53" s="888"/>
      <c r="AC53" s="615"/>
      <c r="AD53" s="615"/>
    </row>
    <row r="54" spans="1:30">
      <c r="A54" s="612"/>
      <c r="B54" s="892"/>
      <c r="C54" s="888"/>
      <c r="D54" s="888"/>
      <c r="E54" s="893"/>
      <c r="F54" s="888"/>
      <c r="G54" s="615" t="s">
        <v>792</v>
      </c>
      <c r="H54" s="615"/>
      <c r="I54" s="893"/>
      <c r="J54" s="888"/>
      <c r="K54" s="615"/>
      <c r="L54" s="894"/>
      <c r="M54" s="888"/>
      <c r="N54" s="887">
        <v>46600</v>
      </c>
      <c r="O54" s="888"/>
      <c r="P54" s="888"/>
      <c r="Q54" s="888"/>
      <c r="R54" s="888"/>
      <c r="S54" s="888"/>
      <c r="T54" s="887">
        <v>46965</v>
      </c>
      <c r="U54" s="888"/>
      <c r="V54" s="888"/>
      <c r="W54" s="616">
        <v>4238.08</v>
      </c>
      <c r="X54" s="889">
        <v>18.48</v>
      </c>
      <c r="Y54" s="888"/>
      <c r="Z54" s="888"/>
      <c r="AA54" s="888"/>
      <c r="AB54" s="888"/>
      <c r="AC54" s="615"/>
      <c r="AD54" s="615"/>
    </row>
    <row r="55" spans="1:30">
      <c r="A55" s="614" t="s">
        <v>792</v>
      </c>
      <c r="B55" s="884" t="s">
        <v>792</v>
      </c>
      <c r="C55" s="885"/>
      <c r="D55" s="885"/>
      <c r="E55" s="886" t="s">
        <v>792</v>
      </c>
      <c r="F55" s="885"/>
      <c r="G55" s="613" t="s">
        <v>792</v>
      </c>
      <c r="H55" s="613" t="s">
        <v>792</v>
      </c>
      <c r="I55" s="886" t="s">
        <v>792</v>
      </c>
      <c r="J55" s="885"/>
      <c r="K55" s="613" t="s">
        <v>792</v>
      </c>
      <c r="L55" s="884" t="s">
        <v>792</v>
      </c>
      <c r="M55" s="885"/>
      <c r="N55" s="886" t="s">
        <v>792</v>
      </c>
      <c r="O55" s="885"/>
      <c r="P55" s="885"/>
      <c r="Q55" s="885"/>
      <c r="R55" s="885"/>
      <c r="S55" s="885"/>
      <c r="T55" s="886" t="s">
        <v>792</v>
      </c>
      <c r="U55" s="885"/>
      <c r="V55" s="885"/>
      <c r="W55" s="613" t="s">
        <v>792</v>
      </c>
      <c r="X55" s="886" t="s">
        <v>792</v>
      </c>
      <c r="Y55" s="885"/>
      <c r="Z55" s="885"/>
      <c r="AA55" s="885"/>
      <c r="AB55" s="885"/>
      <c r="AC55" s="613" t="s">
        <v>792</v>
      </c>
      <c r="AD55" s="613" t="s">
        <v>792</v>
      </c>
    </row>
    <row r="56" spans="1:30">
      <c r="A56" s="612" t="s">
        <v>1336</v>
      </c>
      <c r="B56" s="892" t="s">
        <v>1337</v>
      </c>
      <c r="C56" s="888"/>
      <c r="D56" s="888"/>
      <c r="E56" s="900">
        <v>2752</v>
      </c>
      <c r="F56" s="888"/>
      <c r="G56" s="619">
        <v>2752</v>
      </c>
      <c r="H56" s="619">
        <v>92629.440000000002</v>
      </c>
      <c r="I56" s="901">
        <v>7719.12</v>
      </c>
      <c r="J56" s="888"/>
      <c r="K56" s="618">
        <v>18.12</v>
      </c>
      <c r="L56" s="894" t="s">
        <v>1338</v>
      </c>
      <c r="M56" s="888"/>
      <c r="N56" s="887">
        <v>45901</v>
      </c>
      <c r="O56" s="888"/>
      <c r="P56" s="888"/>
      <c r="Q56" s="888"/>
      <c r="R56" s="888"/>
      <c r="S56" s="888"/>
      <c r="T56" s="887">
        <v>46265</v>
      </c>
      <c r="U56" s="888"/>
      <c r="V56" s="888"/>
      <c r="W56" s="616">
        <v>7719.12</v>
      </c>
      <c r="X56" s="889">
        <v>18.12</v>
      </c>
      <c r="Y56" s="888"/>
      <c r="Z56" s="888"/>
      <c r="AA56" s="888"/>
      <c r="AB56" s="888"/>
      <c r="AC56" s="617">
        <v>45170</v>
      </c>
      <c r="AD56" s="615" t="s">
        <v>1339</v>
      </c>
    </row>
    <row r="57" spans="1:30">
      <c r="A57" s="614" t="s">
        <v>792</v>
      </c>
      <c r="B57" s="884" t="s">
        <v>792</v>
      </c>
      <c r="C57" s="885"/>
      <c r="D57" s="885"/>
      <c r="E57" s="886" t="s">
        <v>792</v>
      </c>
      <c r="F57" s="885"/>
      <c r="G57" s="613" t="s">
        <v>792</v>
      </c>
      <c r="H57" s="613" t="s">
        <v>792</v>
      </c>
      <c r="I57" s="886" t="s">
        <v>792</v>
      </c>
      <c r="J57" s="885"/>
      <c r="K57" s="613" t="s">
        <v>792</v>
      </c>
      <c r="L57" s="884" t="s">
        <v>792</v>
      </c>
      <c r="M57" s="885"/>
      <c r="N57" s="886" t="s">
        <v>792</v>
      </c>
      <c r="O57" s="885"/>
      <c r="P57" s="885"/>
      <c r="Q57" s="885"/>
      <c r="R57" s="885"/>
      <c r="S57" s="885"/>
      <c r="T57" s="886" t="s">
        <v>792</v>
      </c>
      <c r="U57" s="885"/>
      <c r="V57" s="885"/>
      <c r="W57" s="613" t="s">
        <v>792</v>
      </c>
      <c r="X57" s="886" t="s">
        <v>792</v>
      </c>
      <c r="Y57" s="885"/>
      <c r="Z57" s="885"/>
      <c r="AA57" s="885"/>
      <c r="AB57" s="885"/>
      <c r="AC57" s="613" t="s">
        <v>792</v>
      </c>
      <c r="AD57" s="613" t="s">
        <v>792</v>
      </c>
    </row>
    <row r="58" spans="1:30">
      <c r="A58" s="612" t="s">
        <v>1340</v>
      </c>
      <c r="B58" s="892" t="s">
        <v>1337</v>
      </c>
      <c r="C58" s="888"/>
      <c r="D58" s="888"/>
      <c r="E58" s="900">
        <v>2360</v>
      </c>
      <c r="F58" s="888"/>
      <c r="G58" s="619">
        <v>2360</v>
      </c>
      <c r="H58" s="615"/>
      <c r="I58" s="893"/>
      <c r="J58" s="888"/>
      <c r="K58" s="618">
        <v>0</v>
      </c>
      <c r="L58" s="894" t="s">
        <v>1338</v>
      </c>
      <c r="M58" s="888"/>
      <c r="N58" s="893"/>
      <c r="O58" s="888"/>
      <c r="P58" s="888"/>
      <c r="Q58" s="888"/>
      <c r="R58" s="888"/>
      <c r="S58" s="888"/>
      <c r="T58" s="893"/>
      <c r="U58" s="888"/>
      <c r="V58" s="888"/>
      <c r="W58" s="615"/>
      <c r="X58" s="889">
        <v>0</v>
      </c>
      <c r="Y58" s="888"/>
      <c r="Z58" s="888"/>
      <c r="AA58" s="888"/>
      <c r="AB58" s="888"/>
      <c r="AC58" s="617">
        <v>45170</v>
      </c>
      <c r="AD58" s="615" t="s">
        <v>1339</v>
      </c>
    </row>
    <row r="59" spans="1:30">
      <c r="A59" s="614" t="s">
        <v>792</v>
      </c>
      <c r="B59" s="884" t="s">
        <v>792</v>
      </c>
      <c r="C59" s="885"/>
      <c r="D59" s="885"/>
      <c r="E59" s="886" t="s">
        <v>792</v>
      </c>
      <c r="F59" s="885"/>
      <c r="G59" s="613" t="s">
        <v>792</v>
      </c>
      <c r="H59" s="613" t="s">
        <v>792</v>
      </c>
      <c r="I59" s="886" t="s">
        <v>792</v>
      </c>
      <c r="J59" s="885"/>
      <c r="K59" s="613" t="s">
        <v>792</v>
      </c>
      <c r="L59" s="884" t="s">
        <v>792</v>
      </c>
      <c r="M59" s="885"/>
      <c r="N59" s="886" t="s">
        <v>792</v>
      </c>
      <c r="O59" s="885"/>
      <c r="P59" s="885"/>
      <c r="Q59" s="885"/>
      <c r="R59" s="885"/>
      <c r="S59" s="885"/>
      <c r="T59" s="886" t="s">
        <v>792</v>
      </c>
      <c r="U59" s="885"/>
      <c r="V59" s="885"/>
      <c r="W59" s="613" t="s">
        <v>792</v>
      </c>
      <c r="X59" s="886" t="s">
        <v>792</v>
      </c>
      <c r="Y59" s="885"/>
      <c r="Z59" s="885"/>
      <c r="AA59" s="885"/>
      <c r="AB59" s="885"/>
      <c r="AC59" s="613" t="s">
        <v>792</v>
      </c>
      <c r="AD59" s="613" t="s">
        <v>792</v>
      </c>
    </row>
    <row r="60" spans="1:30">
      <c r="A60" s="892" t="s">
        <v>792</v>
      </c>
      <c r="B60" s="892" t="s">
        <v>792</v>
      </c>
      <c r="C60" s="888"/>
      <c r="D60" s="888"/>
    </row>
    <row r="61" spans="1:30">
      <c r="A61" s="888"/>
      <c r="B61" s="888"/>
      <c r="C61" s="888"/>
      <c r="D61" s="888"/>
    </row>
    <row r="62" spans="1:30" ht="16" thickBot="1">
      <c r="A62" s="888"/>
      <c r="B62" s="888"/>
      <c r="C62" s="888"/>
      <c r="D62" s="888"/>
      <c r="J62" s="895" t="s">
        <v>901</v>
      </c>
      <c r="K62" s="896"/>
      <c r="L62" s="896"/>
      <c r="M62" s="896"/>
      <c r="N62" s="896"/>
      <c r="O62" s="896"/>
      <c r="P62" s="896"/>
      <c r="Q62" s="896"/>
      <c r="R62" s="896"/>
      <c r="S62" s="896"/>
      <c r="T62" s="896"/>
      <c r="U62" s="896"/>
      <c r="V62" s="896"/>
      <c r="W62" s="896"/>
      <c r="X62" s="896"/>
      <c r="Y62" s="896"/>
      <c r="Z62" s="896"/>
    </row>
    <row r="63" spans="1:30">
      <c r="A63" s="888"/>
      <c r="B63" s="888"/>
      <c r="C63" s="888"/>
      <c r="D63" s="888"/>
    </row>
    <row r="64" spans="1:30">
      <c r="A64" s="888"/>
      <c r="B64" s="888"/>
      <c r="C64" s="888"/>
      <c r="D64" s="888"/>
      <c r="J64" s="890" t="s">
        <v>902</v>
      </c>
      <c r="K64" s="888"/>
      <c r="L64" s="888"/>
      <c r="M64" s="891">
        <v>56520</v>
      </c>
      <c r="N64" s="888"/>
      <c r="S64" s="890" t="s">
        <v>903</v>
      </c>
      <c r="T64" s="888"/>
      <c r="U64" s="888"/>
      <c r="V64" s="891">
        <v>71292.44</v>
      </c>
      <c r="W64" s="888"/>
      <c r="X64" s="888"/>
      <c r="Y64" s="888"/>
    </row>
    <row r="65" spans="1:25">
      <c r="A65" s="888"/>
      <c r="B65" s="888"/>
      <c r="C65" s="888"/>
      <c r="D65" s="888"/>
    </row>
    <row r="66" spans="1:25">
      <c r="A66" s="888"/>
      <c r="B66" s="888"/>
      <c r="C66" s="888"/>
      <c r="D66" s="888"/>
      <c r="S66" s="890" t="s">
        <v>904</v>
      </c>
      <c r="T66" s="888"/>
      <c r="U66" s="888"/>
      <c r="V66" s="891">
        <v>855509.28</v>
      </c>
      <c r="W66" s="888"/>
      <c r="X66" s="888"/>
      <c r="Y66" s="888"/>
    </row>
    <row r="67" spans="1:25">
      <c r="A67" s="888"/>
      <c r="B67" s="888"/>
      <c r="C67" s="888"/>
      <c r="D67" s="888"/>
      <c r="J67" s="890" t="s">
        <v>905</v>
      </c>
      <c r="K67" s="888"/>
      <c r="L67" s="888"/>
      <c r="M67" s="891">
        <v>56520</v>
      </c>
      <c r="N67" s="888"/>
      <c r="S67" s="888"/>
      <c r="T67" s="888"/>
      <c r="U67" s="888"/>
      <c r="V67" s="888"/>
      <c r="W67" s="888"/>
      <c r="X67" s="888"/>
      <c r="Y67" s="888"/>
    </row>
    <row r="68" spans="1:25">
      <c r="A68" s="888"/>
      <c r="B68" s="888"/>
      <c r="C68" s="888"/>
      <c r="D68" s="888"/>
      <c r="J68" s="888"/>
      <c r="K68" s="888"/>
      <c r="L68" s="888"/>
      <c r="M68" s="888"/>
      <c r="N68" s="888"/>
    </row>
    <row r="69" spans="1:25">
      <c r="A69" s="888"/>
      <c r="B69" s="888"/>
      <c r="C69" s="888"/>
      <c r="D69" s="888"/>
    </row>
    <row r="70" spans="1:25">
      <c r="A70" s="888"/>
      <c r="B70" s="888"/>
      <c r="C70" s="888"/>
      <c r="D70" s="888"/>
      <c r="J70" s="890" t="s">
        <v>906</v>
      </c>
      <c r="K70" s="888"/>
      <c r="L70" s="888"/>
      <c r="M70" s="891">
        <v>56520</v>
      </c>
      <c r="N70" s="888"/>
      <c r="R70" s="890" t="s">
        <v>729</v>
      </c>
      <c r="S70" s="888"/>
      <c r="T70" s="888"/>
      <c r="U70" s="899">
        <v>100</v>
      </c>
      <c r="V70" s="888"/>
      <c r="W70" s="888"/>
      <c r="X70" s="888"/>
    </row>
    <row r="71" spans="1:25" ht="16" thickBot="1">
      <c r="A71" s="888"/>
      <c r="B71" s="888"/>
      <c r="C71" s="888"/>
      <c r="D71" s="888"/>
      <c r="J71" s="897" t="s">
        <v>907</v>
      </c>
      <c r="K71" s="896"/>
      <c r="L71" s="896"/>
      <c r="M71" s="898">
        <v>0</v>
      </c>
      <c r="N71" s="896"/>
      <c r="R71" s="890" t="s">
        <v>908</v>
      </c>
      <c r="S71" s="888"/>
      <c r="T71" s="888"/>
      <c r="U71" s="899">
        <v>0</v>
      </c>
      <c r="V71" s="888"/>
      <c r="W71" s="888"/>
      <c r="X71" s="888"/>
    </row>
    <row r="72" spans="1:25">
      <c r="A72" s="888"/>
      <c r="B72" s="888"/>
      <c r="C72" s="888"/>
      <c r="D72" s="888"/>
    </row>
    <row r="73" spans="1:25">
      <c r="A73" s="888"/>
      <c r="B73" s="888"/>
      <c r="C73" s="888"/>
      <c r="D73" s="888"/>
      <c r="J73" s="890" t="s">
        <v>909</v>
      </c>
      <c r="K73" s="888"/>
      <c r="L73" s="888"/>
      <c r="M73" s="891">
        <v>56520</v>
      </c>
      <c r="N73" s="888"/>
    </row>
    <row r="74" spans="1:25">
      <c r="A74" s="888"/>
      <c r="B74" s="888"/>
      <c r="C74" s="888"/>
      <c r="D74" s="888"/>
    </row>
    <row r="75" spans="1:25" ht="2.25" customHeight="1"/>
  </sheetData>
  <mergeCells count="408">
    <mergeCell ref="D2:P2"/>
    <mergeCell ref="C3:O3"/>
    <mergeCell ref="B5:D5"/>
    <mergeCell ref="E5:G5"/>
    <mergeCell ref="I5:J5"/>
    <mergeCell ref="L5:M5"/>
    <mergeCell ref="N5:V5"/>
    <mergeCell ref="X5:AB5"/>
    <mergeCell ref="AC5:AD5"/>
    <mergeCell ref="X6:AB6"/>
    <mergeCell ref="T7:V7"/>
    <mergeCell ref="X7:AB7"/>
    <mergeCell ref="X10:AB10"/>
    <mergeCell ref="B7:D7"/>
    <mergeCell ref="X9:AB9"/>
    <mergeCell ref="E7:F7"/>
    <mergeCell ref="I7:J7"/>
    <mergeCell ref="L7:M7"/>
    <mergeCell ref="N7:S7"/>
    <mergeCell ref="B9:D9"/>
    <mergeCell ref="E9:F9"/>
    <mergeCell ref="B8:D8"/>
    <mergeCell ref="E8:F8"/>
    <mergeCell ref="B6:D6"/>
    <mergeCell ref="E6:F6"/>
    <mergeCell ref="I6:J6"/>
    <mergeCell ref="L6:M6"/>
    <mergeCell ref="N6:S6"/>
    <mergeCell ref="T6:V6"/>
    <mergeCell ref="I8:J8"/>
    <mergeCell ref="L8:M8"/>
    <mergeCell ref="N8:S8"/>
    <mergeCell ref="T8:V8"/>
    <mergeCell ref="X8:AB8"/>
    <mergeCell ref="I11:J11"/>
    <mergeCell ref="L11:M11"/>
    <mergeCell ref="N11:S11"/>
    <mergeCell ref="T9:V9"/>
    <mergeCell ref="I9:J9"/>
    <mergeCell ref="L9:M9"/>
    <mergeCell ref="N9:S9"/>
    <mergeCell ref="T11:V11"/>
    <mergeCell ref="B10:D10"/>
    <mergeCell ref="E10:F10"/>
    <mergeCell ref="I10:J10"/>
    <mergeCell ref="L10:M10"/>
    <mergeCell ref="N10:S10"/>
    <mergeCell ref="T10:V10"/>
    <mergeCell ref="X11:AB11"/>
    <mergeCell ref="X12:AB12"/>
    <mergeCell ref="T13:V13"/>
    <mergeCell ref="X13:AB13"/>
    <mergeCell ref="B11:D11"/>
    <mergeCell ref="E11:F11"/>
    <mergeCell ref="B14:D14"/>
    <mergeCell ref="E14:F14"/>
    <mergeCell ref="I14:J14"/>
    <mergeCell ref="L14:M14"/>
    <mergeCell ref="N14:S14"/>
    <mergeCell ref="T14:V14"/>
    <mergeCell ref="X14:AB14"/>
    <mergeCell ref="B13:D13"/>
    <mergeCell ref="B12:D12"/>
    <mergeCell ref="E12:F12"/>
    <mergeCell ref="I12:J12"/>
    <mergeCell ref="L12:M12"/>
    <mergeCell ref="N12:S12"/>
    <mergeCell ref="T12:V12"/>
    <mergeCell ref="E13:F13"/>
    <mergeCell ref="I13:J13"/>
    <mergeCell ref="L13:M13"/>
    <mergeCell ref="N13:S13"/>
    <mergeCell ref="T16:V16"/>
    <mergeCell ref="X16:AB16"/>
    <mergeCell ref="B15:D15"/>
    <mergeCell ref="E15:F15"/>
    <mergeCell ref="I17:J17"/>
    <mergeCell ref="L17:M17"/>
    <mergeCell ref="N17:S17"/>
    <mergeCell ref="T15:V15"/>
    <mergeCell ref="I15:J15"/>
    <mergeCell ref="L15:M15"/>
    <mergeCell ref="B17:D17"/>
    <mergeCell ref="E17:F17"/>
    <mergeCell ref="B16:D16"/>
    <mergeCell ref="E16:F16"/>
    <mergeCell ref="I16:J16"/>
    <mergeCell ref="L16:M16"/>
    <mergeCell ref="N16:S16"/>
    <mergeCell ref="N15:S15"/>
    <mergeCell ref="T17:V17"/>
    <mergeCell ref="X15:AB15"/>
    <mergeCell ref="X17:AB17"/>
    <mergeCell ref="X20:AB20"/>
    <mergeCell ref="B19:D19"/>
    <mergeCell ref="B18:D18"/>
    <mergeCell ref="E18:F18"/>
    <mergeCell ref="I18:J18"/>
    <mergeCell ref="L18:M18"/>
    <mergeCell ref="N18:S18"/>
    <mergeCell ref="T18:V18"/>
    <mergeCell ref="E19:F19"/>
    <mergeCell ref="I19:J19"/>
    <mergeCell ref="B20:D20"/>
    <mergeCell ref="E20:F20"/>
    <mergeCell ref="I20:J20"/>
    <mergeCell ref="L20:M20"/>
    <mergeCell ref="N20:S20"/>
    <mergeCell ref="T20:V20"/>
    <mergeCell ref="L19:M19"/>
    <mergeCell ref="N19:S19"/>
    <mergeCell ref="X18:AB18"/>
    <mergeCell ref="T19:V19"/>
    <mergeCell ref="X19:AB19"/>
    <mergeCell ref="T22:V22"/>
    <mergeCell ref="X22:AB22"/>
    <mergeCell ref="B21:D21"/>
    <mergeCell ref="E21:F21"/>
    <mergeCell ref="I23:J23"/>
    <mergeCell ref="L23:M23"/>
    <mergeCell ref="N23:S23"/>
    <mergeCell ref="T21:V21"/>
    <mergeCell ref="I21:J21"/>
    <mergeCell ref="L21:M21"/>
    <mergeCell ref="B23:D23"/>
    <mergeCell ref="E23:F23"/>
    <mergeCell ref="B22:D22"/>
    <mergeCell ref="E22:F22"/>
    <mergeCell ref="I22:J22"/>
    <mergeCell ref="L22:M22"/>
    <mergeCell ref="N22:S22"/>
    <mergeCell ref="N21:S21"/>
    <mergeCell ref="T23:V23"/>
    <mergeCell ref="X21:AB21"/>
    <mergeCell ref="X23:AB23"/>
    <mergeCell ref="X26:AB26"/>
    <mergeCell ref="B25:D25"/>
    <mergeCell ref="B24:D24"/>
    <mergeCell ref="E24:F24"/>
    <mergeCell ref="I24:J24"/>
    <mergeCell ref="L24:M24"/>
    <mergeCell ref="N24:S24"/>
    <mergeCell ref="T24:V24"/>
    <mergeCell ref="E25:F25"/>
    <mergeCell ref="I25:J25"/>
    <mergeCell ref="B26:D26"/>
    <mergeCell ref="E26:F26"/>
    <mergeCell ref="I26:J26"/>
    <mergeCell ref="L26:M26"/>
    <mergeCell ref="N26:S26"/>
    <mergeCell ref="T26:V26"/>
    <mergeCell ref="L25:M25"/>
    <mergeCell ref="N25:S25"/>
    <mergeCell ref="X24:AB24"/>
    <mergeCell ref="T25:V25"/>
    <mergeCell ref="X25:AB25"/>
    <mergeCell ref="T28:V28"/>
    <mergeCell ref="X28:AB28"/>
    <mergeCell ref="B27:D27"/>
    <mergeCell ref="E27:F27"/>
    <mergeCell ref="I29:J29"/>
    <mergeCell ref="L29:M29"/>
    <mergeCell ref="N29:S29"/>
    <mergeCell ref="T27:V27"/>
    <mergeCell ref="I27:J27"/>
    <mergeCell ref="L27:M27"/>
    <mergeCell ref="B29:D29"/>
    <mergeCell ref="E29:F29"/>
    <mergeCell ref="B28:D28"/>
    <mergeCell ref="E28:F28"/>
    <mergeCell ref="I28:J28"/>
    <mergeCell ref="L28:M28"/>
    <mergeCell ref="N28:S28"/>
    <mergeCell ref="N27:S27"/>
    <mergeCell ref="T29:V29"/>
    <mergeCell ref="X27:AB27"/>
    <mergeCell ref="X29:AB29"/>
    <mergeCell ref="X32:AB32"/>
    <mergeCell ref="B31:D31"/>
    <mergeCell ref="B30:D30"/>
    <mergeCell ref="E30:F30"/>
    <mergeCell ref="I30:J30"/>
    <mergeCell ref="L30:M30"/>
    <mergeCell ref="N30:S30"/>
    <mergeCell ref="T30:V30"/>
    <mergeCell ref="E31:F31"/>
    <mergeCell ref="I31:J31"/>
    <mergeCell ref="B32:D32"/>
    <mergeCell ref="E32:F32"/>
    <mergeCell ref="I32:J32"/>
    <mergeCell ref="L32:M32"/>
    <mergeCell ref="N32:S32"/>
    <mergeCell ref="T32:V32"/>
    <mergeCell ref="L31:M31"/>
    <mergeCell ref="N31:S31"/>
    <mergeCell ref="X30:AB30"/>
    <mergeCell ref="T31:V31"/>
    <mergeCell ref="X31:AB31"/>
    <mergeCell ref="T34:V34"/>
    <mergeCell ref="X34:AB34"/>
    <mergeCell ref="B33:D33"/>
    <mergeCell ref="E33:F33"/>
    <mergeCell ref="I35:J35"/>
    <mergeCell ref="L35:M35"/>
    <mergeCell ref="N35:S35"/>
    <mergeCell ref="T33:V33"/>
    <mergeCell ref="I33:J33"/>
    <mergeCell ref="L33:M33"/>
    <mergeCell ref="B35:D35"/>
    <mergeCell ref="E35:F35"/>
    <mergeCell ref="B34:D34"/>
    <mergeCell ref="E34:F34"/>
    <mergeCell ref="I34:J34"/>
    <mergeCell ref="L34:M34"/>
    <mergeCell ref="N34:S34"/>
    <mergeCell ref="N33:S33"/>
    <mergeCell ref="T35:V35"/>
    <mergeCell ref="X33:AB33"/>
    <mergeCell ref="X35:AB35"/>
    <mergeCell ref="X38:AB38"/>
    <mergeCell ref="B37:D37"/>
    <mergeCell ref="B36:D36"/>
    <mergeCell ref="E36:F36"/>
    <mergeCell ref="I36:J36"/>
    <mergeCell ref="L36:M36"/>
    <mergeCell ref="N36:S36"/>
    <mergeCell ref="T36:V36"/>
    <mergeCell ref="E37:F37"/>
    <mergeCell ref="I37:J37"/>
    <mergeCell ref="B38:D38"/>
    <mergeCell ref="E38:F38"/>
    <mergeCell ref="I38:J38"/>
    <mergeCell ref="L38:M38"/>
    <mergeCell ref="N38:S38"/>
    <mergeCell ref="T38:V38"/>
    <mergeCell ref="L37:M37"/>
    <mergeCell ref="N37:S37"/>
    <mergeCell ref="X36:AB36"/>
    <mergeCell ref="T37:V37"/>
    <mergeCell ref="X37:AB37"/>
    <mergeCell ref="T40:V40"/>
    <mergeCell ref="X40:AB40"/>
    <mergeCell ref="B39:D39"/>
    <mergeCell ref="E39:F39"/>
    <mergeCell ref="I41:J41"/>
    <mergeCell ref="L41:M41"/>
    <mergeCell ref="N41:S41"/>
    <mergeCell ref="T39:V39"/>
    <mergeCell ref="I39:J39"/>
    <mergeCell ref="L39:M39"/>
    <mergeCell ref="B41:D41"/>
    <mergeCell ref="E41:F41"/>
    <mergeCell ref="B40:D40"/>
    <mergeCell ref="E40:F40"/>
    <mergeCell ref="I40:J40"/>
    <mergeCell ref="L40:M40"/>
    <mergeCell ref="N40:S40"/>
    <mergeCell ref="N39:S39"/>
    <mergeCell ref="T41:V41"/>
    <mergeCell ref="X39:AB39"/>
    <mergeCell ref="X41:AB41"/>
    <mergeCell ref="X44:AB44"/>
    <mergeCell ref="B43:D43"/>
    <mergeCell ref="B42:D42"/>
    <mergeCell ref="E42:F42"/>
    <mergeCell ref="I42:J42"/>
    <mergeCell ref="L42:M42"/>
    <mergeCell ref="N42:S42"/>
    <mergeCell ref="T42:V42"/>
    <mergeCell ref="E43:F43"/>
    <mergeCell ref="I43:J43"/>
    <mergeCell ref="B44:D44"/>
    <mergeCell ref="E44:F44"/>
    <mergeCell ref="I44:J44"/>
    <mergeCell ref="L44:M44"/>
    <mergeCell ref="N44:S44"/>
    <mergeCell ref="T44:V44"/>
    <mergeCell ref="L43:M43"/>
    <mergeCell ref="N43:S43"/>
    <mergeCell ref="X42:AB42"/>
    <mergeCell ref="T43:V43"/>
    <mergeCell ref="X43:AB43"/>
    <mergeCell ref="T46:V46"/>
    <mergeCell ref="X46:AB46"/>
    <mergeCell ref="B45:D45"/>
    <mergeCell ref="E45:F45"/>
    <mergeCell ref="I47:J47"/>
    <mergeCell ref="L47:M47"/>
    <mergeCell ref="N47:S47"/>
    <mergeCell ref="T45:V45"/>
    <mergeCell ref="I45:J45"/>
    <mergeCell ref="L45:M45"/>
    <mergeCell ref="B47:D47"/>
    <mergeCell ref="E47:F47"/>
    <mergeCell ref="B46:D46"/>
    <mergeCell ref="E46:F46"/>
    <mergeCell ref="I46:J46"/>
    <mergeCell ref="L46:M46"/>
    <mergeCell ref="N46:S46"/>
    <mergeCell ref="N45:S45"/>
    <mergeCell ref="T47:V47"/>
    <mergeCell ref="X45:AB45"/>
    <mergeCell ref="X47:AB47"/>
    <mergeCell ref="X51:AB51"/>
    <mergeCell ref="X53:AB53"/>
    <mergeCell ref="X50:AB50"/>
    <mergeCell ref="B49:D49"/>
    <mergeCell ref="B48:D48"/>
    <mergeCell ref="E48:F48"/>
    <mergeCell ref="I48:J48"/>
    <mergeCell ref="L48:M48"/>
    <mergeCell ref="N48:S48"/>
    <mergeCell ref="T48:V48"/>
    <mergeCell ref="E49:F49"/>
    <mergeCell ref="I49:J49"/>
    <mergeCell ref="B50:D50"/>
    <mergeCell ref="E50:F50"/>
    <mergeCell ref="I50:J50"/>
    <mergeCell ref="L50:M50"/>
    <mergeCell ref="N50:S50"/>
    <mergeCell ref="T50:V50"/>
    <mergeCell ref="L49:M49"/>
    <mergeCell ref="N49:S49"/>
    <mergeCell ref="X48:AB48"/>
    <mergeCell ref="T49:V49"/>
    <mergeCell ref="X49:AB49"/>
    <mergeCell ref="X54:AB54"/>
    <mergeCell ref="T55:V55"/>
    <mergeCell ref="X55:AB55"/>
    <mergeCell ref="L55:M55"/>
    <mergeCell ref="N55:S55"/>
    <mergeCell ref="T52:V52"/>
    <mergeCell ref="X52:AB52"/>
    <mergeCell ref="B51:D51"/>
    <mergeCell ref="E51:F51"/>
    <mergeCell ref="I53:J53"/>
    <mergeCell ref="L53:M53"/>
    <mergeCell ref="N53:S53"/>
    <mergeCell ref="T51:V51"/>
    <mergeCell ref="I51:J51"/>
    <mergeCell ref="L51:M51"/>
    <mergeCell ref="B53:D53"/>
    <mergeCell ref="E53:F53"/>
    <mergeCell ref="B52:D52"/>
    <mergeCell ref="E52:F52"/>
    <mergeCell ref="I52:J52"/>
    <mergeCell ref="L52:M52"/>
    <mergeCell ref="N52:S52"/>
    <mergeCell ref="N51:S51"/>
    <mergeCell ref="T53:V53"/>
    <mergeCell ref="B55:D55"/>
    <mergeCell ref="B54:D54"/>
    <mergeCell ref="E54:F54"/>
    <mergeCell ref="I54:J54"/>
    <mergeCell ref="L54:M54"/>
    <mergeCell ref="N54:S54"/>
    <mergeCell ref="T54:V54"/>
    <mergeCell ref="E55:F55"/>
    <mergeCell ref="I55:J55"/>
    <mergeCell ref="L57:M57"/>
    <mergeCell ref="B57:D57"/>
    <mergeCell ref="E57:F57"/>
    <mergeCell ref="X56:AB56"/>
    <mergeCell ref="B56:D56"/>
    <mergeCell ref="E56:F56"/>
    <mergeCell ref="I56:J56"/>
    <mergeCell ref="L56:M56"/>
    <mergeCell ref="N56:S56"/>
    <mergeCell ref="T56:V56"/>
    <mergeCell ref="X57:AB57"/>
    <mergeCell ref="T57:V57"/>
    <mergeCell ref="I57:J57"/>
    <mergeCell ref="N57:S57"/>
    <mergeCell ref="T58:V58"/>
    <mergeCell ref="X58:AB58"/>
    <mergeCell ref="U70:X70"/>
    <mergeCell ref="I59:J59"/>
    <mergeCell ref="L59:M59"/>
    <mergeCell ref="N59:S59"/>
    <mergeCell ref="B58:D58"/>
    <mergeCell ref="E58:F58"/>
    <mergeCell ref="I58:J58"/>
    <mergeCell ref="L58:M58"/>
    <mergeCell ref="N58:S58"/>
    <mergeCell ref="J71:L71"/>
    <mergeCell ref="M71:N71"/>
    <mergeCell ref="R71:T71"/>
    <mergeCell ref="U71:X71"/>
    <mergeCell ref="B59:D59"/>
    <mergeCell ref="A60:A74"/>
    <mergeCell ref="B60:D74"/>
    <mergeCell ref="J62:Z62"/>
    <mergeCell ref="J64:L64"/>
    <mergeCell ref="M64:N64"/>
    <mergeCell ref="S64:U64"/>
    <mergeCell ref="V64:Y64"/>
    <mergeCell ref="S66:U67"/>
    <mergeCell ref="J73:L73"/>
    <mergeCell ref="M73:N73"/>
    <mergeCell ref="E59:F59"/>
    <mergeCell ref="V66:Y67"/>
    <mergeCell ref="J67:L68"/>
    <mergeCell ref="M67:N68"/>
    <mergeCell ref="J70:L70"/>
    <mergeCell ref="M70:N70"/>
    <mergeCell ref="R70:T70"/>
    <mergeCell ref="T59:V59"/>
    <mergeCell ref="X59:AB59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S91"/>
  <sheetViews>
    <sheetView topLeftCell="C1" workbookViewId="0">
      <selection activeCell="R31" sqref="R31:U31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1341</v>
      </c>
      <c r="B1" s="275"/>
      <c r="C1" s="275">
        <v>525</v>
      </c>
      <c r="D1" s="482">
        <v>28</v>
      </c>
      <c r="E1" s="482"/>
      <c r="F1" s="482">
        <f>IFERROR(MATCH($C$1,'Working - CPI'!$A:$A,0),"")</f>
        <v>569</v>
      </c>
      <c r="G1" s="483">
        <f>IFERROR(MATCH($C$1,'Lease Report 2025'!$B:$B,0),"")</f>
        <v>78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IF(G2=0,"",(G2-E45)/G2)</f>
        <v>0.84036239101663235</v>
      </c>
      <c r="D2" s="872" t="s">
        <v>729</v>
      </c>
      <c r="E2" s="871"/>
      <c r="F2" s="252" t="s">
        <v>730</v>
      </c>
      <c r="G2" s="253">
        <f>'Occupancy Summary Schedule'!$D$18</f>
        <v>73291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BESTWAY ELECTRIC MOTOR SERVICE CO., INC.</v>
      </c>
      <c r="C13" s="151" t="str">
        <f>IF($D$1="","",IF(INDEX('January 2026 Renewals'!$A:$A,$D$1+ROW()-ROW($B$13))&lt;&gt;$C$1,"",INDEX('January 2026 Renewals'!$C:$C,$D$1+ROW()-ROW($B$13))))</f>
        <v>505-24</v>
      </c>
      <c r="D13" s="151">
        <f>IF($D$1="","",IF(INDEX('January 2026 Renewals'!$A:$A,$D$1+ROW()-ROW($B$13))&lt;&gt;$C$1,"",INDEX('January 2026 Renewals'!$E:$E,$D$1+ROW()-ROW($B$13))))</f>
        <v>24</v>
      </c>
      <c r="E13" s="152">
        <f>IF($D$1="","",IF(INDEX('January 2026 Renewals'!$A:$A,$D$1+ROW()-ROW($B$13))&lt;&gt;$C$1,"",INDEX('January 2026 Renewals'!$G:$G,$D$1+ROW()-ROW($B$13))))</f>
        <v>2780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1.32</v>
      </c>
      <c r="H13" s="486">
        <f>IF($D$1="","",IF(INDEX('January 2026 Renewals'!$A:$A,$D$1+ROW()-ROW($B$13))&lt;&gt;$C$1,"",INDEX('January 2026 Renewals'!$R:$R,$D$1+ROW()-ROW($B$13))))</f>
        <v>1.35</v>
      </c>
      <c r="I13" s="486">
        <f>IF($D$1="","",IF(INDEX('January 2026 Renewals'!$A:$A,$D$1+ROW()-ROW($B$13))&lt;&gt;$C$1,"",INDEX('January 2026 Renewals'!$W:$W,$D$1+ROW()-ROW($B$13))))</f>
        <v>1.3900000000000001</v>
      </c>
      <c r="J13" s="486">
        <f>IF($D$1="","",IF(INDEX('January 2026 Renewals'!$A:$A,$D$1+ROW()-ROW($B$13))&lt;&gt;$C$1,"",INDEX('January 2026 Renewals'!$AC:$AC,$D$1+ROW()-ROW($B$13))))</f>
        <v>1.3900000000000001</v>
      </c>
      <c r="K13" t="str">
        <f>IF($D$1="","",IF(INDEX('January 2026 Renewals'!$A:$A,$D$1+ROW()-ROW($B$13))&lt;&gt;$C$1,"",INDEX('January 2026 Renewals'!$AM:$AM,$D$1+ROW()-ROW($B$13))))</f>
        <v>12.1.25_Options Sent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Rightway Drywall LLC</v>
      </c>
      <c r="C14" s="151" t="str">
        <f>IF($D$1="","",IF(INDEX('January 2026 Renewals'!$A:$A,$D$1+ROW()-ROW($B$13))&lt;&gt;$C$1,"",INDEX('January 2026 Renewals'!$C:$C,$D$1+ROW()-ROW($B$13))))</f>
        <v>509-07</v>
      </c>
      <c r="D14" s="151">
        <f>IF($D$1="","",IF(INDEX('January 2026 Renewals'!$A:$A,$D$1+ROW()-ROW($B$13))&lt;&gt;$C$1,"",INDEX('January 2026 Renewals'!$E:$E,$D$1+ROW()-ROW($B$13))))</f>
        <v>7</v>
      </c>
      <c r="E14" s="152">
        <f>IF($D$1="","",IF(INDEX('January 2026 Renewals'!$A:$A,$D$1+ROW()-ROW($B$13))&lt;&gt;$C$1,"",INDEX('January 2026 Renewals'!$G:$G,$D$1+ROW()-ROW($B$13))))</f>
        <v>1360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1.26</v>
      </c>
      <c r="H14" s="486">
        <f>IF($D$1="","",IF(INDEX('January 2026 Renewals'!$A:$A,$D$1+ROW()-ROW($B$13))&lt;&gt;$C$1,"",INDEX('January 2026 Renewals'!$R:$R,$D$1+ROW()-ROW($B$13))))</f>
        <v>1.35</v>
      </c>
      <c r="I14" s="486">
        <f>IF($D$1="","",IF(INDEX('January 2026 Renewals'!$A:$A,$D$1+ROW()-ROW($B$13))&lt;&gt;$C$1,"",INDEX('January 2026 Renewals'!$W:$W,$D$1+ROW()-ROW($B$13))))</f>
        <v>1.36</v>
      </c>
      <c r="J14" s="486">
        <f>IF($D$1="","",IF(INDEX('January 2026 Renewals'!$A:$A,$D$1+ROW()-ROW($B$13))&lt;&gt;$C$1,"",INDEX('January 2026 Renewals'!$AC:$AC,$D$1+ROW()-ROW($B$13))))</f>
        <v>1.35</v>
      </c>
      <c r="K14" t="str">
        <f>IF($D$1="","",IF(INDEX('January 2026 Renewals'!$A:$A,$D$1+ROW()-ROW($B$13))&lt;&gt;$C$1,"",INDEX('January 2026 Renewals'!$AM:$AM,$D$1+ROW()-ROW($B$13))))</f>
        <v>12.1.25_Options Sent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4140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6503 W. Frye Road</v>
      </c>
      <c r="D28" s="151">
        <f>IF($F$1="","",INDEX('Working - CPI'!$C:$C,$F$1+ROW()-ROW($B$28)))</f>
        <v>7</v>
      </c>
      <c r="E28" s="152">
        <f>IF($F$1="","",INDEX('Working - CPI'!$D:$D,$F$1+ROW()-ROW($B$28)))</f>
        <v>4500</v>
      </c>
      <c r="F28" s="153">
        <f>IF($F$1="","",INDEX('Working - CPI'!$E:$E,$F$1+ROW()-ROW($B$28)))</f>
        <v>45505</v>
      </c>
      <c r="G28" s="484">
        <f ca="1">IF($F$1="","",INDEX('Working - CPI'!$F:$F,$F$1+ROW()-ROW($B$28)))</f>
        <v>504.52766793981573</v>
      </c>
      <c r="H28" s="268">
        <f>IF($F$1="","",INDEX('Working - CPI'!$G:$G,$F$1+ROW()-ROW($B$28)))</f>
        <v>1.32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>Lease Ready</v>
      </c>
      <c r="L28" s="838"/>
      <c r="M28" s="838"/>
      <c r="N28" s="838"/>
      <c r="O28" s="838"/>
      <c r="P28" s="838"/>
      <c r="Q28" s="838"/>
      <c r="R28" s="847" t="s">
        <v>1342</v>
      </c>
      <c r="S28" s="847"/>
      <c r="T28" s="847"/>
      <c r="U28" s="847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>6509 W Frye Rd</v>
      </c>
      <c r="D29" s="151">
        <f>IF($F$1="","",INDEX('Working - CPI'!$C:$C,$F$1+ROW()-ROW($B$28)))</f>
        <v>1</v>
      </c>
      <c r="E29" s="152">
        <f>IF($F$1="","",INDEX('Working - CPI'!$D:$D,$F$1+ROW()-ROW($B$28)))</f>
        <v>1360</v>
      </c>
      <c r="F29" s="153">
        <f>IF($F$1="","",INDEX('Working - CPI'!$E:$E,$F$1+ROW()-ROW($B$28)))</f>
        <v>45931</v>
      </c>
      <c r="G29" s="484">
        <f ca="1">IF($F$1="","",INDEX('Working - CPI'!$F:$F,$F$1+ROW()-ROW($B$28)))</f>
        <v>78.527667939815728</v>
      </c>
      <c r="H29" s="268">
        <f>IF($F$1="","",INDEX('Working - CPI'!$G:$G,$F$1+ROW()-ROW($B$28)))</f>
        <v>1.32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No</v>
      </c>
      <c r="K29" s="844" t="str">
        <f>IF($F$1="","",INDEX('Working - CPI'!$J:$J,$F$1+ROW()-ROW($B$28)))</f>
        <v>Suite Refresh Started- due for completion 11/30/25</v>
      </c>
      <c r="L29" s="845"/>
      <c r="M29" s="845"/>
      <c r="N29" s="845"/>
      <c r="O29" s="845"/>
      <c r="P29" s="845"/>
      <c r="Q29" s="845"/>
      <c r="R29" s="847"/>
      <c r="S29" s="847"/>
      <c r="T29" s="847"/>
      <c r="U29" s="847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6509 W Frye Rd</v>
      </c>
      <c r="D30" s="151">
        <f>IF($F$1="","",INDEX('Working - CPI'!$C:$C,$F$1+ROW()-ROW($B$28)))</f>
        <v>2</v>
      </c>
      <c r="E30" s="152">
        <f>IF($F$1="","",INDEX('Working - CPI'!$D:$D,$F$1+ROW()-ROW($B$28)))</f>
        <v>1360</v>
      </c>
      <c r="F30" s="153">
        <f>IF($F$1="","",INDEX('Working - CPI'!$E:$E,$F$1+ROW()-ROW($B$28)))</f>
        <v>45931</v>
      </c>
      <c r="G30" s="484">
        <f ca="1">IF($F$1="","",INDEX('Working - CPI'!$F:$F,$F$1+ROW()-ROW($B$28)))</f>
        <v>78.527667939815728</v>
      </c>
      <c r="H30" s="268">
        <f>IF($F$1="","",INDEX('Working - CPI'!$G:$G,$F$1+ROW()-ROW($B$28)))</f>
        <v>1.32</v>
      </c>
      <c r="I30" s="267" t="str">
        <f>IF($F$1="","",INDEX('Working - CPI'!$H:$H,$F$1+ROW()-ROW($B$28)))</f>
        <v>Yes</v>
      </c>
      <c r="J30" s="267" t="str">
        <f>IF($F$1="","",INDEX('Working - CPI'!$I:$I,$F$1+ROW()-ROW($B$28)))</f>
        <v>No</v>
      </c>
      <c r="K30" s="844" t="str">
        <f>IF($F$1="","",INDEX('Working - CPI'!$J:$J,$F$1+ROW()-ROW($B$28)))</f>
        <v>Suite refresh started due for completion 11/30/2025</v>
      </c>
      <c r="L30" s="845"/>
      <c r="M30" s="845"/>
      <c r="N30" s="845"/>
      <c r="O30" s="845"/>
      <c r="P30" s="845"/>
      <c r="Q30" s="845"/>
      <c r="R30" s="847"/>
      <c r="S30" s="847"/>
      <c r="T30" s="847"/>
      <c r="U30" s="847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20.25" customHeight="1">
      <c r="A31" s="125"/>
      <c r="B31" s="150" t="str">
        <f>IF($F$1="","",IF(INDEX('Working - CPI'!$D:$D,$F$1+ROW()-ROW($B$28))&gt;0,"Vacant",""))</f>
        <v>Vacant</v>
      </c>
      <c r="C31" s="151" t="str">
        <f>IF($F$1="","",INDEX('Working - CPI'!$B:$B,$F$1+ROW()-ROW($B$28)))</f>
        <v>6501 W Frye Rd</v>
      </c>
      <c r="D31" s="151">
        <f>IF($F$1="","",INDEX('Working - CPI'!$C:$C,$F$1+ROW()-ROW($B$28)))</f>
        <v>13</v>
      </c>
      <c r="E31" s="152">
        <f>IF($F$1="","",INDEX('Working - CPI'!$D:$D,$F$1+ROW()-ROW($B$28)))</f>
        <v>4480</v>
      </c>
      <c r="F31" s="153">
        <f>IF($F$1="","",INDEX('Working - CPI'!$E:$E,$F$1+ROW()-ROW($B$28)))</f>
        <v>45931</v>
      </c>
      <c r="G31" s="484">
        <f ca="1">IF($F$1="","",INDEX('Working - CPI'!$F:$F,$F$1+ROW()-ROW($B$28)))</f>
        <v>78.527667939815728</v>
      </c>
      <c r="H31" s="268">
        <f>IF($F$1="","",INDEX('Working - CPI'!$G:$G,$F$1+ROW()-ROW($B$28)))</f>
        <v>1.32</v>
      </c>
      <c r="I31" s="267" t="str">
        <f>IF($F$1="","",INDEX('Working - CPI'!$H:$H,$F$1+ROW()-ROW($B$28)))</f>
        <v>Yes</v>
      </c>
      <c r="J31" s="267" t="str">
        <f>IF($F$1="","",INDEX('Working - CPI'!$I:$I,$F$1+ROW()-ROW($B$28)))</f>
        <v>No</v>
      </c>
      <c r="K31" s="926" t="str">
        <f>IF($F$1="","",INDEX('Working - CPI'!$J:$J,$F$1+ROW()-ROW($B$28)))</f>
        <v>Demising back into two suites- cosmetic updating to begin 12/1/2025 should be complete by 2026</v>
      </c>
      <c r="L31" s="862"/>
      <c r="M31" s="862"/>
      <c r="N31" s="862"/>
      <c r="O31" s="862"/>
      <c r="P31" s="862"/>
      <c r="Q31" s="862"/>
      <c r="R31" s="846" t="s">
        <v>1343</v>
      </c>
      <c r="S31" s="846"/>
      <c r="T31" s="846"/>
      <c r="U31" s="846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110" customFormat="1" ht="13" customHeight="1">
      <c r="A32" s="63"/>
      <c r="B32" s="156"/>
      <c r="C32" s="285"/>
      <c r="D32" s="285"/>
      <c r="E32" s="286"/>
      <c r="F32" s="287"/>
      <c r="G32" s="288"/>
      <c r="H32" s="289"/>
      <c r="I32" s="288"/>
      <c r="J32" s="288"/>
      <c r="K32" s="136"/>
      <c r="L32" s="290"/>
      <c r="M32" s="290"/>
      <c r="N32" s="290"/>
      <c r="O32" s="290"/>
      <c r="P32" s="290"/>
      <c r="Q32" s="290"/>
      <c r="R32" s="290"/>
      <c r="S32" s="290"/>
      <c r="T32" s="290"/>
      <c r="U32" s="29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86"/>
      <c r="B43" s="187"/>
      <c r="C43" s="188"/>
      <c r="D43" s="188"/>
      <c r="E43" s="189"/>
      <c r="F43" s="190"/>
      <c r="G43" s="271"/>
      <c r="H43" s="272"/>
      <c r="I43" s="271"/>
      <c r="J43" s="271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7" customFormat="1" ht="12.75" customHeight="1">
      <c r="A44" s="133"/>
      <c r="B44" s="156"/>
      <c r="C44" s="157"/>
      <c r="D44" s="157"/>
      <c r="E44" s="158"/>
      <c r="F44" s="159"/>
      <c r="G44" s="269"/>
      <c r="H44" s="270"/>
      <c r="I44" s="269"/>
      <c r="J44" s="269"/>
      <c r="K44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55"/>
      <c r="W44" s="262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6"/>
    </row>
    <row r="45" spans="1:65" s="243" customFormat="1" ht="15.75" customHeight="1">
      <c r="A45" s="235"/>
      <c r="B45" s="236" t="s">
        <v>785</v>
      </c>
      <c r="C45" s="237">
        <f>SUMIF(B27:B40,B45,E27:E40)</f>
        <v>0</v>
      </c>
      <c r="D45" s="237"/>
      <c r="E45" s="238">
        <f>SUM(E28:E44)</f>
        <v>11700</v>
      </c>
      <c r="F45" s="239"/>
      <c r="G45" s="237" t="s">
        <v>59</v>
      </c>
      <c r="H45" s="237">
        <f>SUMIF(B27:B40,G45,E27:E40)</f>
        <v>11700</v>
      </c>
      <c r="I45" s="237"/>
      <c r="J45" s="237"/>
      <c r="K45" s="241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W45" s="244"/>
      <c r="X45" s="244"/>
      <c r="Y45" s="244"/>
      <c r="Z45" s="244"/>
      <c r="AA45" s="244"/>
      <c r="AB45" s="244"/>
      <c r="AC45" s="244"/>
      <c r="AD45" s="244"/>
      <c r="AE45" s="244"/>
      <c r="AF45" s="244"/>
      <c r="AG45" s="245"/>
      <c r="AH45" s="246"/>
      <c r="AI45" s="247"/>
      <c r="AJ45" s="247"/>
      <c r="AK45" s="247"/>
      <c r="AL45" s="248"/>
    </row>
    <row r="46" spans="1:65" s="55" customFormat="1" ht="30.75" customHeight="1">
      <c r="A46" s="837" t="s">
        <v>786</v>
      </c>
      <c r="B46" s="838"/>
      <c r="C46" s="838"/>
      <c r="D46" s="838"/>
      <c r="E46" s="838"/>
      <c r="F46" s="838"/>
      <c r="G46" s="838"/>
      <c r="H46" s="838"/>
      <c r="I46" s="838"/>
      <c r="J46" s="838"/>
      <c r="K46" s="838"/>
      <c r="L46" s="838"/>
      <c r="M46" s="838"/>
      <c r="N46" s="838"/>
      <c r="O46" s="838"/>
      <c r="P46" s="838"/>
      <c r="Q46" s="838"/>
      <c r="R46" s="838"/>
      <c r="S46" s="838"/>
      <c r="T46" s="838"/>
      <c r="U46" s="839"/>
      <c r="W46" s="263" t="s">
        <v>734</v>
      </c>
      <c r="X46" s="166"/>
      <c r="Y46" s="166"/>
      <c r="Z46" s="166"/>
      <c r="AA46" s="166"/>
      <c r="AB46" s="166"/>
      <c r="AC46" s="166"/>
      <c r="AD46" s="166"/>
      <c r="AE46" s="166"/>
      <c r="AF46" s="166"/>
      <c r="AG46" s="167"/>
      <c r="AH46" s="168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</row>
    <row r="47" spans="1:65" s="55" customFormat="1" ht="24" customHeight="1">
      <c r="A47" s="161"/>
      <c r="B47" s="162"/>
      <c r="C47" s="163"/>
      <c r="D47" s="163"/>
      <c r="E47" s="164"/>
      <c r="F47" s="162"/>
      <c r="G47" s="854" t="s">
        <v>737</v>
      </c>
      <c r="H47" s="853"/>
      <c r="I47" s="855" t="s">
        <v>738</v>
      </c>
      <c r="J47" s="853"/>
      <c r="K47" s="854" t="s">
        <v>739</v>
      </c>
      <c r="L47" s="853"/>
      <c r="M47" s="854" t="s">
        <v>740</v>
      </c>
      <c r="N47" s="853"/>
      <c r="O47" s="165" t="s">
        <v>760</v>
      </c>
      <c r="P47" s="165" t="s">
        <v>742</v>
      </c>
      <c r="Q47" s="165" t="s">
        <v>743</v>
      </c>
      <c r="R47" s="165" t="s">
        <v>744</v>
      </c>
      <c r="S47" s="164"/>
      <c r="T47" s="164"/>
      <c r="U47" s="164"/>
      <c r="W47" s="171" t="s">
        <v>745</v>
      </c>
      <c r="X47" s="169"/>
      <c r="Y47" s="169"/>
      <c r="Z47" s="169"/>
      <c r="AA47" s="169"/>
      <c r="AB47" s="170" t="s">
        <v>746</v>
      </c>
      <c r="AC47" s="170"/>
      <c r="AD47" s="170"/>
      <c r="AE47" s="170" t="s">
        <v>287</v>
      </c>
      <c r="AF47" s="171"/>
      <c r="AG47" s="172"/>
      <c r="AH47" s="173"/>
    </row>
    <row r="48" spans="1:65" s="536" customFormat="1" ht="15" customHeight="1">
      <c r="A48" s="530"/>
      <c r="B48" s="531" t="s">
        <v>751</v>
      </c>
      <c r="C48" s="532" t="s">
        <v>752</v>
      </c>
      <c r="D48" s="532" t="s">
        <v>753</v>
      </c>
      <c r="E48" s="530" t="s">
        <v>730</v>
      </c>
      <c r="F48" s="533" t="s">
        <v>754</v>
      </c>
      <c r="G48" s="534" t="s">
        <v>296</v>
      </c>
      <c r="H48" s="534" t="s">
        <v>757</v>
      </c>
      <c r="I48" s="532" t="s">
        <v>296</v>
      </c>
      <c r="J48" s="532" t="s">
        <v>757</v>
      </c>
      <c r="K48" s="534" t="s">
        <v>296</v>
      </c>
      <c r="L48" s="534" t="s">
        <v>757</v>
      </c>
      <c r="M48" s="534" t="s">
        <v>296</v>
      </c>
      <c r="N48" s="534" t="s">
        <v>757</v>
      </c>
      <c r="O48" s="534" t="s">
        <v>787</v>
      </c>
      <c r="P48" s="534" t="s">
        <v>787</v>
      </c>
      <c r="Q48" s="534" t="s">
        <v>787</v>
      </c>
      <c r="R48" s="534">
        <f>S6</f>
        <v>0</v>
      </c>
      <c r="S48" s="553" t="s">
        <v>788</v>
      </c>
      <c r="T48" s="859" t="s">
        <v>71</v>
      </c>
      <c r="U48" s="860"/>
      <c r="W48" s="537" t="s">
        <v>759</v>
      </c>
      <c r="X48" s="537" t="s">
        <v>760</v>
      </c>
      <c r="Y48" s="537" t="s">
        <v>761</v>
      </c>
      <c r="Z48" s="537" t="s">
        <v>742</v>
      </c>
      <c r="AA48" s="537" t="s">
        <v>762</v>
      </c>
      <c r="AB48" s="538" t="s">
        <v>763</v>
      </c>
      <c r="AC48" s="539" t="s">
        <v>762</v>
      </c>
      <c r="AD48" s="540" t="s">
        <v>739</v>
      </c>
      <c r="AE48" s="538" t="s">
        <v>764</v>
      </c>
      <c r="AF48" s="539" t="s">
        <v>765</v>
      </c>
      <c r="AG48" s="554" t="s">
        <v>766</v>
      </c>
      <c r="AH48" s="541" t="s">
        <v>767</v>
      </c>
      <c r="AL48" s="555"/>
      <c r="AM48" s="556" t="str">
        <f>AM5</f>
        <v>Raleigh Light Industrial - Rent Bump Calculation</v>
      </c>
      <c r="AN48" s="557"/>
      <c r="AO48" s="557"/>
      <c r="AP48" s="557"/>
      <c r="AQ48" s="557"/>
      <c r="AR48" s="557"/>
      <c r="AS48" s="557"/>
      <c r="AT48" s="557"/>
      <c r="AU48" s="557"/>
      <c r="AV48" s="557"/>
      <c r="AW48" s="558"/>
      <c r="AX48" s="558"/>
      <c r="AY48" s="558"/>
      <c r="AZ48" s="558"/>
      <c r="BA48" s="558"/>
      <c r="BB48" s="558"/>
      <c r="BD48" s="556" t="str">
        <f>BD5</f>
        <v>Raleigh Light Industrial - Rent Bump Calculation (Monthly Rents)</v>
      </c>
      <c r="BE48" s="557"/>
      <c r="BF48" s="557"/>
      <c r="BG48" s="557"/>
      <c r="BH48" s="557"/>
      <c r="BI48" s="557"/>
      <c r="BJ48" s="557"/>
      <c r="BK48" s="557"/>
      <c r="BL48" s="557"/>
      <c r="BM48" s="557"/>
    </row>
    <row r="49" spans="1:71" s="55" customFormat="1" ht="15" customHeight="1">
      <c r="A49" s="60"/>
      <c r="B49" s="61" t="str">
        <f>IF($G$1="","",INDEX('Lease Report 2025'!$H:$H,$G$1+ROW()-ROW($B$49)))</f>
        <v>Floteq USA LLC</v>
      </c>
      <c r="C49" s="62" t="str">
        <f>IF($G$1="","",INDEX('Lease Report 2025'!$D:$D,$G$1+ROW()-ROW($B$49)))</f>
        <v>5609 W Frye</v>
      </c>
      <c r="D49" s="62">
        <f>IF($G$1="","",INDEX('Lease Report 2025'!$E:$E,$G$1+ROW()-ROW($B$49)))</f>
        <v>4</v>
      </c>
      <c r="E49" s="60">
        <f>IF($G$1="","",INDEX('Lease Report 2025'!$G:$G,$G$1+ROW()-ROW($B$49)))</f>
        <v>1222</v>
      </c>
      <c r="F49" s="63" t="str">
        <f>IF($G$1="","",INDEX('Lease Report 2025'!$A:$A,$G$1+ROW()-ROW($B$49)))</f>
        <v>New</v>
      </c>
      <c r="G49" s="64">
        <f>IF($G$1="","",INDEX('Lease Report 2025'!$L:$L,$G$1+ROW()-ROW($B$49)))</f>
        <v>1.3</v>
      </c>
      <c r="H49" s="64"/>
      <c r="I49" s="62">
        <f>IF($G$1="","",INDEX('Lease Report 2025'!$P:$P,$G$1+ROW()-ROW($B$49)))</f>
        <v>3</v>
      </c>
      <c r="J49" s="62"/>
      <c r="K49" s="64"/>
      <c r="L49" s="64"/>
      <c r="M49" s="64"/>
      <c r="N49" s="476"/>
      <c r="O49" s="476">
        <f>IF($G$1="","",INDEX('Lease Report 2025'!$N:$N,$G$1+ROW()-ROW($B$49)))</f>
        <v>0.05</v>
      </c>
      <c r="P49" s="476"/>
      <c r="Q49" s="476"/>
      <c r="R49" s="64"/>
      <c r="S49" s="109">
        <f>IF($G$1="","",INDEX('Lease Report 2025'!$R:$R,$G$1+ROW()-ROW($B$49)))</f>
        <v>45778</v>
      </c>
      <c r="T49" s="61">
        <f>IF($G$1="","",INDEX('Lease Report 2025'!$O:$O,$G$1+ROW()-ROW($B$49)))</f>
        <v>0</v>
      </c>
      <c r="U49" s="430"/>
      <c r="W49" s="122"/>
      <c r="X49" s="122"/>
      <c r="Y49" s="122"/>
      <c r="Z49" s="122"/>
      <c r="AA49" s="122"/>
      <c r="AB49" s="477"/>
      <c r="AC49" s="123"/>
      <c r="AD49" s="123"/>
      <c r="AE49" s="123"/>
      <c r="AF49" s="123"/>
      <c r="AG49" s="478"/>
      <c r="AH49" s="431"/>
      <c r="AL49" s="110"/>
      <c r="AM49" s="47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D49" s="479"/>
      <c r="BE49" s="169"/>
      <c r="BF49" s="169"/>
      <c r="BG49" s="169"/>
      <c r="BH49" s="169"/>
      <c r="BI49" s="169"/>
      <c r="BJ49" s="169"/>
      <c r="BK49" s="169"/>
      <c r="BL49" s="169"/>
      <c r="BM49" s="169"/>
    </row>
    <row r="50" spans="1:71" s="55" customFormat="1" ht="15" customHeight="1">
      <c r="A50" s="60"/>
      <c r="B50" s="61" t="str">
        <f>IF($G$1="","",INDEX('Lease Report 2025'!$H:$H,$G$1+ROW()-ROW($B$49)))</f>
        <v>K-Harper Corp d/b/a Sapper HVAC</v>
      </c>
      <c r="C50" s="62" t="str">
        <f>IF($G$1="","",INDEX('Lease Report 2025'!$D:$D,$G$1+ROW()-ROW($B$49)))</f>
        <v>6505 W Frye</v>
      </c>
      <c r="D50" s="62">
        <f>IF($G$1="","",INDEX('Lease Report 2025'!$E:$E,$G$1+ROW()-ROW($B$49)))</f>
        <v>21</v>
      </c>
      <c r="E50" s="60">
        <f>IF($G$1="","",INDEX('Lease Report 2025'!$G:$G,$G$1+ROW()-ROW($B$49)))</f>
        <v>1260</v>
      </c>
      <c r="F50" s="63" t="str">
        <f>IF($G$1="","",INDEX('Lease Report 2025'!$A:$A,$G$1+ROW()-ROW($B$49)))</f>
        <v>New</v>
      </c>
      <c r="G50" s="64">
        <f>IF($G$1="","",INDEX('Lease Report 2025'!$L:$L,$G$1+ROW()-ROW($B$49)))</f>
        <v>1.3</v>
      </c>
      <c r="H50" s="64"/>
      <c r="I50" s="62">
        <f>IF($G$1="","",INDEX('Lease Report 2025'!$P:$P,$G$1+ROW()-ROW($B$49)))</f>
        <v>3</v>
      </c>
      <c r="J50" s="62"/>
      <c r="K50" s="64"/>
      <c r="L50" s="64"/>
      <c r="M50" s="64"/>
      <c r="N50" s="476"/>
      <c r="O50" s="476">
        <f>IF($G$1="","",INDEX('Lease Report 2025'!$N:$N,$G$1+ROW()-ROW($B$49)))</f>
        <v>0.05</v>
      </c>
      <c r="P50" s="476"/>
      <c r="Q50" s="476"/>
      <c r="R50" s="64"/>
      <c r="S50" s="109">
        <f>IF($G$1="","",INDEX('Lease Report 2025'!$R:$R,$G$1+ROW()-ROW($B$49)))</f>
        <v>45823</v>
      </c>
      <c r="T50" s="61">
        <f>IF($G$1="","",INDEX('Lease Report 2025'!$O:$O,$G$1+ROW()-ROW($B$49)))</f>
        <v>3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2025'!$H:$H,$G$1+ROW()-ROW($B$49)))</f>
        <v>Azpenn Power and Controls LLC</v>
      </c>
      <c r="C51" s="62" t="str">
        <f>IF($G$1="","",INDEX('Lease Report 2025'!$D:$D,$G$1+ROW()-ROW($B$49)))</f>
        <v>6505 W Frye Rd</v>
      </c>
      <c r="D51" s="62">
        <f>IF($G$1="","",INDEX('Lease Report 2025'!$E:$E,$G$1+ROW()-ROW($B$49)))</f>
        <v>22</v>
      </c>
      <c r="E51" s="60">
        <f>IF($G$1="","",INDEX('Lease Report 2025'!$G:$G,$G$1+ROW()-ROW($B$49)))</f>
        <v>1260</v>
      </c>
      <c r="F51" s="63" t="str">
        <f>IF($G$1="","",INDEX('Lease Report 2025'!$A:$A,$G$1+ROW()-ROW($B$49)))</f>
        <v>R</v>
      </c>
      <c r="G51" s="64">
        <f>IF($G$1="","",INDEX('Lease Report 2025'!$L:$L,$G$1+ROW()-ROW($B$49)))</f>
        <v>1.33</v>
      </c>
      <c r="H51" s="64"/>
      <c r="I51" s="62">
        <f>IF($G$1="","",INDEX('Lease Report 2025'!$P:$P,$G$1+ROW()-ROW($B$49)))</f>
        <v>1</v>
      </c>
      <c r="J51" s="62"/>
      <c r="K51" s="64"/>
      <c r="L51" s="64"/>
      <c r="M51" s="64"/>
      <c r="N51" s="476"/>
      <c r="O51" s="476">
        <f>IF($G$1="","",INDEX('Lease Report 2025'!$N:$N,$G$1+ROW()-ROW($B$49)))</f>
        <v>0</v>
      </c>
      <c r="P51" s="476"/>
      <c r="Q51" s="476"/>
      <c r="R51" s="64"/>
      <c r="S51" s="109">
        <f>IF($G$1="","",INDEX('Lease Report 2025'!$R:$R,$G$1+ROW()-ROW($B$49)))</f>
        <v>45870</v>
      </c>
      <c r="T51" s="61" t="str">
        <f>IF($G$1="","",INDEX('Lease Report 2025'!$O:$O,$G$1+ROW()-ROW($B$49)))</f>
        <v>No TI, No Free rent, No outside agent, Base Year Gross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2025'!$H:$H,$G$1+ROW()-ROW($B$49)))</f>
        <v>5150 Motorsport LLC</v>
      </c>
      <c r="C52" s="62" t="str">
        <f>IF($G$1="","",INDEX('Lease Report 2025'!$D:$D,$G$1+ROW()-ROW($B$49)))</f>
        <v>6509 W Frye</v>
      </c>
      <c r="D52" s="62">
        <f>IF($G$1="","",INDEX('Lease Report 2025'!$E:$E,$G$1+ROW()-ROW($B$49)))</f>
        <v>5</v>
      </c>
      <c r="E52" s="60">
        <f>IF($G$1="","",INDEX('Lease Report 2025'!$G:$G,$G$1+ROW()-ROW($B$49)))</f>
        <v>1222</v>
      </c>
      <c r="F52" s="63" t="str">
        <f>IF($G$1="","",INDEX('Lease Report 2025'!$A:$A,$G$1+ROW()-ROW($B$49)))</f>
        <v>New</v>
      </c>
      <c r="G52" s="64">
        <f>IF($G$1="","",INDEX('Lease Report 2025'!$L:$L,$G$1+ROW()-ROW($B$49)))</f>
        <v>1.35</v>
      </c>
      <c r="H52" s="64"/>
      <c r="I52" s="62">
        <f>IF($G$1="","",INDEX('Lease Report 2025'!$P:$P,$G$1+ROW()-ROW($B$49)))</f>
        <v>3</v>
      </c>
      <c r="J52" s="62"/>
      <c r="K52" s="64"/>
      <c r="L52" s="64"/>
      <c r="M52" s="64"/>
      <c r="N52" s="476"/>
      <c r="O52" s="476">
        <f>IF($G$1="","",INDEX('Lease Report 2025'!$N:$N,$G$1+ROW()-ROW($B$49)))</f>
        <v>0.06</v>
      </c>
      <c r="P52" s="476"/>
      <c r="Q52" s="476"/>
      <c r="R52" s="64"/>
      <c r="S52" s="109">
        <f>IF($G$1="","",INDEX('Lease Report 2025'!$R:$R,$G$1+ROW()-ROW($B$49)))</f>
        <v>45901</v>
      </c>
      <c r="T52" s="61">
        <f>IF($G$1="","",INDEX('Lease Report 2025'!$O:$O,$G$1+ROW()-ROW($B$49)))</f>
        <v>0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2025'!$H:$H,$G$1+ROW()-ROW($B$49)))</f>
        <v>BBQ Fans LLC</v>
      </c>
      <c r="C53" s="62" t="str">
        <f>IF($G$1="","",INDEX('Lease Report 2025'!$D:$D,$G$1+ROW()-ROW($B$49)))</f>
        <v xml:space="preserve">6501 W Frye </v>
      </c>
      <c r="D53" s="62">
        <f>IF($G$1="","",INDEX('Lease Report 2025'!$E:$E,$G$1+ROW()-ROW($B$49)))</f>
        <v>16</v>
      </c>
      <c r="E53" s="60">
        <f>IF($G$1="","",INDEX('Lease Report 2025'!$G:$G,$G$1+ROW()-ROW($B$49)))</f>
        <v>1460</v>
      </c>
      <c r="F53" s="63" t="str">
        <f>IF($G$1="","",INDEX('Lease Report 2025'!$A:$A,$G$1+ROW()-ROW($B$49)))</f>
        <v>R</v>
      </c>
      <c r="G53" s="64">
        <f>IF($G$1="","",INDEX('Lease Report 2025'!$L:$L,$G$1+ROW()-ROW($B$49)))</f>
        <v>1.3</v>
      </c>
      <c r="H53" s="64"/>
      <c r="I53" s="62">
        <f>IF($G$1="","",INDEX('Lease Report 2025'!$P:$P,$G$1+ROW()-ROW($B$49)))</f>
        <v>5</v>
      </c>
      <c r="J53" s="62"/>
      <c r="K53" s="64"/>
      <c r="L53" s="64"/>
      <c r="M53" s="64"/>
      <c r="N53" s="476"/>
      <c r="O53" s="476">
        <f>IF($G$1="","",INDEX('Lease Report 2025'!$N:$N,$G$1+ROW()-ROW($B$49)))</f>
        <v>0.06</v>
      </c>
      <c r="P53" s="476"/>
      <c r="Q53" s="476"/>
      <c r="R53" s="64"/>
      <c r="S53" s="109">
        <f>IF($G$1="","",INDEX('Lease Report 2025'!$R:$R,$G$1+ROW()-ROW($B$49)))</f>
        <v>45901</v>
      </c>
      <c r="T53" s="61" t="str">
        <f>IF($G$1="","",INDEX('Lease Report 2025'!$O:$O,$G$1+ROW()-ROW($B$49)))</f>
        <v>No TI, No Free rent, No outside agent, Base Year Gross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2025'!$H:$H,$G$1+ROW()-ROW($B$49)))</f>
        <v>Perfect Party Planing</v>
      </c>
      <c r="C54" s="62" t="str">
        <f>IF($G$1="","",INDEX('Lease Report 2025'!$D:$D,$G$1+ROW()-ROW($B$49)))</f>
        <v>6509 W Frye</v>
      </c>
      <c r="D54" s="62">
        <f>IF($G$1="","",INDEX('Lease Report 2025'!$E:$E,$G$1+ROW()-ROW($B$49)))</f>
        <v>6</v>
      </c>
      <c r="E54" s="60">
        <f>IF($G$1="","",INDEX('Lease Report 2025'!$G:$G,$G$1+ROW()-ROW($B$49)))</f>
        <v>2780</v>
      </c>
      <c r="F54" s="63" t="str">
        <f>IF($G$1="","",INDEX('Lease Report 2025'!$A:$A,$G$1+ROW()-ROW($B$49)))</f>
        <v>RX</v>
      </c>
      <c r="G54" s="64">
        <f>IF($G$1="","",INDEX('Lease Report 2025'!$L:$L,$G$1+ROW()-ROW($B$49)))</f>
        <v>1.35</v>
      </c>
      <c r="H54" s="64"/>
      <c r="I54" s="62">
        <f>IF($G$1="","",INDEX('Lease Report 2025'!$P:$P,$G$1+ROW()-ROW($B$49)))</f>
        <v>3</v>
      </c>
      <c r="J54" s="62"/>
      <c r="K54" s="64"/>
      <c r="L54" s="64"/>
      <c r="M54" s="64"/>
      <c r="N54" s="476"/>
      <c r="O54" s="476">
        <f>IF($G$1="","",INDEX('Lease Report 2025'!$N:$N,$G$1+ROW()-ROW($B$49)))</f>
        <v>0.05</v>
      </c>
      <c r="P54" s="476"/>
      <c r="Q54" s="476"/>
      <c r="R54" s="64"/>
      <c r="S54" s="109">
        <f>IF($G$1="","",INDEX('Lease Report 2025'!$R:$R,$G$1+ROW()-ROW($B$49)))</f>
        <v>45901</v>
      </c>
      <c r="T54" s="61">
        <f>IF($G$1="","",INDEX('Lease Report 2025'!$O:$O,$G$1+ROW()-ROW($B$49)))</f>
        <v>0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 t="str">
        <f>IF($G$1="","",INDEX('Lease Report 2025'!$H:$H,$G$1+ROW()-ROW($B$49)))</f>
        <v>Liquiserve, LLC</v>
      </c>
      <c r="C55" s="62" t="str">
        <f>IF($G$1="","",INDEX('Lease Report 2025'!$D:$D,$G$1+ROW()-ROW($B$49)))</f>
        <v>6509 W Frye Rd</v>
      </c>
      <c r="D55" s="62">
        <f>IF($G$1="","",INDEX('Lease Report 2025'!$E:$E,$G$1+ROW()-ROW($B$49)))</f>
        <v>12</v>
      </c>
      <c r="E55" s="60">
        <f>IF($G$1="","",INDEX('Lease Report 2025'!$G:$G,$G$1+ROW()-ROW($B$49)))</f>
        <v>2780</v>
      </c>
      <c r="F55" s="63" t="str">
        <f>IF($G$1="","",INDEX('Lease Report 2025'!$A:$A,$G$1+ROW()-ROW($B$49)))</f>
        <v>R</v>
      </c>
      <c r="G55" s="64">
        <f>IF($G$1="","",INDEX('Lease Report 2025'!$L:$L,$G$1+ROW()-ROW($B$49)))</f>
        <v>1.36</v>
      </c>
      <c r="H55" s="64"/>
      <c r="I55" s="62">
        <f>IF($G$1="","",INDEX('Lease Report 2025'!$P:$P,$G$1+ROW()-ROW($B$49)))</f>
        <v>3</v>
      </c>
      <c r="J55" s="62"/>
      <c r="K55" s="64"/>
      <c r="L55" s="64"/>
      <c r="M55" s="64"/>
      <c r="N55" s="476"/>
      <c r="O55" s="476">
        <f>IF($G$1="","",INDEX('Lease Report 2025'!$N:$N,$G$1+ROW()-ROW($B$49)))</f>
        <v>7.0000000000000007E-2</v>
      </c>
      <c r="P55" s="476"/>
      <c r="Q55" s="476"/>
      <c r="R55" s="64"/>
      <c r="S55" s="109">
        <f>IF($G$1="","",INDEX('Lease Report 2025'!$R:$R,$G$1+ROW()-ROW($B$49)))</f>
        <v>45931</v>
      </c>
      <c r="T55" s="61" t="str">
        <f>IF($G$1="","",INDEX('Lease Report 2025'!$O:$O,$G$1+ROW()-ROW($B$49)))</f>
        <v>No TI, No Free rent, No outside agent, Base Year Gross</v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 t="str">
        <f>IF($G$1="","",INDEX('Lease Report 2025'!$H:$H,$G$1+ROW()-ROW($B$49)))</f>
        <v>PREMIER AIR SOLUTIONS ,INC</v>
      </c>
      <c r="C56" s="62" t="str">
        <f>IF($G$1="","",INDEX('Lease Report 2025'!$D:$D,$G$1+ROW()-ROW($B$49)))</f>
        <v>6505 W Frye Rd</v>
      </c>
      <c r="D56" s="62">
        <f>IF($G$1="","",INDEX('Lease Report 2025'!$E:$E,$G$1+ROW()-ROW($B$49)))</f>
        <v>23</v>
      </c>
      <c r="E56" s="60">
        <f>IF($G$1="","",INDEX('Lease Report 2025'!$G:$G,$G$1+ROW()-ROW($B$49)))</f>
        <v>1260</v>
      </c>
      <c r="F56" s="63" t="str">
        <f>IF($G$1="","",INDEX('Lease Report 2025'!$A:$A,$G$1+ROW()-ROW($B$49)))</f>
        <v>OFS</v>
      </c>
      <c r="G56" s="64">
        <f>IF($G$1="","",INDEX('Lease Report 2025'!$L:$L,$G$1+ROW()-ROW($B$49)))</f>
        <v>1.42</v>
      </c>
      <c r="H56" s="64"/>
      <c r="I56" s="62">
        <f>IF($G$1="","",INDEX('Lease Report 2025'!$P:$P,$G$1+ROW()-ROW($B$49)))</f>
        <v>1</v>
      </c>
      <c r="J56" s="62"/>
      <c r="K56" s="64"/>
      <c r="L56" s="64"/>
      <c r="M56" s="64"/>
      <c r="N56" s="476"/>
      <c r="O56" s="476">
        <f>IF($G$1="","",INDEX('Lease Report 2025'!$N:$N,$G$1+ROW()-ROW($B$49)))</f>
        <v>0</v>
      </c>
      <c r="P56" s="476"/>
      <c r="Q56" s="476"/>
      <c r="R56" s="64"/>
      <c r="S56" s="109">
        <f>IF($G$1="","",INDEX('Lease Report 2025'!$R:$R,$G$1+ROW()-ROW($B$49)))</f>
        <v>45992</v>
      </c>
      <c r="T56" s="61" t="str">
        <f>IF($G$1="","",INDEX('Lease Report 2025'!$O:$O,$G$1+ROW()-ROW($B$49)))</f>
        <v>No TI, No Free rent, No outside agent, Base Year Gross</v>
      </c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110" customFormat="1" ht="12.75" customHeight="1">
      <c r="A58" s="60"/>
      <c r="B58" s="147"/>
      <c r="C58" s="62"/>
      <c r="D58" s="62"/>
      <c r="E58" s="60"/>
      <c r="F58" s="103"/>
      <c r="G58" s="64"/>
      <c r="H58" s="64"/>
      <c r="I58" s="62"/>
      <c r="J58" s="104"/>
      <c r="K58" s="105"/>
      <c r="L58" s="64"/>
      <c r="M58" s="60"/>
      <c r="N58" s="106"/>
      <c r="O58" s="107"/>
      <c r="P58" s="107"/>
      <c r="Q58" s="174"/>
      <c r="R58" s="74"/>
      <c r="S58" s="175"/>
      <c r="T58" s="864"/>
      <c r="U58" s="853"/>
      <c r="W58" s="120"/>
      <c r="X58" s="111"/>
      <c r="Y58" s="177"/>
      <c r="Z58" s="112"/>
      <c r="AA58" s="112"/>
      <c r="AB58" s="78"/>
      <c r="AC58" s="178"/>
      <c r="AD58" s="179"/>
      <c r="AE58" s="180"/>
      <c r="AF58" s="181"/>
      <c r="AG58" s="182"/>
      <c r="AH58" s="114"/>
      <c r="AL58" s="55"/>
      <c r="AM58" s="176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D58" s="176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83"/>
      <c r="T59" s="184"/>
      <c r="U59" s="258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31" customFormat="1" ht="12.75" customHeight="1">
      <c r="A61" s="856" t="s">
        <v>789</v>
      </c>
      <c r="B61" s="857"/>
      <c r="C61" s="857"/>
      <c r="D61" s="857"/>
      <c r="E61" s="857"/>
      <c r="F61" s="857"/>
      <c r="G61" s="857"/>
      <c r="H61" s="857"/>
      <c r="I61" s="857"/>
      <c r="J61" s="857"/>
      <c r="K61" s="857"/>
      <c r="L61" s="857"/>
      <c r="M61" s="857"/>
      <c r="N61" s="857"/>
      <c r="O61" s="857"/>
      <c r="P61" s="857"/>
      <c r="Q61" s="857"/>
      <c r="R61" s="857"/>
      <c r="S61" s="857"/>
      <c r="T61" s="857"/>
      <c r="U61" s="858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3"/>
    </row>
    <row r="62" spans="1:71" s="31" customFormat="1" ht="12.75" customHeight="1">
      <c r="A62" s="861" t="s">
        <v>777</v>
      </c>
      <c r="B62" s="862"/>
      <c r="C62" s="862"/>
      <c r="D62" s="862"/>
      <c r="E62" s="862"/>
      <c r="F62" s="862"/>
      <c r="G62" s="862"/>
      <c r="H62" s="862"/>
      <c r="I62" s="862"/>
      <c r="J62" s="862"/>
      <c r="K62" s="862"/>
      <c r="L62" s="862"/>
      <c r="M62" s="862"/>
      <c r="N62" s="862"/>
      <c r="O62" s="862"/>
      <c r="P62" s="862"/>
      <c r="Q62" s="862"/>
      <c r="R62" s="862"/>
      <c r="S62" s="862"/>
      <c r="T62" s="862"/>
      <c r="U62" s="863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536" customFormat="1" ht="15" customHeight="1">
      <c r="A63" s="530" t="s">
        <v>750</v>
      </c>
      <c r="B63" s="531" t="s">
        <v>751</v>
      </c>
      <c r="C63" s="532" t="s">
        <v>752</v>
      </c>
      <c r="D63" s="532" t="s">
        <v>753</v>
      </c>
      <c r="E63" s="530" t="s">
        <v>730</v>
      </c>
      <c r="F63" s="533" t="s">
        <v>758</v>
      </c>
      <c r="G63" s="534"/>
      <c r="H63" s="534"/>
      <c r="I63" s="532"/>
      <c r="J63" s="532"/>
      <c r="K63" s="534"/>
      <c r="L63" s="534"/>
      <c r="M63" s="534"/>
      <c r="N63" s="534"/>
      <c r="O63" s="534"/>
      <c r="P63" s="534"/>
      <c r="Q63" s="534"/>
      <c r="R63" s="534"/>
      <c r="S63" s="553"/>
      <c r="T63" s="859"/>
      <c r="U63" s="860"/>
      <c r="W63" s="537"/>
      <c r="X63" s="537"/>
      <c r="Y63" s="537"/>
      <c r="Z63" s="537"/>
      <c r="AA63" s="537"/>
      <c r="AB63" s="538"/>
      <c r="AC63" s="539"/>
      <c r="AD63" s="540"/>
      <c r="AE63" s="538"/>
      <c r="AF63" s="539"/>
      <c r="AG63" s="554"/>
      <c r="AH63" s="541"/>
      <c r="AL63" s="555"/>
      <c r="AM63" s="556"/>
      <c r="AN63" s="557"/>
      <c r="AO63" s="557"/>
      <c r="AP63" s="557"/>
      <c r="AQ63" s="557"/>
      <c r="AR63" s="557"/>
      <c r="AS63" s="557"/>
      <c r="AT63" s="557"/>
      <c r="AU63" s="557"/>
      <c r="AV63" s="557"/>
      <c r="AW63" s="558"/>
      <c r="AX63" s="558"/>
      <c r="AY63" s="558"/>
      <c r="AZ63" s="558"/>
      <c r="BA63" s="558"/>
      <c r="BB63" s="558"/>
      <c r="BD63" s="556"/>
      <c r="BE63" s="557"/>
      <c r="BF63" s="557"/>
      <c r="BG63" s="557"/>
      <c r="BH63" s="557"/>
      <c r="BI63" s="557"/>
      <c r="BJ63" s="557"/>
      <c r="BK63" s="557"/>
      <c r="BL63" s="557"/>
      <c r="BM63" s="557"/>
    </row>
    <row r="64" spans="1:71" s="16" customFormat="1" ht="15" customHeight="1">
      <c r="A64" s="20"/>
      <c r="B64" s="17"/>
      <c r="C64" s="18"/>
      <c r="D64" s="18"/>
      <c r="E64" s="20"/>
      <c r="F64" s="21"/>
      <c r="G64" s="851"/>
      <c r="H64" s="852"/>
      <c r="I64" s="852"/>
      <c r="J64" s="852"/>
      <c r="K64" s="852"/>
      <c r="L64" s="852"/>
      <c r="M64" s="852"/>
      <c r="N64" s="852"/>
      <c r="O64" s="852"/>
      <c r="P64" s="852"/>
      <c r="Q64" s="852"/>
      <c r="R64" s="852"/>
      <c r="S64" s="852"/>
      <c r="T64" s="852"/>
      <c r="U64" s="853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46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</row>
    <row r="65" spans="1:65" s="14" customFormat="1" ht="15" customHeight="1">
      <c r="A65" s="36"/>
      <c r="B65" s="37"/>
      <c r="C65" s="38"/>
      <c r="D65" s="38"/>
      <c r="E65" s="36"/>
      <c r="F65" s="39"/>
      <c r="G65" s="850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L65" s="46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1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46" customFormat="1" ht="15" customHeight="1">
      <c r="A80" s="52"/>
      <c r="C80" s="53"/>
      <c r="D80" s="53"/>
      <c r="E80" s="52"/>
      <c r="F80" s="54"/>
      <c r="G80" s="883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2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ht="15" customHeight="1">
      <c r="G86" s="879"/>
      <c r="H86" s="879"/>
      <c r="I86" s="880"/>
      <c r="J86" s="880"/>
      <c r="K86" s="879"/>
      <c r="L86" s="879"/>
      <c r="M86" s="879"/>
      <c r="N86" s="879"/>
      <c r="O86" s="881"/>
      <c r="P86" s="881"/>
      <c r="Q86" s="881"/>
      <c r="R86" s="881"/>
      <c r="S86" s="881"/>
      <c r="T86" s="881"/>
      <c r="U86" s="881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</row>
    <row r="87" spans="1:65" ht="15" customHeight="1"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</sheetData>
  <mergeCells count="56">
    <mergeCell ref="G86:U86"/>
    <mergeCell ref="G70:U70"/>
    <mergeCell ref="G71:U71"/>
    <mergeCell ref="G83:U83"/>
    <mergeCell ref="G76:U76"/>
    <mergeCell ref="G77:U77"/>
    <mergeCell ref="G72:U72"/>
    <mergeCell ref="G73:U73"/>
    <mergeCell ref="G74:U74"/>
    <mergeCell ref="G84:U84"/>
    <mergeCell ref="G85:U85"/>
    <mergeCell ref="G78:U78"/>
    <mergeCell ref="G79:U79"/>
    <mergeCell ref="G80:U80"/>
    <mergeCell ref="G81:U81"/>
    <mergeCell ref="G82:U82"/>
    <mergeCell ref="A10:U10"/>
    <mergeCell ref="A11:U11"/>
    <mergeCell ref="A25:U25"/>
    <mergeCell ref="A26:U26"/>
    <mergeCell ref="K12:U12"/>
    <mergeCell ref="G75:U75"/>
    <mergeCell ref="G69:U69"/>
    <mergeCell ref="G64:U64"/>
    <mergeCell ref="K47:L47"/>
    <mergeCell ref="G67:U67"/>
    <mergeCell ref="I47:J47"/>
    <mergeCell ref="M47:N47"/>
    <mergeCell ref="G66:U66"/>
    <mergeCell ref="G68:U68"/>
    <mergeCell ref="G65:U65"/>
    <mergeCell ref="A61:U61"/>
    <mergeCell ref="T48:U48"/>
    <mergeCell ref="G47:H47"/>
    <mergeCell ref="A62:U62"/>
    <mergeCell ref="T58:U58"/>
    <mergeCell ref="T63:U63"/>
    <mergeCell ref="T1:U1"/>
    <mergeCell ref="A2:B2"/>
    <mergeCell ref="D2:E2"/>
    <mergeCell ref="G5:I5"/>
    <mergeCell ref="J5:K5"/>
    <mergeCell ref="A4:U4"/>
    <mergeCell ref="N5:O5"/>
    <mergeCell ref="L5:M5"/>
    <mergeCell ref="K27:Q27"/>
    <mergeCell ref="R27:U27"/>
    <mergeCell ref="R28:U28"/>
    <mergeCell ref="R29:U29"/>
    <mergeCell ref="R30:U30"/>
    <mergeCell ref="R31:U31"/>
    <mergeCell ref="A46:U46"/>
    <mergeCell ref="K28:Q28"/>
    <mergeCell ref="K29:Q29"/>
    <mergeCell ref="K30:Q30"/>
    <mergeCell ref="K31:Q31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6710-DA4C-2E4C-822B-691DAC0E2C56}">
  <dimension ref="A1:AD127"/>
  <sheetViews>
    <sheetView showGridLines="0" workbookViewId="0">
      <pane ySplit="1" topLeftCell="A72" activePane="bottomLeft" state="frozen"/>
      <selection pane="bottomLeft" activeCell="K72" sqref="K72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1344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1345</v>
      </c>
      <c r="B7" s="892" t="s">
        <v>59</v>
      </c>
      <c r="C7" s="888"/>
      <c r="D7" s="888"/>
      <c r="E7" s="900">
        <v>4480</v>
      </c>
      <c r="F7" s="888"/>
      <c r="G7" s="619">
        <v>0</v>
      </c>
      <c r="H7" s="615"/>
      <c r="I7" s="893"/>
      <c r="J7" s="888"/>
      <c r="K7" s="618">
        <v>0</v>
      </c>
      <c r="L7" s="894"/>
      <c r="M7" s="888"/>
      <c r="N7" s="893"/>
      <c r="O7" s="888"/>
      <c r="P7" s="888"/>
      <c r="Q7" s="888"/>
      <c r="R7" s="888"/>
      <c r="S7" s="888"/>
      <c r="T7" s="893"/>
      <c r="U7" s="888"/>
      <c r="V7" s="888"/>
      <c r="W7" s="615"/>
      <c r="X7" s="889">
        <v>0</v>
      </c>
      <c r="Y7" s="888"/>
      <c r="Z7" s="888"/>
      <c r="AA7" s="888"/>
      <c r="AB7" s="888"/>
      <c r="AC7" s="615"/>
      <c r="AD7" s="615" t="s">
        <v>792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1346</v>
      </c>
      <c r="B9" s="892" t="s">
        <v>1347</v>
      </c>
      <c r="C9" s="888"/>
      <c r="D9" s="888"/>
      <c r="E9" s="900">
        <v>1460</v>
      </c>
      <c r="F9" s="888"/>
      <c r="G9" s="619">
        <v>1460</v>
      </c>
      <c r="H9" s="619">
        <v>22776</v>
      </c>
      <c r="I9" s="901">
        <v>1898</v>
      </c>
      <c r="J9" s="888"/>
      <c r="K9" s="618">
        <v>15.6</v>
      </c>
      <c r="L9" s="894"/>
      <c r="M9" s="888"/>
      <c r="N9" s="887">
        <v>45901</v>
      </c>
      <c r="O9" s="888"/>
      <c r="P9" s="888"/>
      <c r="Q9" s="888"/>
      <c r="R9" s="888"/>
      <c r="S9" s="888"/>
      <c r="T9" s="887">
        <v>46265</v>
      </c>
      <c r="U9" s="888"/>
      <c r="V9" s="888"/>
      <c r="W9" s="616">
        <v>1898</v>
      </c>
      <c r="X9" s="889">
        <v>15.6</v>
      </c>
      <c r="Y9" s="888"/>
      <c r="Z9" s="888"/>
      <c r="AA9" s="888"/>
      <c r="AB9" s="888"/>
      <c r="AC9" s="617">
        <v>45901</v>
      </c>
      <c r="AD9" s="615" t="s">
        <v>892</v>
      </c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46266</v>
      </c>
      <c r="O10" s="888"/>
      <c r="P10" s="888"/>
      <c r="Q10" s="888"/>
      <c r="R10" s="888"/>
      <c r="S10" s="888"/>
      <c r="T10" s="887">
        <v>46630</v>
      </c>
      <c r="U10" s="888"/>
      <c r="V10" s="888"/>
      <c r="W10" s="616">
        <v>1985.6</v>
      </c>
      <c r="X10" s="889">
        <v>16.32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46631</v>
      </c>
      <c r="O11" s="888"/>
      <c r="P11" s="888"/>
      <c r="Q11" s="888"/>
      <c r="R11" s="888"/>
      <c r="S11" s="888"/>
      <c r="T11" s="887">
        <v>46996</v>
      </c>
      <c r="U11" s="888"/>
      <c r="V11" s="888"/>
      <c r="W11" s="616">
        <v>2073.1999999999998</v>
      </c>
      <c r="X11" s="889">
        <v>17.04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46997</v>
      </c>
      <c r="O12" s="888"/>
      <c r="P12" s="888"/>
      <c r="Q12" s="888"/>
      <c r="R12" s="888"/>
      <c r="S12" s="888"/>
      <c r="T12" s="887">
        <v>47361</v>
      </c>
      <c r="U12" s="888"/>
      <c r="V12" s="888"/>
      <c r="W12" s="616">
        <v>2160.8000000000002</v>
      </c>
      <c r="X12" s="889">
        <v>17.760000000000002</v>
      </c>
      <c r="Y12" s="888"/>
      <c r="Z12" s="888"/>
      <c r="AA12" s="888"/>
      <c r="AB12" s="888"/>
      <c r="AC12" s="615"/>
      <c r="AD12" s="615"/>
    </row>
    <row r="13" spans="1:30">
      <c r="A13" s="612"/>
      <c r="B13" s="892"/>
      <c r="C13" s="888"/>
      <c r="D13" s="888"/>
      <c r="E13" s="893"/>
      <c r="F13" s="888"/>
      <c r="G13" s="615" t="s">
        <v>792</v>
      </c>
      <c r="H13" s="615"/>
      <c r="I13" s="893"/>
      <c r="J13" s="888"/>
      <c r="K13" s="615"/>
      <c r="L13" s="894"/>
      <c r="M13" s="888"/>
      <c r="N13" s="887">
        <v>47362</v>
      </c>
      <c r="O13" s="888"/>
      <c r="P13" s="888"/>
      <c r="Q13" s="888"/>
      <c r="R13" s="888"/>
      <c r="S13" s="888"/>
      <c r="T13" s="887">
        <v>47726</v>
      </c>
      <c r="U13" s="888"/>
      <c r="V13" s="888"/>
      <c r="W13" s="616">
        <v>2248.4</v>
      </c>
      <c r="X13" s="889">
        <v>18.48</v>
      </c>
      <c r="Y13" s="888"/>
      <c r="Z13" s="888"/>
      <c r="AA13" s="888"/>
      <c r="AB13" s="888"/>
      <c r="AC13" s="615"/>
      <c r="AD13" s="615"/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1348</v>
      </c>
      <c r="B15" s="892" t="s">
        <v>1349</v>
      </c>
      <c r="C15" s="888"/>
      <c r="D15" s="888"/>
      <c r="E15" s="900">
        <v>3020</v>
      </c>
      <c r="F15" s="888"/>
      <c r="G15" s="619">
        <v>3020</v>
      </c>
      <c r="H15" s="619">
        <v>78592.800000000003</v>
      </c>
      <c r="I15" s="901">
        <v>6549.4</v>
      </c>
      <c r="J15" s="888"/>
      <c r="K15" s="618">
        <v>17.16</v>
      </c>
      <c r="L15" s="894" t="s">
        <v>1350</v>
      </c>
      <c r="M15" s="888"/>
      <c r="N15" s="887">
        <v>45962</v>
      </c>
      <c r="O15" s="888"/>
      <c r="P15" s="888"/>
      <c r="Q15" s="888"/>
      <c r="R15" s="888"/>
      <c r="S15" s="888"/>
      <c r="T15" s="887">
        <v>46326</v>
      </c>
      <c r="U15" s="888"/>
      <c r="V15" s="888"/>
      <c r="W15" s="616">
        <v>6549.4</v>
      </c>
      <c r="X15" s="889">
        <v>17.16</v>
      </c>
      <c r="Y15" s="888"/>
      <c r="Z15" s="888"/>
      <c r="AA15" s="888"/>
      <c r="AB15" s="888"/>
      <c r="AC15" s="617">
        <v>45597</v>
      </c>
      <c r="AD15" s="615" t="s">
        <v>1124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1351</v>
      </c>
      <c r="B17" s="892" t="s">
        <v>1352</v>
      </c>
      <c r="C17" s="888"/>
      <c r="D17" s="888"/>
      <c r="E17" s="900">
        <v>4868</v>
      </c>
      <c r="F17" s="888"/>
      <c r="G17" s="619">
        <v>4868</v>
      </c>
      <c r="H17" s="619">
        <v>77693.279999999999</v>
      </c>
      <c r="I17" s="901">
        <v>6474.44</v>
      </c>
      <c r="J17" s="888"/>
      <c r="K17" s="618">
        <v>15.96</v>
      </c>
      <c r="L17" s="894"/>
      <c r="M17" s="888"/>
      <c r="N17" s="887">
        <v>45658</v>
      </c>
      <c r="O17" s="888"/>
      <c r="P17" s="888"/>
      <c r="Q17" s="888"/>
      <c r="R17" s="888"/>
      <c r="S17" s="888"/>
      <c r="T17" s="887">
        <v>46022</v>
      </c>
      <c r="U17" s="888"/>
      <c r="V17" s="888"/>
      <c r="W17" s="616">
        <v>6474.44</v>
      </c>
      <c r="X17" s="889">
        <v>15.96</v>
      </c>
      <c r="Y17" s="888"/>
      <c r="Z17" s="888"/>
      <c r="AA17" s="888"/>
      <c r="AB17" s="888"/>
      <c r="AC17" s="617">
        <v>45292</v>
      </c>
      <c r="AD17" s="615" t="s">
        <v>870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46023</v>
      </c>
      <c r="O18" s="888"/>
      <c r="P18" s="888"/>
      <c r="Q18" s="888"/>
      <c r="R18" s="888"/>
      <c r="S18" s="888"/>
      <c r="T18" s="887">
        <v>46387</v>
      </c>
      <c r="U18" s="888"/>
      <c r="V18" s="888"/>
      <c r="W18" s="616">
        <v>6815.2</v>
      </c>
      <c r="X18" s="889">
        <v>16.8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1353</v>
      </c>
      <c r="B20" s="892" t="s">
        <v>1354</v>
      </c>
      <c r="C20" s="888"/>
      <c r="D20" s="888"/>
      <c r="E20" s="900">
        <v>2920</v>
      </c>
      <c r="F20" s="888"/>
      <c r="G20" s="619">
        <v>2920</v>
      </c>
      <c r="H20" s="619">
        <v>44150.400000000001</v>
      </c>
      <c r="I20" s="901">
        <v>3679.2</v>
      </c>
      <c r="J20" s="888"/>
      <c r="K20" s="618">
        <v>15.12</v>
      </c>
      <c r="L20" s="894"/>
      <c r="M20" s="888"/>
      <c r="N20" s="887">
        <v>45717</v>
      </c>
      <c r="O20" s="888"/>
      <c r="P20" s="888"/>
      <c r="Q20" s="888"/>
      <c r="R20" s="888"/>
      <c r="S20" s="888"/>
      <c r="T20" s="887">
        <v>46081</v>
      </c>
      <c r="U20" s="888"/>
      <c r="V20" s="888"/>
      <c r="W20" s="616">
        <v>3679.2</v>
      </c>
      <c r="X20" s="889">
        <v>15.12</v>
      </c>
      <c r="Y20" s="888"/>
      <c r="Z20" s="888"/>
      <c r="AA20" s="888"/>
      <c r="AB20" s="888"/>
      <c r="AC20" s="617">
        <v>45352</v>
      </c>
      <c r="AD20" s="615" t="s">
        <v>850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46082</v>
      </c>
      <c r="O21" s="888"/>
      <c r="P21" s="888"/>
      <c r="Q21" s="888"/>
      <c r="R21" s="888"/>
      <c r="S21" s="888"/>
      <c r="T21" s="887">
        <v>46446</v>
      </c>
      <c r="U21" s="888"/>
      <c r="V21" s="888"/>
      <c r="W21" s="616">
        <v>3854.4</v>
      </c>
      <c r="X21" s="889">
        <v>15.84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1355</v>
      </c>
      <c r="B23" s="892" t="s">
        <v>1349</v>
      </c>
      <c r="C23" s="888"/>
      <c r="D23" s="888"/>
      <c r="E23" s="900">
        <v>1560</v>
      </c>
      <c r="F23" s="888"/>
      <c r="G23" s="619">
        <v>1560</v>
      </c>
      <c r="H23" s="615"/>
      <c r="I23" s="893"/>
      <c r="J23" s="888"/>
      <c r="K23" s="618">
        <v>0</v>
      </c>
      <c r="L23" s="894" t="s">
        <v>1350</v>
      </c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7">
        <v>45597</v>
      </c>
      <c r="AD23" s="615" t="s">
        <v>1124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1356</v>
      </c>
      <c r="B25" s="892" t="s">
        <v>1357</v>
      </c>
      <c r="C25" s="888"/>
      <c r="D25" s="888"/>
      <c r="E25" s="900">
        <v>2950</v>
      </c>
      <c r="F25" s="888"/>
      <c r="G25" s="619">
        <v>2950</v>
      </c>
      <c r="H25" s="619">
        <v>46374</v>
      </c>
      <c r="I25" s="901">
        <v>3864.5</v>
      </c>
      <c r="J25" s="888"/>
      <c r="K25" s="618">
        <v>15.72</v>
      </c>
      <c r="L25" s="894"/>
      <c r="M25" s="888"/>
      <c r="N25" s="887">
        <v>45778</v>
      </c>
      <c r="O25" s="888"/>
      <c r="P25" s="888"/>
      <c r="Q25" s="888"/>
      <c r="R25" s="888"/>
      <c r="S25" s="888"/>
      <c r="T25" s="887">
        <v>46142</v>
      </c>
      <c r="U25" s="888"/>
      <c r="V25" s="888"/>
      <c r="W25" s="616">
        <v>3864.5</v>
      </c>
      <c r="X25" s="889">
        <v>15.72</v>
      </c>
      <c r="Y25" s="888"/>
      <c r="Z25" s="888"/>
      <c r="AA25" s="888"/>
      <c r="AB25" s="888"/>
      <c r="AC25" s="617">
        <v>45413</v>
      </c>
      <c r="AD25" s="615" t="s">
        <v>968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46143</v>
      </c>
      <c r="O26" s="888"/>
      <c r="P26" s="888"/>
      <c r="Q26" s="888"/>
      <c r="R26" s="888"/>
      <c r="S26" s="888"/>
      <c r="T26" s="887">
        <v>46507</v>
      </c>
      <c r="U26" s="888"/>
      <c r="V26" s="888"/>
      <c r="W26" s="616">
        <v>4071</v>
      </c>
      <c r="X26" s="889">
        <v>16.559999999999999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1358</v>
      </c>
      <c r="B28" s="892" t="s">
        <v>1359</v>
      </c>
      <c r="C28" s="888"/>
      <c r="D28" s="888"/>
      <c r="E28" s="900">
        <v>1530</v>
      </c>
      <c r="F28" s="888"/>
      <c r="G28" s="619">
        <v>1530</v>
      </c>
      <c r="H28" s="619">
        <v>22582.799999999999</v>
      </c>
      <c r="I28" s="901">
        <v>1881.9</v>
      </c>
      <c r="J28" s="888"/>
      <c r="K28" s="618">
        <v>14.76</v>
      </c>
      <c r="L28" s="894"/>
      <c r="M28" s="888"/>
      <c r="N28" s="887">
        <v>45717</v>
      </c>
      <c r="O28" s="888"/>
      <c r="P28" s="888"/>
      <c r="Q28" s="888"/>
      <c r="R28" s="888"/>
      <c r="S28" s="888"/>
      <c r="T28" s="887">
        <v>46081</v>
      </c>
      <c r="U28" s="888"/>
      <c r="V28" s="888"/>
      <c r="W28" s="616">
        <v>1881.9</v>
      </c>
      <c r="X28" s="889">
        <v>14.76</v>
      </c>
      <c r="Y28" s="888"/>
      <c r="Z28" s="888"/>
      <c r="AA28" s="888"/>
      <c r="AB28" s="888"/>
      <c r="AC28" s="617">
        <v>44986</v>
      </c>
      <c r="AD28" s="615" t="s">
        <v>1285</v>
      </c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46082</v>
      </c>
      <c r="O29" s="888"/>
      <c r="P29" s="888"/>
      <c r="Q29" s="888"/>
      <c r="R29" s="888"/>
      <c r="S29" s="888"/>
      <c r="T29" s="887">
        <v>46446</v>
      </c>
      <c r="U29" s="888"/>
      <c r="V29" s="888"/>
      <c r="W29" s="616">
        <v>1973.7</v>
      </c>
      <c r="X29" s="889">
        <v>15.48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46447</v>
      </c>
      <c r="O30" s="888"/>
      <c r="P30" s="888"/>
      <c r="Q30" s="888"/>
      <c r="R30" s="888"/>
      <c r="S30" s="888"/>
      <c r="T30" s="887">
        <v>46812</v>
      </c>
      <c r="U30" s="888"/>
      <c r="V30" s="888"/>
      <c r="W30" s="616">
        <v>2065.5</v>
      </c>
      <c r="X30" s="889">
        <v>16.2</v>
      </c>
      <c r="Y30" s="888"/>
      <c r="Z30" s="888"/>
      <c r="AA30" s="888"/>
      <c r="AB30" s="888"/>
      <c r="AC30" s="615"/>
      <c r="AD30" s="615"/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1360</v>
      </c>
      <c r="B32" s="892" t="s">
        <v>1361</v>
      </c>
      <c r="C32" s="888"/>
      <c r="D32" s="888"/>
      <c r="E32" s="900">
        <v>4480</v>
      </c>
      <c r="F32" s="888"/>
      <c r="G32" s="619">
        <v>4480</v>
      </c>
      <c r="H32" s="619">
        <v>69888</v>
      </c>
      <c r="I32" s="901">
        <v>5824</v>
      </c>
      <c r="J32" s="888"/>
      <c r="K32" s="618">
        <v>15.6</v>
      </c>
      <c r="L32" s="894"/>
      <c r="M32" s="888"/>
      <c r="N32" s="887">
        <v>45748</v>
      </c>
      <c r="O32" s="888"/>
      <c r="P32" s="888"/>
      <c r="Q32" s="888"/>
      <c r="R32" s="888"/>
      <c r="S32" s="888"/>
      <c r="T32" s="887">
        <v>46112</v>
      </c>
      <c r="U32" s="888"/>
      <c r="V32" s="888"/>
      <c r="W32" s="616">
        <v>5824</v>
      </c>
      <c r="X32" s="889">
        <v>15.6</v>
      </c>
      <c r="Y32" s="888"/>
      <c r="Z32" s="888"/>
      <c r="AA32" s="888"/>
      <c r="AB32" s="888"/>
      <c r="AC32" s="617">
        <v>45689</v>
      </c>
      <c r="AD32" s="615" t="s">
        <v>995</v>
      </c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46113</v>
      </c>
      <c r="O33" s="888"/>
      <c r="P33" s="888"/>
      <c r="Q33" s="888"/>
      <c r="R33" s="888"/>
      <c r="S33" s="888"/>
      <c r="T33" s="887">
        <v>46477</v>
      </c>
      <c r="U33" s="888"/>
      <c r="V33" s="888"/>
      <c r="W33" s="616">
        <v>6048</v>
      </c>
      <c r="X33" s="889">
        <v>16.2</v>
      </c>
      <c r="Y33" s="888"/>
      <c r="Z33" s="888"/>
      <c r="AA33" s="888"/>
      <c r="AB33" s="888"/>
      <c r="AC33" s="615"/>
      <c r="AD33" s="615"/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46478</v>
      </c>
      <c r="O34" s="888"/>
      <c r="P34" s="888"/>
      <c r="Q34" s="888"/>
      <c r="R34" s="888"/>
      <c r="S34" s="888"/>
      <c r="T34" s="887">
        <v>46843</v>
      </c>
      <c r="U34" s="888"/>
      <c r="V34" s="888"/>
      <c r="W34" s="616">
        <v>6272</v>
      </c>
      <c r="X34" s="889">
        <v>16.8</v>
      </c>
      <c r="Y34" s="888"/>
      <c r="Z34" s="888"/>
      <c r="AA34" s="888"/>
      <c r="AB34" s="888"/>
      <c r="AC34" s="615"/>
      <c r="AD34" s="615"/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1362</v>
      </c>
      <c r="B36" s="892" t="s">
        <v>59</v>
      </c>
      <c r="C36" s="888"/>
      <c r="D36" s="888"/>
      <c r="E36" s="900">
        <v>4500</v>
      </c>
      <c r="F36" s="888"/>
      <c r="G36" s="619">
        <v>0</v>
      </c>
      <c r="H36" s="615"/>
      <c r="I36" s="893"/>
      <c r="J36" s="888"/>
      <c r="K36" s="618">
        <v>0</v>
      </c>
      <c r="L36" s="894"/>
      <c r="M36" s="888"/>
      <c r="N36" s="893"/>
      <c r="O36" s="888"/>
      <c r="P36" s="888"/>
      <c r="Q36" s="888"/>
      <c r="R36" s="888"/>
      <c r="S36" s="888"/>
      <c r="T36" s="893"/>
      <c r="U36" s="888"/>
      <c r="V36" s="888"/>
      <c r="W36" s="615"/>
      <c r="X36" s="889">
        <v>0</v>
      </c>
      <c r="Y36" s="888"/>
      <c r="Z36" s="888"/>
      <c r="AA36" s="888"/>
      <c r="AB36" s="888"/>
      <c r="AC36" s="615"/>
      <c r="AD36" s="615" t="s">
        <v>792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1363</v>
      </c>
      <c r="B38" s="892" t="s">
        <v>1364</v>
      </c>
      <c r="C38" s="888"/>
      <c r="D38" s="888"/>
      <c r="E38" s="900">
        <v>2920</v>
      </c>
      <c r="F38" s="888"/>
      <c r="G38" s="619">
        <v>2920</v>
      </c>
      <c r="H38" s="619">
        <v>43800</v>
      </c>
      <c r="I38" s="901">
        <v>3650</v>
      </c>
      <c r="J38" s="888"/>
      <c r="K38" s="618">
        <v>15</v>
      </c>
      <c r="L38" s="894"/>
      <c r="M38" s="888"/>
      <c r="N38" s="887">
        <v>45627</v>
      </c>
      <c r="O38" s="888"/>
      <c r="P38" s="888"/>
      <c r="Q38" s="888"/>
      <c r="R38" s="888"/>
      <c r="S38" s="888"/>
      <c r="T38" s="887">
        <v>45991</v>
      </c>
      <c r="U38" s="888"/>
      <c r="V38" s="888"/>
      <c r="W38" s="616">
        <v>3650</v>
      </c>
      <c r="X38" s="889">
        <v>15</v>
      </c>
      <c r="Y38" s="888"/>
      <c r="Z38" s="888"/>
      <c r="AA38" s="888"/>
      <c r="AB38" s="888"/>
      <c r="AC38" s="617">
        <v>45627</v>
      </c>
      <c r="AD38" s="615" t="s">
        <v>866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45992</v>
      </c>
      <c r="O39" s="888"/>
      <c r="P39" s="888"/>
      <c r="Q39" s="888"/>
      <c r="R39" s="888"/>
      <c r="S39" s="888"/>
      <c r="T39" s="887">
        <v>46356</v>
      </c>
      <c r="U39" s="888"/>
      <c r="V39" s="888"/>
      <c r="W39" s="616">
        <v>3796</v>
      </c>
      <c r="X39" s="889">
        <v>15.6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1365</v>
      </c>
      <c r="B41" s="892" t="s">
        <v>1366</v>
      </c>
      <c r="C41" s="888"/>
      <c r="D41" s="888"/>
      <c r="E41" s="900">
        <v>1560</v>
      </c>
      <c r="F41" s="888"/>
      <c r="G41" s="619">
        <v>1560</v>
      </c>
      <c r="H41" s="619">
        <v>22838.400000000001</v>
      </c>
      <c r="I41" s="901">
        <v>1903.2</v>
      </c>
      <c r="J41" s="888"/>
      <c r="K41" s="618">
        <v>14.64</v>
      </c>
      <c r="L41" s="894"/>
      <c r="M41" s="888"/>
      <c r="N41" s="887">
        <v>45901</v>
      </c>
      <c r="O41" s="888"/>
      <c r="P41" s="888"/>
      <c r="Q41" s="888"/>
      <c r="R41" s="888"/>
      <c r="S41" s="888"/>
      <c r="T41" s="887">
        <v>46265</v>
      </c>
      <c r="U41" s="888"/>
      <c r="V41" s="888"/>
      <c r="W41" s="616">
        <v>1903.2</v>
      </c>
      <c r="X41" s="889">
        <v>14.64</v>
      </c>
      <c r="Y41" s="888"/>
      <c r="Z41" s="888"/>
      <c r="AA41" s="888"/>
      <c r="AB41" s="888"/>
      <c r="AC41" s="617">
        <v>44805</v>
      </c>
      <c r="AD41" s="615" t="s">
        <v>842</v>
      </c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46266</v>
      </c>
      <c r="O42" s="888"/>
      <c r="P42" s="888"/>
      <c r="Q42" s="888"/>
      <c r="R42" s="888"/>
      <c r="S42" s="888"/>
      <c r="T42" s="887">
        <v>46630</v>
      </c>
      <c r="U42" s="888"/>
      <c r="V42" s="888"/>
      <c r="W42" s="616">
        <v>1981.2</v>
      </c>
      <c r="X42" s="889">
        <v>15.24</v>
      </c>
      <c r="Y42" s="888"/>
      <c r="Z42" s="888"/>
      <c r="AA42" s="888"/>
      <c r="AB42" s="888"/>
      <c r="AC42" s="615"/>
      <c r="AD42" s="615"/>
    </row>
    <row r="43" spans="1:30">
      <c r="A43" s="614" t="s">
        <v>792</v>
      </c>
      <c r="B43" s="884" t="s">
        <v>792</v>
      </c>
      <c r="C43" s="885"/>
      <c r="D43" s="885"/>
      <c r="E43" s="886" t="s">
        <v>792</v>
      </c>
      <c r="F43" s="885"/>
      <c r="G43" s="613" t="s">
        <v>792</v>
      </c>
      <c r="H43" s="613" t="s">
        <v>792</v>
      </c>
      <c r="I43" s="886" t="s">
        <v>792</v>
      </c>
      <c r="J43" s="885"/>
      <c r="K43" s="613" t="s">
        <v>792</v>
      </c>
      <c r="L43" s="884" t="s">
        <v>792</v>
      </c>
      <c r="M43" s="885"/>
      <c r="N43" s="886" t="s">
        <v>792</v>
      </c>
      <c r="O43" s="885"/>
      <c r="P43" s="885"/>
      <c r="Q43" s="885"/>
      <c r="R43" s="885"/>
      <c r="S43" s="885"/>
      <c r="T43" s="886" t="s">
        <v>792</v>
      </c>
      <c r="U43" s="885"/>
      <c r="V43" s="885"/>
      <c r="W43" s="613" t="s">
        <v>792</v>
      </c>
      <c r="X43" s="886" t="s">
        <v>792</v>
      </c>
      <c r="Y43" s="885"/>
      <c r="Z43" s="885"/>
      <c r="AA43" s="885"/>
      <c r="AB43" s="885"/>
      <c r="AC43" s="613" t="s">
        <v>792</v>
      </c>
      <c r="AD43" s="613" t="s">
        <v>792</v>
      </c>
    </row>
    <row r="44" spans="1:30">
      <c r="A44" s="612" t="s">
        <v>1367</v>
      </c>
      <c r="B44" s="892" t="s">
        <v>1368</v>
      </c>
      <c r="C44" s="888"/>
      <c r="D44" s="888"/>
      <c r="E44" s="900">
        <v>1360</v>
      </c>
      <c r="F44" s="888"/>
      <c r="G44" s="619">
        <v>1360</v>
      </c>
      <c r="H44" s="619">
        <v>21379.200000000001</v>
      </c>
      <c r="I44" s="901">
        <v>1781.6</v>
      </c>
      <c r="J44" s="888"/>
      <c r="K44" s="618">
        <v>15.72</v>
      </c>
      <c r="L44" s="894"/>
      <c r="M44" s="888"/>
      <c r="N44" s="887">
        <v>45717</v>
      </c>
      <c r="O44" s="888"/>
      <c r="P44" s="888"/>
      <c r="Q44" s="888"/>
      <c r="R44" s="888"/>
      <c r="S44" s="888"/>
      <c r="T44" s="887">
        <v>46081</v>
      </c>
      <c r="U44" s="888"/>
      <c r="V44" s="888"/>
      <c r="W44" s="616">
        <v>1781.6</v>
      </c>
      <c r="X44" s="889">
        <v>15.72</v>
      </c>
      <c r="Y44" s="888"/>
      <c r="Z44" s="888"/>
      <c r="AA44" s="888"/>
      <c r="AB44" s="888"/>
      <c r="AC44" s="617">
        <v>45352</v>
      </c>
      <c r="AD44" s="615" t="s">
        <v>850</v>
      </c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46082</v>
      </c>
      <c r="O45" s="888"/>
      <c r="P45" s="888"/>
      <c r="Q45" s="888"/>
      <c r="R45" s="888"/>
      <c r="S45" s="888"/>
      <c r="T45" s="887">
        <v>46446</v>
      </c>
      <c r="U45" s="888"/>
      <c r="V45" s="888"/>
      <c r="W45" s="616">
        <v>1876.8</v>
      </c>
      <c r="X45" s="889">
        <v>16.559999999999999</v>
      </c>
      <c r="Y45" s="888"/>
      <c r="Z45" s="888"/>
      <c r="AA45" s="888"/>
      <c r="AB45" s="888"/>
      <c r="AC45" s="615"/>
      <c r="AD45" s="615"/>
    </row>
    <row r="46" spans="1:30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0">
      <c r="A47" s="612" t="s">
        <v>1369</v>
      </c>
      <c r="B47" s="892" t="s">
        <v>1370</v>
      </c>
      <c r="C47" s="888"/>
      <c r="D47" s="888"/>
      <c r="E47" s="900">
        <v>2620</v>
      </c>
      <c r="F47" s="888"/>
      <c r="G47" s="619">
        <v>2620</v>
      </c>
      <c r="H47" s="619">
        <v>40872</v>
      </c>
      <c r="I47" s="901">
        <v>3406</v>
      </c>
      <c r="J47" s="888"/>
      <c r="K47" s="618">
        <v>15.6</v>
      </c>
      <c r="L47" s="894"/>
      <c r="M47" s="888"/>
      <c r="N47" s="887">
        <v>45778</v>
      </c>
      <c r="O47" s="888"/>
      <c r="P47" s="888"/>
      <c r="Q47" s="888"/>
      <c r="R47" s="888"/>
      <c r="S47" s="888"/>
      <c r="T47" s="887">
        <v>46142</v>
      </c>
      <c r="U47" s="888"/>
      <c r="V47" s="888"/>
      <c r="W47" s="616">
        <v>3406</v>
      </c>
      <c r="X47" s="889">
        <v>15.6</v>
      </c>
      <c r="Y47" s="888"/>
      <c r="Z47" s="888"/>
      <c r="AA47" s="888"/>
      <c r="AB47" s="888"/>
      <c r="AC47" s="617">
        <v>45413</v>
      </c>
      <c r="AD47" s="615" t="s">
        <v>968</v>
      </c>
    </row>
    <row r="48" spans="1:30">
      <c r="A48" s="612"/>
      <c r="B48" s="892"/>
      <c r="C48" s="888"/>
      <c r="D48" s="888"/>
      <c r="E48" s="893"/>
      <c r="F48" s="888"/>
      <c r="G48" s="615" t="s">
        <v>792</v>
      </c>
      <c r="H48" s="615"/>
      <c r="I48" s="893"/>
      <c r="J48" s="888"/>
      <c r="K48" s="615"/>
      <c r="L48" s="894"/>
      <c r="M48" s="888"/>
      <c r="N48" s="887">
        <v>46143</v>
      </c>
      <c r="O48" s="888"/>
      <c r="P48" s="888"/>
      <c r="Q48" s="888"/>
      <c r="R48" s="888"/>
      <c r="S48" s="888"/>
      <c r="T48" s="887">
        <v>46507</v>
      </c>
      <c r="U48" s="888"/>
      <c r="V48" s="888"/>
      <c r="W48" s="616">
        <v>3589.4</v>
      </c>
      <c r="X48" s="889">
        <v>16.440000000000001</v>
      </c>
      <c r="Y48" s="888"/>
      <c r="Z48" s="888"/>
      <c r="AA48" s="888"/>
      <c r="AB48" s="888"/>
      <c r="AC48" s="615"/>
      <c r="AD48" s="615"/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1371</v>
      </c>
      <c r="B50" s="892" t="s">
        <v>1372</v>
      </c>
      <c r="C50" s="888"/>
      <c r="D50" s="888"/>
      <c r="E50" s="900">
        <v>1260</v>
      </c>
      <c r="F50" s="888"/>
      <c r="G50" s="619">
        <v>1260</v>
      </c>
      <c r="H50" s="619">
        <v>19656</v>
      </c>
      <c r="I50" s="901">
        <v>1638</v>
      </c>
      <c r="J50" s="888"/>
      <c r="K50" s="618">
        <v>15.6</v>
      </c>
      <c r="L50" s="894"/>
      <c r="M50" s="888"/>
      <c r="N50" s="887">
        <v>45962</v>
      </c>
      <c r="O50" s="888"/>
      <c r="P50" s="888"/>
      <c r="Q50" s="888"/>
      <c r="R50" s="888"/>
      <c r="S50" s="888"/>
      <c r="T50" s="887">
        <v>46326</v>
      </c>
      <c r="U50" s="888"/>
      <c r="V50" s="888"/>
      <c r="W50" s="616">
        <v>1638</v>
      </c>
      <c r="X50" s="889">
        <v>15.6</v>
      </c>
      <c r="Y50" s="888"/>
      <c r="Z50" s="888"/>
      <c r="AA50" s="888"/>
      <c r="AB50" s="888"/>
      <c r="AC50" s="617">
        <v>45597</v>
      </c>
      <c r="AD50" s="615" t="s">
        <v>1204</v>
      </c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46327</v>
      </c>
      <c r="O51" s="888"/>
      <c r="P51" s="888"/>
      <c r="Q51" s="888"/>
      <c r="R51" s="888"/>
      <c r="S51" s="888"/>
      <c r="T51" s="887">
        <v>46691</v>
      </c>
      <c r="U51" s="888"/>
      <c r="V51" s="888"/>
      <c r="W51" s="616">
        <v>1701</v>
      </c>
      <c r="X51" s="889">
        <v>16.2</v>
      </c>
      <c r="Y51" s="888"/>
      <c r="Z51" s="888"/>
      <c r="AA51" s="888"/>
      <c r="AB51" s="888"/>
      <c r="AC51" s="615"/>
      <c r="AD51" s="615"/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46692</v>
      </c>
      <c r="O52" s="888"/>
      <c r="P52" s="888"/>
      <c r="Q52" s="888"/>
      <c r="R52" s="888"/>
      <c r="S52" s="888"/>
      <c r="T52" s="887">
        <v>47057</v>
      </c>
      <c r="U52" s="888"/>
      <c r="V52" s="888"/>
      <c r="W52" s="616">
        <v>1764</v>
      </c>
      <c r="X52" s="889">
        <v>16.8</v>
      </c>
      <c r="Y52" s="888"/>
      <c r="Z52" s="888"/>
      <c r="AA52" s="888"/>
      <c r="AB52" s="888"/>
      <c r="AC52" s="615"/>
      <c r="AD52" s="615"/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47058</v>
      </c>
      <c r="O53" s="888"/>
      <c r="P53" s="888"/>
      <c r="Q53" s="888"/>
      <c r="R53" s="888"/>
      <c r="S53" s="888"/>
      <c r="T53" s="887">
        <v>47422</v>
      </c>
      <c r="U53" s="888"/>
      <c r="V53" s="888"/>
      <c r="W53" s="616">
        <v>1827</v>
      </c>
      <c r="X53" s="889">
        <v>17.399999999999999</v>
      </c>
      <c r="Y53" s="888"/>
      <c r="Z53" s="888"/>
      <c r="AA53" s="888"/>
      <c r="AB53" s="888"/>
      <c r="AC53" s="615"/>
      <c r="AD53" s="615"/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1373</v>
      </c>
      <c r="B55" s="892" t="s">
        <v>1374</v>
      </c>
      <c r="C55" s="888"/>
      <c r="D55" s="888"/>
      <c r="E55" s="900">
        <v>1260</v>
      </c>
      <c r="F55" s="888"/>
      <c r="G55" s="619">
        <v>1260</v>
      </c>
      <c r="H55" s="619">
        <v>19958.400000000001</v>
      </c>
      <c r="I55" s="901">
        <v>1663.2</v>
      </c>
      <c r="J55" s="888"/>
      <c r="K55" s="618">
        <v>15.84</v>
      </c>
      <c r="L55" s="894"/>
      <c r="M55" s="888"/>
      <c r="N55" s="887">
        <v>45901</v>
      </c>
      <c r="O55" s="888"/>
      <c r="P55" s="888"/>
      <c r="Q55" s="888"/>
      <c r="R55" s="888"/>
      <c r="S55" s="888"/>
      <c r="T55" s="887">
        <v>46265</v>
      </c>
      <c r="U55" s="888"/>
      <c r="V55" s="888"/>
      <c r="W55" s="616">
        <v>1663.2</v>
      </c>
      <c r="X55" s="889">
        <v>15.84</v>
      </c>
      <c r="Y55" s="888"/>
      <c r="Z55" s="888"/>
      <c r="AA55" s="888"/>
      <c r="AB55" s="888"/>
      <c r="AC55" s="617">
        <v>45170</v>
      </c>
      <c r="AD55" s="615" t="s">
        <v>1339</v>
      </c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1375</v>
      </c>
      <c r="B57" s="892" t="s">
        <v>1376</v>
      </c>
      <c r="C57" s="888"/>
      <c r="D57" s="888"/>
      <c r="E57" s="900">
        <v>2780</v>
      </c>
      <c r="F57" s="888"/>
      <c r="G57" s="619">
        <v>2780</v>
      </c>
      <c r="H57" s="619">
        <v>41700</v>
      </c>
      <c r="I57" s="901">
        <v>3475</v>
      </c>
      <c r="J57" s="888"/>
      <c r="K57" s="618">
        <v>15</v>
      </c>
      <c r="L57" s="894"/>
      <c r="M57" s="888"/>
      <c r="N57" s="887">
        <v>45962</v>
      </c>
      <c r="O57" s="888"/>
      <c r="P57" s="888"/>
      <c r="Q57" s="888"/>
      <c r="R57" s="888"/>
      <c r="S57" s="888"/>
      <c r="T57" s="887">
        <v>46326</v>
      </c>
      <c r="U57" s="888"/>
      <c r="V57" s="888"/>
      <c r="W57" s="616">
        <v>3475</v>
      </c>
      <c r="X57" s="889">
        <v>15</v>
      </c>
      <c r="Y57" s="888"/>
      <c r="Z57" s="888"/>
      <c r="AA57" s="888"/>
      <c r="AB57" s="888"/>
      <c r="AC57" s="617">
        <v>45597</v>
      </c>
      <c r="AD57" s="615" t="s">
        <v>820</v>
      </c>
    </row>
    <row r="58" spans="1:30">
      <c r="A58" s="612"/>
      <c r="B58" s="892"/>
      <c r="C58" s="888"/>
      <c r="D58" s="888"/>
      <c r="E58" s="893"/>
      <c r="F58" s="888"/>
      <c r="G58" s="615" t="s">
        <v>792</v>
      </c>
      <c r="H58" s="615"/>
      <c r="I58" s="893"/>
      <c r="J58" s="888"/>
      <c r="K58" s="615"/>
      <c r="L58" s="894"/>
      <c r="M58" s="888"/>
      <c r="N58" s="887">
        <v>46327</v>
      </c>
      <c r="O58" s="888"/>
      <c r="P58" s="888"/>
      <c r="Q58" s="888"/>
      <c r="R58" s="888"/>
      <c r="S58" s="888"/>
      <c r="T58" s="887">
        <v>46691</v>
      </c>
      <c r="U58" s="888"/>
      <c r="V58" s="888"/>
      <c r="W58" s="616">
        <v>3614</v>
      </c>
      <c r="X58" s="889">
        <v>15.6</v>
      </c>
      <c r="Y58" s="888"/>
      <c r="Z58" s="888"/>
      <c r="AA58" s="888"/>
      <c r="AB58" s="888"/>
      <c r="AC58" s="615"/>
      <c r="AD58" s="615"/>
    </row>
    <row r="59" spans="1:30">
      <c r="A59" s="614" t="s">
        <v>792</v>
      </c>
      <c r="B59" s="884" t="s">
        <v>792</v>
      </c>
      <c r="C59" s="885"/>
      <c r="D59" s="885"/>
      <c r="E59" s="886" t="s">
        <v>792</v>
      </c>
      <c r="F59" s="885"/>
      <c r="G59" s="613" t="s">
        <v>792</v>
      </c>
      <c r="H59" s="613" t="s">
        <v>792</v>
      </c>
      <c r="I59" s="886" t="s">
        <v>792</v>
      </c>
      <c r="J59" s="885"/>
      <c r="K59" s="613" t="s">
        <v>792</v>
      </c>
      <c r="L59" s="884" t="s">
        <v>792</v>
      </c>
      <c r="M59" s="885"/>
      <c r="N59" s="886" t="s">
        <v>792</v>
      </c>
      <c r="O59" s="885"/>
      <c r="P59" s="885"/>
      <c r="Q59" s="885"/>
      <c r="R59" s="885"/>
      <c r="S59" s="885"/>
      <c r="T59" s="886" t="s">
        <v>792</v>
      </c>
      <c r="U59" s="885"/>
      <c r="V59" s="885"/>
      <c r="W59" s="613" t="s">
        <v>792</v>
      </c>
      <c r="X59" s="886" t="s">
        <v>792</v>
      </c>
      <c r="Y59" s="885"/>
      <c r="Z59" s="885"/>
      <c r="AA59" s="885"/>
      <c r="AB59" s="885"/>
      <c r="AC59" s="613" t="s">
        <v>792</v>
      </c>
      <c r="AD59" s="613" t="s">
        <v>792</v>
      </c>
    </row>
    <row r="60" spans="1:30">
      <c r="A60" s="612" t="s">
        <v>1377</v>
      </c>
      <c r="B60" s="892" t="s">
        <v>1378</v>
      </c>
      <c r="C60" s="888"/>
      <c r="D60" s="888"/>
      <c r="E60" s="900">
        <v>1360</v>
      </c>
      <c r="F60" s="888"/>
      <c r="G60" s="619">
        <v>1360</v>
      </c>
      <c r="H60" s="619">
        <v>20563.2</v>
      </c>
      <c r="I60" s="901">
        <v>1713.6</v>
      </c>
      <c r="J60" s="888"/>
      <c r="K60" s="618">
        <v>15.12</v>
      </c>
      <c r="L60" s="894"/>
      <c r="M60" s="888"/>
      <c r="N60" s="887">
        <v>45839</v>
      </c>
      <c r="O60" s="888"/>
      <c r="P60" s="888"/>
      <c r="Q60" s="888"/>
      <c r="R60" s="888"/>
      <c r="S60" s="888"/>
      <c r="T60" s="887">
        <v>46203</v>
      </c>
      <c r="U60" s="888"/>
      <c r="V60" s="888"/>
      <c r="W60" s="616">
        <v>1713.6</v>
      </c>
      <c r="X60" s="889">
        <v>15.12</v>
      </c>
      <c r="Y60" s="888"/>
      <c r="Z60" s="888"/>
      <c r="AA60" s="888"/>
      <c r="AB60" s="888"/>
      <c r="AC60" s="617">
        <v>45108</v>
      </c>
      <c r="AD60" s="615" t="s">
        <v>835</v>
      </c>
    </row>
    <row r="61" spans="1:30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46204</v>
      </c>
      <c r="O61" s="888"/>
      <c r="P61" s="888"/>
      <c r="Q61" s="888"/>
      <c r="R61" s="888"/>
      <c r="S61" s="888"/>
      <c r="T61" s="887">
        <v>46568</v>
      </c>
      <c r="U61" s="888"/>
      <c r="V61" s="888"/>
      <c r="W61" s="616">
        <v>1795.2</v>
      </c>
      <c r="X61" s="889">
        <v>15.84</v>
      </c>
      <c r="Y61" s="888"/>
      <c r="Z61" s="888"/>
      <c r="AA61" s="888"/>
      <c r="AB61" s="888"/>
      <c r="AC61" s="615"/>
      <c r="AD61" s="615"/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46569</v>
      </c>
      <c r="O62" s="888"/>
      <c r="P62" s="888"/>
      <c r="Q62" s="888"/>
      <c r="R62" s="888"/>
      <c r="S62" s="888"/>
      <c r="T62" s="887">
        <v>46934</v>
      </c>
      <c r="U62" s="888"/>
      <c r="V62" s="888"/>
      <c r="W62" s="616">
        <v>1876.8</v>
      </c>
      <c r="X62" s="889">
        <v>16.559999999999999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1379</v>
      </c>
      <c r="B64" s="892" t="s">
        <v>1380</v>
      </c>
      <c r="C64" s="888"/>
      <c r="D64" s="888"/>
      <c r="E64" s="900">
        <v>1360</v>
      </c>
      <c r="F64" s="888"/>
      <c r="G64" s="619">
        <v>1360</v>
      </c>
      <c r="H64" s="619">
        <v>22358.400000000001</v>
      </c>
      <c r="I64" s="901">
        <v>1863.2</v>
      </c>
      <c r="J64" s="888"/>
      <c r="K64" s="618">
        <v>16.440000000000001</v>
      </c>
      <c r="L64" s="894"/>
      <c r="M64" s="888"/>
      <c r="N64" s="887">
        <v>45901</v>
      </c>
      <c r="O64" s="888"/>
      <c r="P64" s="888"/>
      <c r="Q64" s="888"/>
      <c r="R64" s="888"/>
      <c r="S64" s="888"/>
      <c r="T64" s="887">
        <v>46265</v>
      </c>
      <c r="U64" s="888"/>
      <c r="V64" s="888"/>
      <c r="W64" s="616">
        <v>1863.2</v>
      </c>
      <c r="X64" s="889">
        <v>16.440000000000001</v>
      </c>
      <c r="Y64" s="888"/>
      <c r="Z64" s="888"/>
      <c r="AA64" s="888"/>
      <c r="AB64" s="888"/>
      <c r="AC64" s="617">
        <v>45170</v>
      </c>
      <c r="AD64" s="615" t="s">
        <v>1339</v>
      </c>
    </row>
    <row r="65" spans="1:30">
      <c r="A65" s="614" t="s">
        <v>792</v>
      </c>
      <c r="B65" s="884" t="s">
        <v>792</v>
      </c>
      <c r="C65" s="885"/>
      <c r="D65" s="885"/>
      <c r="E65" s="886" t="s">
        <v>792</v>
      </c>
      <c r="F65" s="885"/>
      <c r="G65" s="613" t="s">
        <v>792</v>
      </c>
      <c r="H65" s="613" t="s">
        <v>792</v>
      </c>
      <c r="I65" s="886" t="s">
        <v>792</v>
      </c>
      <c r="J65" s="885"/>
      <c r="K65" s="613" t="s">
        <v>792</v>
      </c>
      <c r="L65" s="884" t="s">
        <v>792</v>
      </c>
      <c r="M65" s="885"/>
      <c r="N65" s="886" t="s">
        <v>792</v>
      </c>
      <c r="O65" s="885"/>
      <c r="P65" s="885"/>
      <c r="Q65" s="885"/>
      <c r="R65" s="885"/>
      <c r="S65" s="885"/>
      <c r="T65" s="886" t="s">
        <v>792</v>
      </c>
      <c r="U65" s="885"/>
      <c r="V65" s="885"/>
      <c r="W65" s="613" t="s">
        <v>792</v>
      </c>
      <c r="X65" s="886" t="s">
        <v>792</v>
      </c>
      <c r="Y65" s="885"/>
      <c r="Z65" s="885"/>
      <c r="AA65" s="885"/>
      <c r="AB65" s="885"/>
      <c r="AC65" s="613" t="s">
        <v>792</v>
      </c>
      <c r="AD65" s="613" t="s">
        <v>792</v>
      </c>
    </row>
    <row r="66" spans="1:30">
      <c r="A66" s="612" t="s">
        <v>1381</v>
      </c>
      <c r="B66" s="892" t="s">
        <v>1382</v>
      </c>
      <c r="C66" s="888"/>
      <c r="D66" s="888"/>
      <c r="E66" s="900">
        <v>1260</v>
      </c>
      <c r="F66" s="888"/>
      <c r="G66" s="619">
        <v>1260</v>
      </c>
      <c r="H66" s="619">
        <v>19656</v>
      </c>
      <c r="I66" s="901">
        <v>1638</v>
      </c>
      <c r="J66" s="888"/>
      <c r="K66" s="618">
        <v>15.6</v>
      </c>
      <c r="L66" s="894"/>
      <c r="M66" s="888"/>
      <c r="N66" s="887">
        <v>45931</v>
      </c>
      <c r="O66" s="888"/>
      <c r="P66" s="888"/>
      <c r="Q66" s="888"/>
      <c r="R66" s="888"/>
      <c r="S66" s="888"/>
      <c r="T66" s="887">
        <v>46295</v>
      </c>
      <c r="U66" s="888"/>
      <c r="V66" s="888"/>
      <c r="W66" s="616">
        <v>1638</v>
      </c>
      <c r="X66" s="889">
        <v>15.6</v>
      </c>
      <c r="Y66" s="888"/>
      <c r="Z66" s="888"/>
      <c r="AA66" s="888"/>
      <c r="AB66" s="888"/>
      <c r="AC66" s="617">
        <v>45823</v>
      </c>
      <c r="AD66" s="615" t="s">
        <v>885</v>
      </c>
    </row>
    <row r="67" spans="1:30">
      <c r="A67" s="612"/>
      <c r="B67" s="892"/>
      <c r="C67" s="888"/>
      <c r="D67" s="888"/>
      <c r="E67" s="893"/>
      <c r="F67" s="888"/>
      <c r="G67" s="615" t="s">
        <v>792</v>
      </c>
      <c r="H67" s="615"/>
      <c r="I67" s="893"/>
      <c r="J67" s="888"/>
      <c r="K67" s="615"/>
      <c r="L67" s="894"/>
      <c r="M67" s="888"/>
      <c r="N67" s="887">
        <v>46296</v>
      </c>
      <c r="O67" s="888"/>
      <c r="P67" s="888"/>
      <c r="Q67" s="888"/>
      <c r="R67" s="888"/>
      <c r="S67" s="888"/>
      <c r="T67" s="887">
        <v>46660</v>
      </c>
      <c r="U67" s="888"/>
      <c r="V67" s="888"/>
      <c r="W67" s="616">
        <v>1701</v>
      </c>
      <c r="X67" s="889">
        <v>16.2</v>
      </c>
      <c r="Y67" s="888"/>
      <c r="Z67" s="888"/>
      <c r="AA67" s="888"/>
      <c r="AB67" s="888"/>
      <c r="AC67" s="615"/>
      <c r="AD67" s="615"/>
    </row>
    <row r="68" spans="1:30">
      <c r="A68" s="612"/>
      <c r="B68" s="892"/>
      <c r="C68" s="888"/>
      <c r="D68" s="888"/>
      <c r="E68" s="893"/>
      <c r="F68" s="888"/>
      <c r="G68" s="615" t="s">
        <v>792</v>
      </c>
      <c r="H68" s="615"/>
      <c r="I68" s="893"/>
      <c r="J68" s="888"/>
      <c r="K68" s="615"/>
      <c r="L68" s="894"/>
      <c r="M68" s="888"/>
      <c r="N68" s="887">
        <v>46661</v>
      </c>
      <c r="O68" s="888"/>
      <c r="P68" s="888"/>
      <c r="Q68" s="888"/>
      <c r="R68" s="888"/>
      <c r="S68" s="888"/>
      <c r="T68" s="887">
        <v>47026</v>
      </c>
      <c r="U68" s="888"/>
      <c r="V68" s="888"/>
      <c r="W68" s="616">
        <v>1764</v>
      </c>
      <c r="X68" s="889">
        <v>16.8</v>
      </c>
      <c r="Y68" s="888"/>
      <c r="Z68" s="888"/>
      <c r="AA68" s="888"/>
      <c r="AB68" s="888"/>
      <c r="AC68" s="615"/>
      <c r="AD68" s="615"/>
    </row>
    <row r="69" spans="1:30">
      <c r="A69" s="614" t="s">
        <v>792</v>
      </c>
      <c r="B69" s="884" t="s">
        <v>792</v>
      </c>
      <c r="C69" s="885"/>
      <c r="D69" s="885"/>
      <c r="E69" s="886" t="s">
        <v>792</v>
      </c>
      <c r="F69" s="885"/>
      <c r="G69" s="613" t="s">
        <v>792</v>
      </c>
      <c r="H69" s="613" t="s">
        <v>792</v>
      </c>
      <c r="I69" s="886" t="s">
        <v>792</v>
      </c>
      <c r="J69" s="885"/>
      <c r="K69" s="613" t="s">
        <v>792</v>
      </c>
      <c r="L69" s="884" t="s">
        <v>792</v>
      </c>
      <c r="M69" s="885"/>
      <c r="N69" s="886" t="s">
        <v>792</v>
      </c>
      <c r="O69" s="885"/>
      <c r="P69" s="885"/>
      <c r="Q69" s="885"/>
      <c r="R69" s="885"/>
      <c r="S69" s="885"/>
      <c r="T69" s="886" t="s">
        <v>792</v>
      </c>
      <c r="U69" s="885"/>
      <c r="V69" s="885"/>
      <c r="W69" s="613" t="s">
        <v>792</v>
      </c>
      <c r="X69" s="886" t="s">
        <v>792</v>
      </c>
      <c r="Y69" s="885"/>
      <c r="Z69" s="885"/>
      <c r="AA69" s="885"/>
      <c r="AB69" s="885"/>
      <c r="AC69" s="613" t="s">
        <v>792</v>
      </c>
      <c r="AD69" s="613" t="s">
        <v>792</v>
      </c>
    </row>
    <row r="70" spans="1:30">
      <c r="A70" s="612" t="s">
        <v>1383</v>
      </c>
      <c r="B70" s="892" t="s">
        <v>1384</v>
      </c>
      <c r="C70" s="888"/>
      <c r="D70" s="888"/>
      <c r="E70" s="900">
        <v>1260</v>
      </c>
      <c r="F70" s="888"/>
      <c r="G70" s="619">
        <v>1260</v>
      </c>
      <c r="H70" s="619">
        <v>20109.599999999999</v>
      </c>
      <c r="I70" s="901">
        <v>1675.8</v>
      </c>
      <c r="J70" s="888"/>
      <c r="K70" s="618">
        <v>15.96</v>
      </c>
      <c r="L70" s="894"/>
      <c r="M70" s="888"/>
      <c r="N70" s="887">
        <v>45870</v>
      </c>
      <c r="O70" s="888"/>
      <c r="P70" s="888"/>
      <c r="Q70" s="888"/>
      <c r="R70" s="888"/>
      <c r="S70" s="888"/>
      <c r="T70" s="887">
        <v>46234</v>
      </c>
      <c r="U70" s="888"/>
      <c r="V70" s="888"/>
      <c r="W70" s="616">
        <v>1675.8</v>
      </c>
      <c r="X70" s="889">
        <v>15.96</v>
      </c>
      <c r="Y70" s="888"/>
      <c r="Z70" s="888"/>
      <c r="AA70" s="888"/>
      <c r="AB70" s="888"/>
      <c r="AC70" s="617">
        <v>45870</v>
      </c>
      <c r="AD70" s="615" t="s">
        <v>896</v>
      </c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1385</v>
      </c>
      <c r="B72" s="892" t="s">
        <v>486</v>
      </c>
      <c r="C72" s="888"/>
      <c r="D72" s="888"/>
      <c r="E72" s="900">
        <v>1260</v>
      </c>
      <c r="F72" s="888"/>
      <c r="G72" s="619">
        <v>1260</v>
      </c>
      <c r="H72" s="619">
        <v>20412</v>
      </c>
      <c r="I72" s="901">
        <v>1701</v>
      </c>
      <c r="J72" s="888"/>
      <c r="K72" s="618">
        <v>16.2</v>
      </c>
      <c r="L72" s="894"/>
      <c r="M72" s="888"/>
      <c r="N72" s="887">
        <v>45627</v>
      </c>
      <c r="O72" s="888"/>
      <c r="P72" s="888"/>
      <c r="Q72" s="888"/>
      <c r="R72" s="888"/>
      <c r="S72" s="888"/>
      <c r="T72" s="887">
        <v>45991</v>
      </c>
      <c r="U72" s="888"/>
      <c r="V72" s="888"/>
      <c r="W72" s="616">
        <v>1701</v>
      </c>
      <c r="X72" s="889">
        <v>16.2</v>
      </c>
      <c r="Y72" s="888"/>
      <c r="Z72" s="888"/>
      <c r="AA72" s="888"/>
      <c r="AB72" s="888"/>
      <c r="AC72" s="617">
        <v>45261</v>
      </c>
      <c r="AD72" s="615" t="s">
        <v>988</v>
      </c>
    </row>
    <row r="73" spans="1:30">
      <c r="A73" s="612"/>
      <c r="B73" s="892" t="s">
        <v>1386</v>
      </c>
      <c r="C73" s="888"/>
      <c r="D73" s="888"/>
      <c r="E73" s="893"/>
      <c r="F73" s="888"/>
      <c r="G73" s="615" t="s">
        <v>792</v>
      </c>
      <c r="H73" s="615"/>
      <c r="I73" s="893"/>
      <c r="J73" s="888"/>
      <c r="K73" s="618">
        <v>0</v>
      </c>
      <c r="L73" s="894"/>
      <c r="M73" s="888"/>
      <c r="N73" s="887">
        <v>45992</v>
      </c>
      <c r="O73" s="888"/>
      <c r="P73" s="888"/>
      <c r="Q73" s="888"/>
      <c r="R73" s="888"/>
      <c r="S73" s="888"/>
      <c r="T73" s="887">
        <v>46356</v>
      </c>
      <c r="U73" s="888"/>
      <c r="V73" s="888"/>
      <c r="W73" s="616">
        <v>1789.2</v>
      </c>
      <c r="X73" s="889">
        <v>17.04</v>
      </c>
      <c r="Y73" s="888"/>
      <c r="Z73" s="888"/>
      <c r="AA73" s="888"/>
      <c r="AB73" s="888"/>
      <c r="AC73" s="617">
        <v>45992</v>
      </c>
      <c r="AD73" s="615" t="s">
        <v>866</v>
      </c>
    </row>
    <row r="74" spans="1:30">
      <c r="A74" s="614" t="s">
        <v>792</v>
      </c>
      <c r="B74" s="884" t="s">
        <v>792</v>
      </c>
      <c r="C74" s="885"/>
      <c r="D74" s="885"/>
      <c r="E74" s="886" t="s">
        <v>792</v>
      </c>
      <c r="F74" s="885"/>
      <c r="G74" s="613" t="s">
        <v>792</v>
      </c>
      <c r="H74" s="613" t="s">
        <v>792</v>
      </c>
      <c r="I74" s="886" t="s">
        <v>792</v>
      </c>
      <c r="J74" s="885"/>
      <c r="K74" s="613" t="s">
        <v>792</v>
      </c>
      <c r="L74" s="884" t="s">
        <v>792</v>
      </c>
      <c r="M74" s="885"/>
      <c r="N74" s="886" t="s">
        <v>792</v>
      </c>
      <c r="O74" s="885"/>
      <c r="P74" s="885"/>
      <c r="Q74" s="885"/>
      <c r="R74" s="885"/>
      <c r="S74" s="885"/>
      <c r="T74" s="886" t="s">
        <v>792</v>
      </c>
      <c r="U74" s="885"/>
      <c r="V74" s="885"/>
      <c r="W74" s="613" t="s">
        <v>792</v>
      </c>
      <c r="X74" s="886" t="s">
        <v>792</v>
      </c>
      <c r="Y74" s="885"/>
      <c r="Z74" s="885"/>
      <c r="AA74" s="885"/>
      <c r="AB74" s="885"/>
      <c r="AC74" s="613" t="s">
        <v>792</v>
      </c>
      <c r="AD74" s="613" t="s">
        <v>792</v>
      </c>
    </row>
    <row r="75" spans="1:30">
      <c r="A75" s="612" t="s">
        <v>1387</v>
      </c>
      <c r="B75" s="892" t="s">
        <v>1388</v>
      </c>
      <c r="C75" s="888"/>
      <c r="D75" s="888"/>
      <c r="E75" s="900">
        <v>2780</v>
      </c>
      <c r="F75" s="888"/>
      <c r="G75" s="619">
        <v>2780</v>
      </c>
      <c r="H75" s="619">
        <v>44035.199999999997</v>
      </c>
      <c r="I75" s="901">
        <v>3669.6</v>
      </c>
      <c r="J75" s="888"/>
      <c r="K75" s="618">
        <v>15.84</v>
      </c>
      <c r="L75" s="894"/>
      <c r="M75" s="888"/>
      <c r="N75" s="887">
        <v>45717</v>
      </c>
      <c r="O75" s="888"/>
      <c r="P75" s="888"/>
      <c r="Q75" s="888"/>
      <c r="R75" s="888"/>
      <c r="S75" s="888"/>
      <c r="T75" s="887">
        <v>46081</v>
      </c>
      <c r="U75" s="888"/>
      <c r="V75" s="888"/>
      <c r="W75" s="616">
        <v>3669.6</v>
      </c>
      <c r="X75" s="889">
        <v>15.84</v>
      </c>
      <c r="Y75" s="888"/>
      <c r="Z75" s="888"/>
      <c r="AA75" s="888"/>
      <c r="AB75" s="888"/>
      <c r="AC75" s="617">
        <v>44986</v>
      </c>
      <c r="AD75" s="615" t="s">
        <v>863</v>
      </c>
    </row>
    <row r="76" spans="1:30">
      <c r="A76" s="614" t="s">
        <v>792</v>
      </c>
      <c r="B76" s="884" t="s">
        <v>792</v>
      </c>
      <c r="C76" s="885"/>
      <c r="D76" s="885"/>
      <c r="E76" s="886" t="s">
        <v>792</v>
      </c>
      <c r="F76" s="885"/>
      <c r="G76" s="613" t="s">
        <v>792</v>
      </c>
      <c r="H76" s="613" t="s">
        <v>792</v>
      </c>
      <c r="I76" s="886" t="s">
        <v>792</v>
      </c>
      <c r="J76" s="885"/>
      <c r="K76" s="613" t="s">
        <v>792</v>
      </c>
      <c r="L76" s="884" t="s">
        <v>792</v>
      </c>
      <c r="M76" s="885"/>
      <c r="N76" s="886" t="s">
        <v>792</v>
      </c>
      <c r="O76" s="885"/>
      <c r="P76" s="885"/>
      <c r="Q76" s="885"/>
      <c r="R76" s="885"/>
      <c r="S76" s="885"/>
      <c r="T76" s="886" t="s">
        <v>792</v>
      </c>
      <c r="U76" s="885"/>
      <c r="V76" s="885"/>
      <c r="W76" s="613" t="s">
        <v>792</v>
      </c>
      <c r="X76" s="886" t="s">
        <v>792</v>
      </c>
      <c r="Y76" s="885"/>
      <c r="Z76" s="885"/>
      <c r="AA76" s="885"/>
      <c r="AB76" s="885"/>
      <c r="AC76" s="613" t="s">
        <v>792</v>
      </c>
      <c r="AD76" s="613" t="s">
        <v>792</v>
      </c>
    </row>
    <row r="77" spans="1:30">
      <c r="A77" s="612" t="s">
        <v>1389</v>
      </c>
      <c r="B77" s="892" t="s">
        <v>59</v>
      </c>
      <c r="C77" s="888"/>
      <c r="D77" s="888"/>
      <c r="E77" s="900">
        <v>1360</v>
      </c>
      <c r="F77" s="888"/>
      <c r="G77" s="619">
        <v>0</v>
      </c>
      <c r="H77" s="615"/>
      <c r="I77" s="893"/>
      <c r="J77" s="888"/>
      <c r="K77" s="618">
        <v>0</v>
      </c>
      <c r="L77" s="894"/>
      <c r="M77" s="888"/>
      <c r="N77" s="893"/>
      <c r="O77" s="888"/>
      <c r="P77" s="888"/>
      <c r="Q77" s="888"/>
      <c r="R77" s="888"/>
      <c r="S77" s="888"/>
      <c r="T77" s="893"/>
      <c r="U77" s="888"/>
      <c r="V77" s="888"/>
      <c r="W77" s="615"/>
      <c r="X77" s="889">
        <v>0</v>
      </c>
      <c r="Y77" s="888"/>
      <c r="Z77" s="888"/>
      <c r="AA77" s="888"/>
      <c r="AB77" s="888"/>
      <c r="AC77" s="615"/>
      <c r="AD77" s="615" t="s">
        <v>792</v>
      </c>
    </row>
    <row r="78" spans="1:30">
      <c r="A78" s="614" t="s">
        <v>792</v>
      </c>
      <c r="B78" s="884" t="s">
        <v>792</v>
      </c>
      <c r="C78" s="885"/>
      <c r="D78" s="885"/>
      <c r="E78" s="886" t="s">
        <v>792</v>
      </c>
      <c r="F78" s="885"/>
      <c r="G78" s="613" t="s">
        <v>792</v>
      </c>
      <c r="H78" s="613" t="s">
        <v>792</v>
      </c>
      <c r="I78" s="886" t="s">
        <v>792</v>
      </c>
      <c r="J78" s="885"/>
      <c r="K78" s="613" t="s">
        <v>792</v>
      </c>
      <c r="L78" s="884" t="s">
        <v>792</v>
      </c>
      <c r="M78" s="885"/>
      <c r="N78" s="886" t="s">
        <v>792</v>
      </c>
      <c r="O78" s="885"/>
      <c r="P78" s="885"/>
      <c r="Q78" s="885"/>
      <c r="R78" s="885"/>
      <c r="S78" s="885"/>
      <c r="T78" s="886" t="s">
        <v>792</v>
      </c>
      <c r="U78" s="885"/>
      <c r="V78" s="885"/>
      <c r="W78" s="613" t="s">
        <v>792</v>
      </c>
      <c r="X78" s="886" t="s">
        <v>792</v>
      </c>
      <c r="Y78" s="885"/>
      <c r="Z78" s="885"/>
      <c r="AA78" s="885"/>
      <c r="AB78" s="885"/>
      <c r="AC78" s="613" t="s">
        <v>792</v>
      </c>
      <c r="AD78" s="613" t="s">
        <v>792</v>
      </c>
    </row>
    <row r="79" spans="1:30">
      <c r="A79" s="612" t="s">
        <v>1390</v>
      </c>
      <c r="B79" s="892" t="s">
        <v>59</v>
      </c>
      <c r="C79" s="888"/>
      <c r="D79" s="888"/>
      <c r="E79" s="900">
        <v>1360</v>
      </c>
      <c r="F79" s="888"/>
      <c r="G79" s="619">
        <v>0</v>
      </c>
      <c r="H79" s="615"/>
      <c r="I79" s="893"/>
      <c r="J79" s="888"/>
      <c r="K79" s="618">
        <v>0</v>
      </c>
      <c r="L79" s="894"/>
      <c r="M79" s="888"/>
      <c r="N79" s="893"/>
      <c r="O79" s="888"/>
      <c r="P79" s="888"/>
      <c r="Q79" s="888"/>
      <c r="R79" s="888"/>
      <c r="S79" s="888"/>
      <c r="T79" s="893"/>
      <c r="U79" s="888"/>
      <c r="V79" s="888"/>
      <c r="W79" s="615"/>
      <c r="X79" s="889">
        <v>0</v>
      </c>
      <c r="Y79" s="888"/>
      <c r="Z79" s="888"/>
      <c r="AA79" s="888"/>
      <c r="AB79" s="888"/>
      <c r="AC79" s="615"/>
      <c r="AD79" s="615" t="s">
        <v>792</v>
      </c>
    </row>
    <row r="80" spans="1:30">
      <c r="A80" s="614" t="s">
        <v>792</v>
      </c>
      <c r="B80" s="884" t="s">
        <v>792</v>
      </c>
      <c r="C80" s="885"/>
      <c r="D80" s="885"/>
      <c r="E80" s="886" t="s">
        <v>792</v>
      </c>
      <c r="F80" s="885"/>
      <c r="G80" s="613" t="s">
        <v>792</v>
      </c>
      <c r="H80" s="613" t="s">
        <v>792</v>
      </c>
      <c r="I80" s="886" t="s">
        <v>792</v>
      </c>
      <c r="J80" s="885"/>
      <c r="K80" s="613" t="s">
        <v>792</v>
      </c>
      <c r="L80" s="884" t="s">
        <v>792</v>
      </c>
      <c r="M80" s="885"/>
      <c r="N80" s="886" t="s">
        <v>792</v>
      </c>
      <c r="O80" s="885"/>
      <c r="P80" s="885"/>
      <c r="Q80" s="885"/>
      <c r="R80" s="885"/>
      <c r="S80" s="885"/>
      <c r="T80" s="886" t="s">
        <v>792</v>
      </c>
      <c r="U80" s="885"/>
      <c r="V80" s="885"/>
      <c r="W80" s="613" t="s">
        <v>792</v>
      </c>
      <c r="X80" s="886" t="s">
        <v>792</v>
      </c>
      <c r="Y80" s="885"/>
      <c r="Z80" s="885"/>
      <c r="AA80" s="885"/>
      <c r="AB80" s="885"/>
      <c r="AC80" s="613" t="s">
        <v>792</v>
      </c>
      <c r="AD80" s="613" t="s">
        <v>792</v>
      </c>
    </row>
    <row r="81" spans="1:30">
      <c r="A81" s="612" t="s">
        <v>1391</v>
      </c>
      <c r="B81" s="892" t="s">
        <v>1392</v>
      </c>
      <c r="C81" s="888"/>
      <c r="D81" s="888"/>
      <c r="E81" s="900">
        <v>1260</v>
      </c>
      <c r="F81" s="888"/>
      <c r="G81" s="619">
        <v>1260</v>
      </c>
      <c r="H81" s="619">
        <v>21168</v>
      </c>
      <c r="I81" s="901">
        <v>1764</v>
      </c>
      <c r="J81" s="888"/>
      <c r="K81" s="618">
        <v>16.8</v>
      </c>
      <c r="L81" s="894"/>
      <c r="M81" s="888"/>
      <c r="N81" s="887">
        <v>45717</v>
      </c>
      <c r="O81" s="888"/>
      <c r="P81" s="888"/>
      <c r="Q81" s="888"/>
      <c r="R81" s="888"/>
      <c r="S81" s="888"/>
      <c r="T81" s="887">
        <v>46081</v>
      </c>
      <c r="U81" s="888"/>
      <c r="V81" s="888"/>
      <c r="W81" s="616">
        <v>1764</v>
      </c>
      <c r="X81" s="889">
        <v>16.8</v>
      </c>
      <c r="Y81" s="888"/>
      <c r="Z81" s="888"/>
      <c r="AA81" s="888"/>
      <c r="AB81" s="888"/>
      <c r="AC81" s="617">
        <v>45352</v>
      </c>
      <c r="AD81" s="615" t="s">
        <v>850</v>
      </c>
    </row>
    <row r="82" spans="1:30">
      <c r="A82" s="612"/>
      <c r="B82" s="892"/>
      <c r="C82" s="888"/>
      <c r="D82" s="888"/>
      <c r="E82" s="893"/>
      <c r="F82" s="888"/>
      <c r="G82" s="615" t="s">
        <v>792</v>
      </c>
      <c r="H82" s="615"/>
      <c r="I82" s="893"/>
      <c r="J82" s="888"/>
      <c r="K82" s="615"/>
      <c r="L82" s="894"/>
      <c r="M82" s="888"/>
      <c r="N82" s="887">
        <v>46082</v>
      </c>
      <c r="O82" s="888"/>
      <c r="P82" s="888"/>
      <c r="Q82" s="888"/>
      <c r="R82" s="888"/>
      <c r="S82" s="888"/>
      <c r="T82" s="887">
        <v>46446</v>
      </c>
      <c r="U82" s="888"/>
      <c r="V82" s="888"/>
      <c r="W82" s="616">
        <v>1827</v>
      </c>
      <c r="X82" s="889">
        <v>17.399999999999999</v>
      </c>
      <c r="Y82" s="888"/>
      <c r="Z82" s="888"/>
      <c r="AA82" s="888"/>
      <c r="AB82" s="888"/>
      <c r="AC82" s="615"/>
      <c r="AD82" s="615"/>
    </row>
    <row r="83" spans="1:30">
      <c r="A83" s="614" t="s">
        <v>792</v>
      </c>
      <c r="B83" s="884" t="s">
        <v>792</v>
      </c>
      <c r="C83" s="885"/>
      <c r="D83" s="885"/>
      <c r="E83" s="886" t="s">
        <v>792</v>
      </c>
      <c r="F83" s="885"/>
      <c r="G83" s="613" t="s">
        <v>792</v>
      </c>
      <c r="H83" s="613" t="s">
        <v>792</v>
      </c>
      <c r="I83" s="886" t="s">
        <v>792</v>
      </c>
      <c r="J83" s="885"/>
      <c r="K83" s="613" t="s">
        <v>792</v>
      </c>
      <c r="L83" s="884" t="s">
        <v>792</v>
      </c>
      <c r="M83" s="885"/>
      <c r="N83" s="886" t="s">
        <v>792</v>
      </c>
      <c r="O83" s="885"/>
      <c r="P83" s="885"/>
      <c r="Q83" s="885"/>
      <c r="R83" s="885"/>
      <c r="S83" s="885"/>
      <c r="T83" s="886" t="s">
        <v>792</v>
      </c>
      <c r="U83" s="885"/>
      <c r="V83" s="885"/>
      <c r="W83" s="613" t="s">
        <v>792</v>
      </c>
      <c r="X83" s="886" t="s">
        <v>792</v>
      </c>
      <c r="Y83" s="885"/>
      <c r="Z83" s="885"/>
      <c r="AA83" s="885"/>
      <c r="AB83" s="885"/>
      <c r="AC83" s="613" t="s">
        <v>792</v>
      </c>
      <c r="AD83" s="613" t="s">
        <v>792</v>
      </c>
    </row>
    <row r="84" spans="1:30">
      <c r="A84" s="612" t="s">
        <v>1393</v>
      </c>
      <c r="B84" s="892" t="s">
        <v>1394</v>
      </c>
      <c r="C84" s="888"/>
      <c r="D84" s="888"/>
      <c r="E84" s="900">
        <v>1222</v>
      </c>
      <c r="F84" s="888"/>
      <c r="G84" s="619">
        <v>1222</v>
      </c>
      <c r="H84" s="619">
        <v>19063.2</v>
      </c>
      <c r="I84" s="901">
        <v>1588.6</v>
      </c>
      <c r="J84" s="888"/>
      <c r="K84" s="618">
        <v>15.6</v>
      </c>
      <c r="L84" s="894"/>
      <c r="M84" s="888"/>
      <c r="N84" s="887">
        <v>45778</v>
      </c>
      <c r="O84" s="888"/>
      <c r="P84" s="888"/>
      <c r="Q84" s="888"/>
      <c r="R84" s="888"/>
      <c r="S84" s="888"/>
      <c r="T84" s="887">
        <v>46142</v>
      </c>
      <c r="U84" s="888"/>
      <c r="V84" s="888"/>
      <c r="W84" s="616">
        <v>1588.6</v>
      </c>
      <c r="X84" s="889">
        <v>15.6</v>
      </c>
      <c r="Y84" s="888"/>
      <c r="Z84" s="888"/>
      <c r="AA84" s="888"/>
      <c r="AB84" s="888"/>
      <c r="AC84" s="617">
        <v>45778</v>
      </c>
      <c r="AD84" s="615" t="s">
        <v>978</v>
      </c>
    </row>
    <row r="85" spans="1:30">
      <c r="A85" s="612"/>
      <c r="B85" s="892"/>
      <c r="C85" s="888"/>
      <c r="D85" s="888"/>
      <c r="E85" s="893"/>
      <c r="F85" s="888"/>
      <c r="G85" s="615" t="s">
        <v>792</v>
      </c>
      <c r="H85" s="615"/>
      <c r="I85" s="893"/>
      <c r="J85" s="888"/>
      <c r="K85" s="615"/>
      <c r="L85" s="894"/>
      <c r="M85" s="888"/>
      <c r="N85" s="887">
        <v>46143</v>
      </c>
      <c r="O85" s="888"/>
      <c r="P85" s="888"/>
      <c r="Q85" s="888"/>
      <c r="R85" s="888"/>
      <c r="S85" s="888"/>
      <c r="T85" s="887">
        <v>46507</v>
      </c>
      <c r="U85" s="888"/>
      <c r="V85" s="888"/>
      <c r="W85" s="616">
        <v>1649.7</v>
      </c>
      <c r="X85" s="889">
        <v>16.2</v>
      </c>
      <c r="Y85" s="888"/>
      <c r="Z85" s="888"/>
      <c r="AA85" s="888"/>
      <c r="AB85" s="888"/>
      <c r="AC85" s="615"/>
      <c r="AD85" s="615"/>
    </row>
    <row r="86" spans="1:30">
      <c r="A86" s="612"/>
      <c r="B86" s="892"/>
      <c r="C86" s="888"/>
      <c r="D86" s="888"/>
      <c r="E86" s="893"/>
      <c r="F86" s="888"/>
      <c r="G86" s="615" t="s">
        <v>792</v>
      </c>
      <c r="H86" s="615"/>
      <c r="I86" s="893"/>
      <c r="J86" s="888"/>
      <c r="K86" s="615"/>
      <c r="L86" s="894"/>
      <c r="M86" s="888"/>
      <c r="N86" s="887">
        <v>46508</v>
      </c>
      <c r="O86" s="888"/>
      <c r="P86" s="888"/>
      <c r="Q86" s="888"/>
      <c r="R86" s="888"/>
      <c r="S86" s="888"/>
      <c r="T86" s="887">
        <v>46873</v>
      </c>
      <c r="U86" s="888"/>
      <c r="V86" s="888"/>
      <c r="W86" s="616">
        <v>1710</v>
      </c>
      <c r="X86" s="889">
        <v>16.79214402618658</v>
      </c>
      <c r="Y86" s="888"/>
      <c r="Z86" s="888"/>
      <c r="AA86" s="888"/>
      <c r="AB86" s="888"/>
      <c r="AC86" s="615"/>
      <c r="AD86" s="615"/>
    </row>
    <row r="87" spans="1:30">
      <c r="A87" s="614" t="s">
        <v>792</v>
      </c>
      <c r="B87" s="884" t="s">
        <v>792</v>
      </c>
      <c r="C87" s="885"/>
      <c r="D87" s="885"/>
      <c r="E87" s="886" t="s">
        <v>792</v>
      </c>
      <c r="F87" s="885"/>
      <c r="G87" s="613" t="s">
        <v>792</v>
      </c>
      <c r="H87" s="613" t="s">
        <v>792</v>
      </c>
      <c r="I87" s="886" t="s">
        <v>792</v>
      </c>
      <c r="J87" s="885"/>
      <c r="K87" s="613" t="s">
        <v>792</v>
      </c>
      <c r="L87" s="884" t="s">
        <v>792</v>
      </c>
      <c r="M87" s="885"/>
      <c r="N87" s="886" t="s">
        <v>792</v>
      </c>
      <c r="O87" s="885"/>
      <c r="P87" s="885"/>
      <c r="Q87" s="885"/>
      <c r="R87" s="885"/>
      <c r="S87" s="885"/>
      <c r="T87" s="886" t="s">
        <v>792</v>
      </c>
      <c r="U87" s="885"/>
      <c r="V87" s="885"/>
      <c r="W87" s="613" t="s">
        <v>792</v>
      </c>
      <c r="X87" s="886" t="s">
        <v>792</v>
      </c>
      <c r="Y87" s="885"/>
      <c r="Z87" s="885"/>
      <c r="AA87" s="885"/>
      <c r="AB87" s="885"/>
      <c r="AC87" s="613" t="s">
        <v>792</v>
      </c>
      <c r="AD87" s="613" t="s">
        <v>792</v>
      </c>
    </row>
    <row r="88" spans="1:30">
      <c r="A88" s="612" t="s">
        <v>1395</v>
      </c>
      <c r="B88" s="892" t="s">
        <v>1396</v>
      </c>
      <c r="C88" s="888"/>
      <c r="D88" s="888"/>
      <c r="E88" s="900">
        <v>1222</v>
      </c>
      <c r="F88" s="888"/>
      <c r="G88" s="619">
        <v>1222</v>
      </c>
      <c r="H88" s="619">
        <v>19796.400000000001</v>
      </c>
      <c r="I88" s="901">
        <v>1649.7</v>
      </c>
      <c r="J88" s="888"/>
      <c r="K88" s="618">
        <v>16.2</v>
      </c>
      <c r="L88" s="894"/>
      <c r="M88" s="888"/>
      <c r="N88" s="887">
        <v>45901</v>
      </c>
      <c r="O88" s="888"/>
      <c r="P88" s="888"/>
      <c r="Q88" s="888"/>
      <c r="R88" s="888"/>
      <c r="S88" s="888"/>
      <c r="T88" s="887">
        <v>46265</v>
      </c>
      <c r="U88" s="888"/>
      <c r="V88" s="888"/>
      <c r="W88" s="616">
        <v>1649.7</v>
      </c>
      <c r="X88" s="889">
        <v>16.2</v>
      </c>
      <c r="Y88" s="888"/>
      <c r="Z88" s="888"/>
      <c r="AA88" s="888"/>
      <c r="AB88" s="888"/>
      <c r="AC88" s="617">
        <v>45901</v>
      </c>
      <c r="AD88" s="615" t="s">
        <v>1009</v>
      </c>
    </row>
    <row r="89" spans="1:30">
      <c r="A89" s="612"/>
      <c r="B89" s="892"/>
      <c r="C89" s="888"/>
      <c r="D89" s="888"/>
      <c r="E89" s="893"/>
      <c r="F89" s="888"/>
      <c r="G89" s="615" t="s">
        <v>792</v>
      </c>
      <c r="H89" s="615"/>
      <c r="I89" s="893"/>
      <c r="J89" s="888"/>
      <c r="K89" s="615"/>
      <c r="L89" s="894"/>
      <c r="M89" s="888"/>
      <c r="N89" s="887">
        <v>46266</v>
      </c>
      <c r="O89" s="888"/>
      <c r="P89" s="888"/>
      <c r="Q89" s="888"/>
      <c r="R89" s="888"/>
      <c r="S89" s="888"/>
      <c r="T89" s="887">
        <v>46630</v>
      </c>
      <c r="U89" s="888"/>
      <c r="V89" s="888"/>
      <c r="W89" s="616">
        <v>1723.02</v>
      </c>
      <c r="X89" s="889">
        <v>16.920000000000002</v>
      </c>
      <c r="Y89" s="888"/>
      <c r="Z89" s="888"/>
      <c r="AA89" s="888"/>
      <c r="AB89" s="888"/>
      <c r="AC89" s="615"/>
      <c r="AD89" s="615"/>
    </row>
    <row r="90" spans="1:30">
      <c r="A90" s="612"/>
      <c r="B90" s="892"/>
      <c r="C90" s="888"/>
      <c r="D90" s="888"/>
      <c r="E90" s="893"/>
      <c r="F90" s="888"/>
      <c r="G90" s="615" t="s">
        <v>792</v>
      </c>
      <c r="H90" s="615"/>
      <c r="I90" s="893"/>
      <c r="J90" s="888"/>
      <c r="K90" s="615"/>
      <c r="L90" s="894"/>
      <c r="M90" s="888"/>
      <c r="N90" s="887">
        <v>46631</v>
      </c>
      <c r="O90" s="888"/>
      <c r="P90" s="888"/>
      <c r="Q90" s="888"/>
      <c r="R90" s="888"/>
      <c r="S90" s="888"/>
      <c r="T90" s="887">
        <v>46996</v>
      </c>
      <c r="U90" s="888"/>
      <c r="V90" s="888"/>
      <c r="W90" s="616">
        <v>1796.34</v>
      </c>
      <c r="X90" s="889">
        <v>17.64</v>
      </c>
      <c r="Y90" s="888"/>
      <c r="Z90" s="888"/>
      <c r="AA90" s="888"/>
      <c r="AB90" s="888"/>
      <c r="AC90" s="615"/>
      <c r="AD90" s="615"/>
    </row>
    <row r="91" spans="1:30">
      <c r="A91" s="614" t="s">
        <v>792</v>
      </c>
      <c r="B91" s="884" t="s">
        <v>792</v>
      </c>
      <c r="C91" s="885"/>
      <c r="D91" s="885"/>
      <c r="E91" s="886" t="s">
        <v>792</v>
      </c>
      <c r="F91" s="885"/>
      <c r="G91" s="613" t="s">
        <v>792</v>
      </c>
      <c r="H91" s="613" t="s">
        <v>792</v>
      </c>
      <c r="I91" s="886" t="s">
        <v>792</v>
      </c>
      <c r="J91" s="885"/>
      <c r="K91" s="613" t="s">
        <v>792</v>
      </c>
      <c r="L91" s="884" t="s">
        <v>792</v>
      </c>
      <c r="M91" s="885"/>
      <c r="N91" s="886" t="s">
        <v>792</v>
      </c>
      <c r="O91" s="885"/>
      <c r="P91" s="885"/>
      <c r="Q91" s="885"/>
      <c r="R91" s="885"/>
      <c r="S91" s="885"/>
      <c r="T91" s="886" t="s">
        <v>792</v>
      </c>
      <c r="U91" s="885"/>
      <c r="V91" s="885"/>
      <c r="W91" s="613" t="s">
        <v>792</v>
      </c>
      <c r="X91" s="886" t="s">
        <v>792</v>
      </c>
      <c r="Y91" s="885"/>
      <c r="Z91" s="885"/>
      <c r="AA91" s="885"/>
      <c r="AB91" s="885"/>
      <c r="AC91" s="613" t="s">
        <v>792</v>
      </c>
      <c r="AD91" s="613" t="s">
        <v>792</v>
      </c>
    </row>
    <row r="92" spans="1:30">
      <c r="A92" s="612" t="s">
        <v>1397</v>
      </c>
      <c r="B92" s="892" t="s">
        <v>1398</v>
      </c>
      <c r="C92" s="888"/>
      <c r="D92" s="888"/>
      <c r="E92" s="900">
        <v>2780</v>
      </c>
      <c r="F92" s="888"/>
      <c r="G92" s="619">
        <v>2780</v>
      </c>
      <c r="H92" s="619">
        <v>45036</v>
      </c>
      <c r="I92" s="901">
        <v>3753</v>
      </c>
      <c r="J92" s="888"/>
      <c r="K92" s="618">
        <v>16.2</v>
      </c>
      <c r="L92" s="894"/>
      <c r="M92" s="888"/>
      <c r="N92" s="887">
        <v>45901</v>
      </c>
      <c r="O92" s="888"/>
      <c r="P92" s="888"/>
      <c r="Q92" s="888"/>
      <c r="R92" s="888"/>
      <c r="S92" s="888"/>
      <c r="T92" s="887">
        <v>46265</v>
      </c>
      <c r="U92" s="888"/>
      <c r="V92" s="888"/>
      <c r="W92" s="616">
        <v>3753</v>
      </c>
      <c r="X92" s="889">
        <v>16.2</v>
      </c>
      <c r="Y92" s="888"/>
      <c r="Z92" s="888"/>
      <c r="AA92" s="888"/>
      <c r="AB92" s="888"/>
      <c r="AC92" s="617">
        <v>45901</v>
      </c>
      <c r="AD92" s="615" t="s">
        <v>1009</v>
      </c>
    </row>
    <row r="93" spans="1:30">
      <c r="A93" s="612"/>
      <c r="B93" s="892"/>
      <c r="C93" s="888"/>
      <c r="D93" s="888"/>
      <c r="E93" s="893"/>
      <c r="F93" s="888"/>
      <c r="G93" s="615" t="s">
        <v>792</v>
      </c>
      <c r="H93" s="615"/>
      <c r="I93" s="893"/>
      <c r="J93" s="888"/>
      <c r="K93" s="615"/>
      <c r="L93" s="894"/>
      <c r="M93" s="888"/>
      <c r="N93" s="887">
        <v>46266</v>
      </c>
      <c r="O93" s="888"/>
      <c r="P93" s="888"/>
      <c r="Q93" s="888"/>
      <c r="R93" s="888"/>
      <c r="S93" s="888"/>
      <c r="T93" s="887">
        <v>46630</v>
      </c>
      <c r="U93" s="888"/>
      <c r="V93" s="888"/>
      <c r="W93" s="616">
        <v>3892</v>
      </c>
      <c r="X93" s="889">
        <v>16.8</v>
      </c>
      <c r="Y93" s="888"/>
      <c r="Z93" s="888"/>
      <c r="AA93" s="888"/>
      <c r="AB93" s="888"/>
      <c r="AC93" s="615"/>
      <c r="AD93" s="615"/>
    </row>
    <row r="94" spans="1:30">
      <c r="A94" s="612"/>
      <c r="B94" s="892"/>
      <c r="C94" s="888"/>
      <c r="D94" s="888"/>
      <c r="E94" s="893"/>
      <c r="F94" s="888"/>
      <c r="G94" s="615" t="s">
        <v>792</v>
      </c>
      <c r="H94" s="615"/>
      <c r="I94" s="893"/>
      <c r="J94" s="888"/>
      <c r="K94" s="615"/>
      <c r="L94" s="894"/>
      <c r="M94" s="888"/>
      <c r="N94" s="887">
        <v>46631</v>
      </c>
      <c r="O94" s="888"/>
      <c r="P94" s="888"/>
      <c r="Q94" s="888"/>
      <c r="R94" s="888"/>
      <c r="S94" s="888"/>
      <c r="T94" s="887">
        <v>46996</v>
      </c>
      <c r="U94" s="888"/>
      <c r="V94" s="888"/>
      <c r="W94" s="616">
        <v>4031</v>
      </c>
      <c r="X94" s="889">
        <v>17.399999999999999</v>
      </c>
      <c r="Y94" s="888"/>
      <c r="Z94" s="888"/>
      <c r="AA94" s="888"/>
      <c r="AB94" s="888"/>
      <c r="AC94" s="615"/>
      <c r="AD94" s="615"/>
    </row>
    <row r="95" spans="1:30">
      <c r="A95" s="614" t="s">
        <v>792</v>
      </c>
      <c r="B95" s="884" t="s">
        <v>792</v>
      </c>
      <c r="C95" s="885"/>
      <c r="D95" s="885"/>
      <c r="E95" s="886" t="s">
        <v>792</v>
      </c>
      <c r="F95" s="885"/>
      <c r="G95" s="613" t="s">
        <v>792</v>
      </c>
      <c r="H95" s="613" t="s">
        <v>792</v>
      </c>
      <c r="I95" s="886" t="s">
        <v>792</v>
      </c>
      <c r="J95" s="885"/>
      <c r="K95" s="613" t="s">
        <v>792</v>
      </c>
      <c r="L95" s="884" t="s">
        <v>792</v>
      </c>
      <c r="M95" s="885"/>
      <c r="N95" s="886" t="s">
        <v>792</v>
      </c>
      <c r="O95" s="885"/>
      <c r="P95" s="885"/>
      <c r="Q95" s="885"/>
      <c r="R95" s="885"/>
      <c r="S95" s="885"/>
      <c r="T95" s="886" t="s">
        <v>792</v>
      </c>
      <c r="U95" s="885"/>
      <c r="V95" s="885"/>
      <c r="W95" s="613" t="s">
        <v>792</v>
      </c>
      <c r="X95" s="886" t="s">
        <v>792</v>
      </c>
      <c r="Y95" s="885"/>
      <c r="Z95" s="885"/>
      <c r="AA95" s="885"/>
      <c r="AB95" s="885"/>
      <c r="AC95" s="613" t="s">
        <v>792</v>
      </c>
      <c r="AD95" s="613" t="s">
        <v>792</v>
      </c>
    </row>
    <row r="96" spans="1:30">
      <c r="A96" s="612" t="s">
        <v>1399</v>
      </c>
      <c r="B96" s="892" t="s">
        <v>1400</v>
      </c>
      <c r="C96" s="888"/>
      <c r="D96" s="888"/>
      <c r="E96" s="900">
        <v>1360</v>
      </c>
      <c r="F96" s="888"/>
      <c r="G96" s="619">
        <v>1360</v>
      </c>
      <c r="H96" s="619">
        <v>20563.2</v>
      </c>
      <c r="I96" s="901">
        <v>1713.6</v>
      </c>
      <c r="J96" s="888"/>
      <c r="K96" s="618">
        <v>15.12</v>
      </c>
      <c r="L96" s="894"/>
      <c r="M96" s="888"/>
      <c r="N96" s="887">
        <v>45717</v>
      </c>
      <c r="O96" s="888"/>
      <c r="P96" s="888"/>
      <c r="Q96" s="888"/>
      <c r="R96" s="888"/>
      <c r="S96" s="888"/>
      <c r="T96" s="887">
        <v>46081</v>
      </c>
      <c r="U96" s="888"/>
      <c r="V96" s="888"/>
      <c r="W96" s="616">
        <v>1713.6</v>
      </c>
      <c r="X96" s="889">
        <v>15.12</v>
      </c>
      <c r="Y96" s="888"/>
      <c r="Z96" s="888"/>
      <c r="AA96" s="888"/>
      <c r="AB96" s="888"/>
      <c r="AC96" s="617">
        <v>45337</v>
      </c>
      <c r="AD96" s="615" t="s">
        <v>863</v>
      </c>
    </row>
    <row r="97" spans="1:30">
      <c r="A97" s="614" t="s">
        <v>792</v>
      </c>
      <c r="B97" s="884" t="s">
        <v>792</v>
      </c>
      <c r="C97" s="885"/>
      <c r="D97" s="885"/>
      <c r="E97" s="886" t="s">
        <v>792</v>
      </c>
      <c r="F97" s="885"/>
      <c r="G97" s="613" t="s">
        <v>792</v>
      </c>
      <c r="H97" s="613" t="s">
        <v>792</v>
      </c>
      <c r="I97" s="886" t="s">
        <v>792</v>
      </c>
      <c r="J97" s="885"/>
      <c r="K97" s="613" t="s">
        <v>792</v>
      </c>
      <c r="L97" s="884" t="s">
        <v>792</v>
      </c>
      <c r="M97" s="885"/>
      <c r="N97" s="886" t="s">
        <v>792</v>
      </c>
      <c r="O97" s="885"/>
      <c r="P97" s="885"/>
      <c r="Q97" s="885"/>
      <c r="R97" s="885"/>
      <c r="S97" s="885"/>
      <c r="T97" s="886" t="s">
        <v>792</v>
      </c>
      <c r="U97" s="885"/>
      <c r="V97" s="885"/>
      <c r="W97" s="613" t="s">
        <v>792</v>
      </c>
      <c r="X97" s="886" t="s">
        <v>792</v>
      </c>
      <c r="Y97" s="885"/>
      <c r="Z97" s="885"/>
      <c r="AA97" s="885"/>
      <c r="AB97" s="885"/>
      <c r="AC97" s="613" t="s">
        <v>792</v>
      </c>
      <c r="AD97" s="613" t="s">
        <v>792</v>
      </c>
    </row>
    <row r="98" spans="1:30">
      <c r="A98" s="612" t="s">
        <v>1401</v>
      </c>
      <c r="B98" s="892" t="s">
        <v>1402</v>
      </c>
      <c r="C98" s="888"/>
      <c r="D98" s="888"/>
      <c r="E98" s="900">
        <v>1360</v>
      </c>
      <c r="F98" s="888"/>
      <c r="G98" s="619">
        <v>1360</v>
      </c>
      <c r="H98" s="619">
        <v>18768</v>
      </c>
      <c r="I98" s="901">
        <v>1564</v>
      </c>
      <c r="J98" s="888"/>
      <c r="K98" s="618">
        <v>13.8</v>
      </c>
      <c r="L98" s="894"/>
      <c r="M98" s="888"/>
      <c r="N98" s="887">
        <v>45778</v>
      </c>
      <c r="O98" s="888"/>
      <c r="P98" s="888"/>
      <c r="Q98" s="888"/>
      <c r="R98" s="888"/>
      <c r="S98" s="888"/>
      <c r="T98" s="887">
        <v>46142</v>
      </c>
      <c r="U98" s="888"/>
      <c r="V98" s="888"/>
      <c r="W98" s="616">
        <v>1564</v>
      </c>
      <c r="X98" s="889">
        <v>13.8</v>
      </c>
      <c r="Y98" s="888"/>
      <c r="Z98" s="888"/>
      <c r="AA98" s="888"/>
      <c r="AB98" s="888"/>
      <c r="AC98" s="617">
        <v>44652</v>
      </c>
      <c r="AD98" s="615" t="s">
        <v>968</v>
      </c>
    </row>
    <row r="99" spans="1:30">
      <c r="A99" s="612"/>
      <c r="B99" s="892"/>
      <c r="C99" s="888"/>
      <c r="D99" s="888"/>
      <c r="E99" s="893"/>
      <c r="F99" s="888"/>
      <c r="G99" s="615" t="s">
        <v>792</v>
      </c>
      <c r="H99" s="615"/>
      <c r="I99" s="893"/>
      <c r="J99" s="888"/>
      <c r="K99" s="615"/>
      <c r="L99" s="894"/>
      <c r="M99" s="888"/>
      <c r="N99" s="887">
        <v>46143</v>
      </c>
      <c r="O99" s="888"/>
      <c r="P99" s="888"/>
      <c r="Q99" s="888"/>
      <c r="R99" s="888"/>
      <c r="S99" s="888"/>
      <c r="T99" s="887">
        <v>46507</v>
      </c>
      <c r="U99" s="888"/>
      <c r="V99" s="888"/>
      <c r="W99" s="616">
        <v>1632</v>
      </c>
      <c r="X99" s="889">
        <v>14.4</v>
      </c>
      <c r="Y99" s="888"/>
      <c r="Z99" s="888"/>
      <c r="AA99" s="888"/>
      <c r="AB99" s="888"/>
      <c r="AC99" s="615"/>
      <c r="AD99" s="615"/>
    </row>
    <row r="100" spans="1:30">
      <c r="A100" s="614" t="s">
        <v>792</v>
      </c>
      <c r="B100" s="884" t="s">
        <v>792</v>
      </c>
      <c r="C100" s="885"/>
      <c r="D100" s="885"/>
      <c r="E100" s="886" t="s">
        <v>792</v>
      </c>
      <c r="F100" s="885"/>
      <c r="G100" s="613" t="s">
        <v>792</v>
      </c>
      <c r="H100" s="613" t="s">
        <v>792</v>
      </c>
      <c r="I100" s="886" t="s">
        <v>792</v>
      </c>
      <c r="J100" s="885"/>
      <c r="K100" s="613" t="s">
        <v>792</v>
      </c>
      <c r="L100" s="884" t="s">
        <v>792</v>
      </c>
      <c r="M100" s="885"/>
      <c r="N100" s="886" t="s">
        <v>792</v>
      </c>
      <c r="O100" s="885"/>
      <c r="P100" s="885"/>
      <c r="Q100" s="885"/>
      <c r="R100" s="885"/>
      <c r="S100" s="885"/>
      <c r="T100" s="886" t="s">
        <v>792</v>
      </c>
      <c r="U100" s="885"/>
      <c r="V100" s="885"/>
      <c r="W100" s="613" t="s">
        <v>792</v>
      </c>
      <c r="X100" s="886" t="s">
        <v>792</v>
      </c>
      <c r="Y100" s="885"/>
      <c r="Z100" s="885"/>
      <c r="AA100" s="885"/>
      <c r="AB100" s="885"/>
      <c r="AC100" s="613" t="s">
        <v>792</v>
      </c>
      <c r="AD100" s="613" t="s">
        <v>792</v>
      </c>
    </row>
    <row r="101" spans="1:30">
      <c r="A101" s="612" t="s">
        <v>1403</v>
      </c>
      <c r="B101" s="892" t="s">
        <v>1404</v>
      </c>
      <c r="C101" s="888"/>
      <c r="D101" s="888"/>
      <c r="E101" s="900">
        <v>1328</v>
      </c>
      <c r="F101" s="888"/>
      <c r="G101" s="619">
        <v>1328</v>
      </c>
      <c r="H101" s="619">
        <v>22629.119999999999</v>
      </c>
      <c r="I101" s="901">
        <v>1885.76</v>
      </c>
      <c r="J101" s="888"/>
      <c r="K101" s="618">
        <v>17.04</v>
      </c>
      <c r="L101" s="894"/>
      <c r="M101" s="888"/>
      <c r="N101" s="887">
        <v>45962</v>
      </c>
      <c r="O101" s="888"/>
      <c r="P101" s="888"/>
      <c r="Q101" s="888"/>
      <c r="R101" s="888"/>
      <c r="S101" s="888"/>
      <c r="T101" s="887">
        <v>46326</v>
      </c>
      <c r="U101" s="888"/>
      <c r="V101" s="888"/>
      <c r="W101" s="616">
        <v>1885.76</v>
      </c>
      <c r="X101" s="889">
        <v>17.04</v>
      </c>
      <c r="Y101" s="888"/>
      <c r="Z101" s="888"/>
      <c r="AA101" s="888"/>
      <c r="AB101" s="888"/>
      <c r="AC101" s="617">
        <v>45231</v>
      </c>
      <c r="AD101" s="615" t="s">
        <v>1124</v>
      </c>
    </row>
    <row r="102" spans="1:30">
      <c r="A102" s="614" t="s">
        <v>792</v>
      </c>
      <c r="B102" s="884" t="s">
        <v>792</v>
      </c>
      <c r="C102" s="885"/>
      <c r="D102" s="885"/>
      <c r="E102" s="886" t="s">
        <v>792</v>
      </c>
      <c r="F102" s="885"/>
      <c r="G102" s="613" t="s">
        <v>792</v>
      </c>
      <c r="H102" s="613" t="s">
        <v>792</v>
      </c>
      <c r="I102" s="886" t="s">
        <v>792</v>
      </c>
      <c r="J102" s="885"/>
      <c r="K102" s="613" t="s">
        <v>792</v>
      </c>
      <c r="L102" s="884" t="s">
        <v>792</v>
      </c>
      <c r="M102" s="885"/>
      <c r="N102" s="886" t="s">
        <v>792</v>
      </c>
      <c r="O102" s="885"/>
      <c r="P102" s="885"/>
      <c r="Q102" s="885"/>
      <c r="R102" s="885"/>
      <c r="S102" s="885"/>
      <c r="T102" s="886" t="s">
        <v>792</v>
      </c>
      <c r="U102" s="885"/>
      <c r="V102" s="885"/>
      <c r="W102" s="613" t="s">
        <v>792</v>
      </c>
      <c r="X102" s="886" t="s">
        <v>792</v>
      </c>
      <c r="Y102" s="885"/>
      <c r="Z102" s="885"/>
      <c r="AA102" s="885"/>
      <c r="AB102" s="885"/>
      <c r="AC102" s="613" t="s">
        <v>792</v>
      </c>
      <c r="AD102" s="613" t="s">
        <v>792</v>
      </c>
    </row>
    <row r="103" spans="1:30">
      <c r="A103" s="612" t="s">
        <v>1405</v>
      </c>
      <c r="B103" s="892" t="s">
        <v>1406</v>
      </c>
      <c r="C103" s="888"/>
      <c r="D103" s="888"/>
      <c r="E103" s="900">
        <v>1225</v>
      </c>
      <c r="F103" s="888"/>
      <c r="G103" s="619">
        <v>1225</v>
      </c>
      <c r="H103" s="619">
        <v>36765</v>
      </c>
      <c r="I103" s="901">
        <v>3063.75</v>
      </c>
      <c r="J103" s="888"/>
      <c r="K103" s="618">
        <v>15</v>
      </c>
      <c r="L103" s="894" t="s">
        <v>1407</v>
      </c>
      <c r="M103" s="888"/>
      <c r="N103" s="887">
        <v>45839</v>
      </c>
      <c r="O103" s="888"/>
      <c r="P103" s="888"/>
      <c r="Q103" s="888"/>
      <c r="R103" s="888"/>
      <c r="S103" s="888"/>
      <c r="T103" s="887">
        <v>46203</v>
      </c>
      <c r="U103" s="888"/>
      <c r="V103" s="888"/>
      <c r="W103" s="616">
        <v>3063.75</v>
      </c>
      <c r="X103" s="889">
        <v>15</v>
      </c>
      <c r="Y103" s="888"/>
      <c r="Z103" s="888"/>
      <c r="AA103" s="888"/>
      <c r="AB103" s="888"/>
      <c r="AC103" s="617">
        <v>45474</v>
      </c>
      <c r="AD103" s="615" t="s">
        <v>1112</v>
      </c>
    </row>
    <row r="104" spans="1:30">
      <c r="A104" s="612"/>
      <c r="B104" s="892"/>
      <c r="C104" s="888"/>
      <c r="D104" s="888"/>
      <c r="E104" s="893"/>
      <c r="F104" s="888"/>
      <c r="G104" s="615" t="s">
        <v>792</v>
      </c>
      <c r="H104" s="615"/>
      <c r="I104" s="893"/>
      <c r="J104" s="888"/>
      <c r="K104" s="615"/>
      <c r="L104" s="894"/>
      <c r="M104" s="888"/>
      <c r="N104" s="887">
        <v>46204</v>
      </c>
      <c r="O104" s="888"/>
      <c r="P104" s="888"/>
      <c r="Q104" s="888"/>
      <c r="R104" s="888"/>
      <c r="S104" s="888"/>
      <c r="T104" s="887">
        <v>46568</v>
      </c>
      <c r="U104" s="888"/>
      <c r="V104" s="888"/>
      <c r="W104" s="616">
        <v>3186.3</v>
      </c>
      <c r="X104" s="889">
        <v>15.6</v>
      </c>
      <c r="Y104" s="888"/>
      <c r="Z104" s="888"/>
      <c r="AA104" s="888"/>
      <c r="AB104" s="888"/>
      <c r="AC104" s="615"/>
      <c r="AD104" s="615"/>
    </row>
    <row r="105" spans="1:30">
      <c r="A105" s="614" t="s">
        <v>792</v>
      </c>
      <c r="B105" s="884" t="s">
        <v>792</v>
      </c>
      <c r="C105" s="885"/>
      <c r="D105" s="885"/>
      <c r="E105" s="886" t="s">
        <v>792</v>
      </c>
      <c r="F105" s="885"/>
      <c r="G105" s="613" t="s">
        <v>792</v>
      </c>
      <c r="H105" s="613" t="s">
        <v>792</v>
      </c>
      <c r="I105" s="886" t="s">
        <v>792</v>
      </c>
      <c r="J105" s="885"/>
      <c r="K105" s="613" t="s">
        <v>792</v>
      </c>
      <c r="L105" s="884" t="s">
        <v>792</v>
      </c>
      <c r="M105" s="885"/>
      <c r="N105" s="886" t="s">
        <v>792</v>
      </c>
      <c r="O105" s="885"/>
      <c r="P105" s="885"/>
      <c r="Q105" s="885"/>
      <c r="R105" s="885"/>
      <c r="S105" s="885"/>
      <c r="T105" s="886" t="s">
        <v>792</v>
      </c>
      <c r="U105" s="885"/>
      <c r="V105" s="885"/>
      <c r="W105" s="613" t="s">
        <v>792</v>
      </c>
      <c r="X105" s="886" t="s">
        <v>792</v>
      </c>
      <c r="Y105" s="885"/>
      <c r="Z105" s="885"/>
      <c r="AA105" s="885"/>
      <c r="AB105" s="885"/>
      <c r="AC105" s="613" t="s">
        <v>792</v>
      </c>
      <c r="AD105" s="613" t="s">
        <v>792</v>
      </c>
    </row>
    <row r="106" spans="1:30">
      <c r="A106" s="612" t="s">
        <v>1408</v>
      </c>
      <c r="B106" s="892" t="s">
        <v>1406</v>
      </c>
      <c r="C106" s="888"/>
      <c r="D106" s="888"/>
      <c r="E106" s="900">
        <v>1226</v>
      </c>
      <c r="F106" s="888"/>
      <c r="G106" s="619">
        <v>1226</v>
      </c>
      <c r="H106" s="615"/>
      <c r="I106" s="893"/>
      <c r="J106" s="888"/>
      <c r="K106" s="618">
        <v>0</v>
      </c>
      <c r="L106" s="894" t="s">
        <v>1407</v>
      </c>
      <c r="M106" s="888"/>
      <c r="N106" s="893"/>
      <c r="O106" s="888"/>
      <c r="P106" s="888"/>
      <c r="Q106" s="888"/>
      <c r="R106" s="888"/>
      <c r="S106" s="888"/>
      <c r="T106" s="893"/>
      <c r="U106" s="888"/>
      <c r="V106" s="888"/>
      <c r="W106" s="615"/>
      <c r="X106" s="889">
        <v>0</v>
      </c>
      <c r="Y106" s="888"/>
      <c r="Z106" s="888"/>
      <c r="AA106" s="888"/>
      <c r="AB106" s="888"/>
      <c r="AC106" s="617">
        <v>45474</v>
      </c>
      <c r="AD106" s="615" t="s">
        <v>1112</v>
      </c>
    </row>
    <row r="107" spans="1:30">
      <c r="A107" s="614" t="s">
        <v>792</v>
      </c>
      <c r="B107" s="884" t="s">
        <v>792</v>
      </c>
      <c r="C107" s="885"/>
      <c r="D107" s="885"/>
      <c r="E107" s="886" t="s">
        <v>792</v>
      </c>
      <c r="F107" s="885"/>
      <c r="G107" s="613" t="s">
        <v>792</v>
      </c>
      <c r="H107" s="613" t="s">
        <v>792</v>
      </c>
      <c r="I107" s="886" t="s">
        <v>792</v>
      </c>
      <c r="J107" s="885"/>
      <c r="K107" s="613" t="s">
        <v>792</v>
      </c>
      <c r="L107" s="884" t="s">
        <v>792</v>
      </c>
      <c r="M107" s="885"/>
      <c r="N107" s="886" t="s">
        <v>792</v>
      </c>
      <c r="O107" s="885"/>
      <c r="P107" s="885"/>
      <c r="Q107" s="885"/>
      <c r="R107" s="885"/>
      <c r="S107" s="885"/>
      <c r="T107" s="886" t="s">
        <v>792</v>
      </c>
      <c r="U107" s="885"/>
      <c r="V107" s="885"/>
      <c r="W107" s="613" t="s">
        <v>792</v>
      </c>
      <c r="X107" s="886" t="s">
        <v>792</v>
      </c>
      <c r="Y107" s="885"/>
      <c r="Z107" s="885"/>
      <c r="AA107" s="885"/>
      <c r="AB107" s="885"/>
      <c r="AC107" s="613" t="s">
        <v>792</v>
      </c>
      <c r="AD107" s="613" t="s">
        <v>792</v>
      </c>
    </row>
    <row r="108" spans="1:30">
      <c r="A108" s="612" t="s">
        <v>1409</v>
      </c>
      <c r="B108" s="892" t="s">
        <v>1410</v>
      </c>
      <c r="C108" s="888"/>
      <c r="D108" s="888"/>
      <c r="E108" s="900">
        <v>2780</v>
      </c>
      <c r="F108" s="888"/>
      <c r="G108" s="619">
        <v>2780</v>
      </c>
      <c r="H108" s="619">
        <v>45369.599999999999</v>
      </c>
      <c r="I108" s="901">
        <v>3780.8</v>
      </c>
      <c r="J108" s="888"/>
      <c r="K108" s="618">
        <v>16.32</v>
      </c>
      <c r="L108" s="894"/>
      <c r="M108" s="888"/>
      <c r="N108" s="887">
        <v>45931</v>
      </c>
      <c r="O108" s="888"/>
      <c r="P108" s="888"/>
      <c r="Q108" s="888"/>
      <c r="R108" s="888"/>
      <c r="S108" s="888"/>
      <c r="T108" s="887">
        <v>46295</v>
      </c>
      <c r="U108" s="888"/>
      <c r="V108" s="888"/>
      <c r="W108" s="616">
        <v>3780.8</v>
      </c>
      <c r="X108" s="889">
        <v>16.32</v>
      </c>
      <c r="Y108" s="888"/>
      <c r="Z108" s="888"/>
      <c r="AA108" s="888"/>
      <c r="AB108" s="888"/>
      <c r="AC108" s="617">
        <v>45931</v>
      </c>
      <c r="AD108" s="615" t="s">
        <v>885</v>
      </c>
    </row>
    <row r="109" spans="1:30">
      <c r="A109" s="612"/>
      <c r="B109" s="892"/>
      <c r="C109" s="888"/>
      <c r="D109" s="888"/>
      <c r="E109" s="893"/>
      <c r="F109" s="888"/>
      <c r="G109" s="615" t="s">
        <v>792</v>
      </c>
      <c r="H109" s="615"/>
      <c r="I109" s="893"/>
      <c r="J109" s="888"/>
      <c r="K109" s="615"/>
      <c r="L109" s="894"/>
      <c r="M109" s="888"/>
      <c r="N109" s="887">
        <v>46296</v>
      </c>
      <c r="O109" s="888"/>
      <c r="P109" s="888"/>
      <c r="Q109" s="888"/>
      <c r="R109" s="888"/>
      <c r="S109" s="888"/>
      <c r="T109" s="887">
        <v>46660</v>
      </c>
      <c r="U109" s="888"/>
      <c r="V109" s="888"/>
      <c r="W109" s="616">
        <v>3975.4</v>
      </c>
      <c r="X109" s="889">
        <v>17.16</v>
      </c>
      <c r="Y109" s="888"/>
      <c r="Z109" s="888"/>
      <c r="AA109" s="888"/>
      <c r="AB109" s="888"/>
      <c r="AC109" s="615"/>
      <c r="AD109" s="615"/>
    </row>
    <row r="110" spans="1:30">
      <c r="A110" s="612"/>
      <c r="B110" s="892"/>
      <c r="C110" s="888"/>
      <c r="D110" s="888"/>
      <c r="E110" s="893"/>
      <c r="F110" s="888"/>
      <c r="G110" s="615" t="s">
        <v>792</v>
      </c>
      <c r="H110" s="615"/>
      <c r="I110" s="893"/>
      <c r="J110" s="888"/>
      <c r="K110" s="615"/>
      <c r="L110" s="894"/>
      <c r="M110" s="888"/>
      <c r="N110" s="887">
        <v>46661</v>
      </c>
      <c r="O110" s="888"/>
      <c r="P110" s="888"/>
      <c r="Q110" s="888"/>
      <c r="R110" s="888"/>
      <c r="S110" s="888"/>
      <c r="T110" s="887">
        <v>47026</v>
      </c>
      <c r="U110" s="888"/>
      <c r="V110" s="888"/>
      <c r="W110" s="616">
        <v>4170</v>
      </c>
      <c r="X110" s="889">
        <v>18</v>
      </c>
      <c r="Y110" s="888"/>
      <c r="Z110" s="888"/>
      <c r="AA110" s="888"/>
      <c r="AB110" s="888"/>
      <c r="AC110" s="615"/>
      <c r="AD110" s="615"/>
    </row>
    <row r="111" spans="1:30">
      <c r="A111" s="614" t="s">
        <v>792</v>
      </c>
      <c r="B111" s="884" t="s">
        <v>792</v>
      </c>
      <c r="C111" s="885"/>
      <c r="D111" s="885"/>
      <c r="E111" s="886" t="s">
        <v>792</v>
      </c>
      <c r="F111" s="885"/>
      <c r="G111" s="613" t="s">
        <v>792</v>
      </c>
      <c r="H111" s="613" t="s">
        <v>792</v>
      </c>
      <c r="I111" s="886" t="s">
        <v>792</v>
      </c>
      <c r="J111" s="885"/>
      <c r="K111" s="613" t="s">
        <v>792</v>
      </c>
      <c r="L111" s="884" t="s">
        <v>792</v>
      </c>
      <c r="M111" s="885"/>
      <c r="N111" s="886" t="s">
        <v>792</v>
      </c>
      <c r="O111" s="885"/>
      <c r="P111" s="885"/>
      <c r="Q111" s="885"/>
      <c r="R111" s="885"/>
      <c r="S111" s="885"/>
      <c r="T111" s="886" t="s">
        <v>792</v>
      </c>
      <c r="U111" s="885"/>
      <c r="V111" s="885"/>
      <c r="W111" s="613" t="s">
        <v>792</v>
      </c>
      <c r="X111" s="886" t="s">
        <v>792</v>
      </c>
      <c r="Y111" s="885"/>
      <c r="Z111" s="885"/>
      <c r="AA111" s="885"/>
      <c r="AB111" s="885"/>
      <c r="AC111" s="613" t="s">
        <v>792</v>
      </c>
      <c r="AD111" s="613" t="s">
        <v>792</v>
      </c>
    </row>
    <row r="112" spans="1:30">
      <c r="A112" s="892" t="s">
        <v>792</v>
      </c>
      <c r="B112" s="892" t="s">
        <v>792</v>
      </c>
      <c r="C112" s="888"/>
      <c r="D112" s="888"/>
    </row>
    <row r="113" spans="1:26">
      <c r="A113" s="888"/>
      <c r="B113" s="888"/>
      <c r="C113" s="888"/>
      <c r="D113" s="888"/>
    </row>
    <row r="114" spans="1:26" ht="16" thickBot="1">
      <c r="A114" s="888"/>
      <c r="B114" s="888"/>
      <c r="C114" s="888"/>
      <c r="D114" s="888"/>
      <c r="J114" s="895" t="s">
        <v>901</v>
      </c>
      <c r="K114" s="896"/>
      <c r="L114" s="896"/>
      <c r="M114" s="896"/>
      <c r="N114" s="896"/>
      <c r="O114" s="896"/>
      <c r="P114" s="896"/>
      <c r="Q114" s="896"/>
      <c r="R114" s="896"/>
      <c r="S114" s="896"/>
      <c r="T114" s="896"/>
      <c r="U114" s="896"/>
      <c r="V114" s="896"/>
      <c r="W114" s="896"/>
      <c r="X114" s="896"/>
      <c r="Y114" s="896"/>
      <c r="Z114" s="896"/>
    </row>
    <row r="115" spans="1:26">
      <c r="A115" s="888"/>
      <c r="B115" s="888"/>
      <c r="C115" s="888"/>
      <c r="D115" s="888"/>
    </row>
    <row r="116" spans="1:26">
      <c r="A116" s="888"/>
      <c r="B116" s="888"/>
      <c r="C116" s="888"/>
      <c r="D116" s="888"/>
      <c r="J116" s="890" t="s">
        <v>902</v>
      </c>
      <c r="K116" s="888"/>
      <c r="L116" s="888"/>
      <c r="M116" s="891">
        <v>73291</v>
      </c>
      <c r="N116" s="888"/>
      <c r="S116" s="890" t="s">
        <v>903</v>
      </c>
      <c r="T116" s="888"/>
      <c r="U116" s="888"/>
      <c r="V116" s="891">
        <v>80712.850000000006</v>
      </c>
      <c r="W116" s="888"/>
      <c r="X116" s="888"/>
      <c r="Y116" s="888"/>
    </row>
    <row r="117" spans="1:26">
      <c r="A117" s="888"/>
      <c r="B117" s="888"/>
      <c r="C117" s="888"/>
      <c r="D117" s="888"/>
    </row>
    <row r="118" spans="1:26">
      <c r="A118" s="888"/>
      <c r="B118" s="888"/>
      <c r="C118" s="888"/>
      <c r="D118" s="888"/>
      <c r="S118" s="890" t="s">
        <v>904</v>
      </c>
      <c r="T118" s="888"/>
      <c r="U118" s="888"/>
      <c r="V118" s="891">
        <v>968554.2</v>
      </c>
      <c r="W118" s="888"/>
      <c r="X118" s="888"/>
      <c r="Y118" s="888"/>
    </row>
    <row r="119" spans="1:26">
      <c r="A119" s="888"/>
      <c r="B119" s="888"/>
      <c r="C119" s="888"/>
      <c r="D119" s="888"/>
      <c r="J119" s="890" t="s">
        <v>905</v>
      </c>
      <c r="K119" s="888"/>
      <c r="L119" s="888"/>
      <c r="M119" s="891">
        <v>61591</v>
      </c>
      <c r="N119" s="888"/>
      <c r="S119" s="888"/>
      <c r="T119" s="888"/>
      <c r="U119" s="888"/>
      <c r="V119" s="888"/>
      <c r="W119" s="888"/>
      <c r="X119" s="888"/>
      <c r="Y119" s="888"/>
    </row>
    <row r="120" spans="1:26">
      <c r="A120" s="888"/>
      <c r="B120" s="888"/>
      <c r="C120" s="888"/>
      <c r="D120" s="888"/>
      <c r="J120" s="888"/>
      <c r="K120" s="888"/>
      <c r="L120" s="888"/>
      <c r="M120" s="888"/>
      <c r="N120" s="888"/>
    </row>
    <row r="121" spans="1:26">
      <c r="A121" s="888"/>
      <c r="B121" s="888"/>
      <c r="C121" s="888"/>
      <c r="D121" s="888"/>
    </row>
    <row r="122" spans="1:26">
      <c r="A122" s="888"/>
      <c r="B122" s="888"/>
      <c r="C122" s="888"/>
      <c r="D122" s="888"/>
      <c r="J122" s="890" t="s">
        <v>906</v>
      </c>
      <c r="K122" s="888"/>
      <c r="L122" s="888"/>
      <c r="M122" s="891">
        <v>61591</v>
      </c>
      <c r="N122" s="888"/>
      <c r="R122" s="890" t="s">
        <v>729</v>
      </c>
      <c r="S122" s="888"/>
      <c r="T122" s="888"/>
      <c r="U122" s="899">
        <v>84.036239101663227</v>
      </c>
      <c r="V122" s="888"/>
      <c r="W122" s="888"/>
      <c r="X122" s="888"/>
    </row>
    <row r="123" spans="1:26" ht="16" thickBot="1">
      <c r="A123" s="888"/>
      <c r="B123" s="888"/>
      <c r="C123" s="888"/>
      <c r="D123" s="888"/>
      <c r="J123" s="897" t="s">
        <v>907</v>
      </c>
      <c r="K123" s="896"/>
      <c r="L123" s="896"/>
      <c r="M123" s="898">
        <v>11700</v>
      </c>
      <c r="N123" s="896"/>
      <c r="R123" s="890" t="s">
        <v>908</v>
      </c>
      <c r="S123" s="888"/>
      <c r="T123" s="888"/>
      <c r="U123" s="899">
        <v>15.963760898336767</v>
      </c>
      <c r="V123" s="888"/>
      <c r="W123" s="888"/>
      <c r="X123" s="888"/>
    </row>
    <row r="124" spans="1:26">
      <c r="A124" s="888"/>
      <c r="B124" s="888"/>
      <c r="C124" s="888"/>
      <c r="D124" s="888"/>
    </row>
    <row r="125" spans="1:26">
      <c r="A125" s="888"/>
      <c r="B125" s="888"/>
      <c r="C125" s="888"/>
      <c r="D125" s="888"/>
      <c r="J125" s="890" t="s">
        <v>909</v>
      </c>
      <c r="K125" s="888"/>
      <c r="L125" s="888"/>
      <c r="M125" s="891">
        <v>73291</v>
      </c>
      <c r="N125" s="888"/>
    </row>
    <row r="126" spans="1:26">
      <c r="A126" s="888"/>
      <c r="B126" s="888"/>
      <c r="C126" s="888"/>
      <c r="D126" s="888"/>
    </row>
    <row r="127" spans="1:26" ht="2.25" customHeight="1"/>
  </sheetData>
  <mergeCells count="772">
    <mergeCell ref="D2:P2"/>
    <mergeCell ref="C3:O3"/>
    <mergeCell ref="B5:D5"/>
    <mergeCell ref="E5:G5"/>
    <mergeCell ref="I5:J5"/>
    <mergeCell ref="L5:M5"/>
    <mergeCell ref="N5:V5"/>
    <mergeCell ref="X5:AB5"/>
    <mergeCell ref="AC5:AD5"/>
    <mergeCell ref="X6:AB6"/>
    <mergeCell ref="X7:AB7"/>
    <mergeCell ref="B8:D8"/>
    <mergeCell ref="E8:F8"/>
    <mergeCell ref="I8:J8"/>
    <mergeCell ref="L8:M8"/>
    <mergeCell ref="N8:S8"/>
    <mergeCell ref="T8:V8"/>
    <mergeCell ref="B6:D6"/>
    <mergeCell ref="E6:F6"/>
    <mergeCell ref="I6:J6"/>
    <mergeCell ref="L6:M6"/>
    <mergeCell ref="N6:S6"/>
    <mergeCell ref="T6:V6"/>
    <mergeCell ref="X8:AB8"/>
    <mergeCell ref="B7:D7"/>
    <mergeCell ref="E7:F7"/>
    <mergeCell ref="T7:V7"/>
    <mergeCell ref="I7:J7"/>
    <mergeCell ref="L7:M7"/>
    <mergeCell ref="N7:S7"/>
    <mergeCell ref="X9:AB9"/>
    <mergeCell ref="X10:AB10"/>
    <mergeCell ref="T11:V11"/>
    <mergeCell ref="X11:AB11"/>
    <mergeCell ref="B12:D12"/>
    <mergeCell ref="E12:F12"/>
    <mergeCell ref="I12:J12"/>
    <mergeCell ref="L12:M12"/>
    <mergeCell ref="N12:S12"/>
    <mergeCell ref="T12:V12"/>
    <mergeCell ref="T9:V9"/>
    <mergeCell ref="I9:J9"/>
    <mergeCell ref="L9:M9"/>
    <mergeCell ref="N9:S9"/>
    <mergeCell ref="X12:AB12"/>
    <mergeCell ref="B11:D11"/>
    <mergeCell ref="B10:D10"/>
    <mergeCell ref="E10:F10"/>
    <mergeCell ref="I10:J10"/>
    <mergeCell ref="L10:M10"/>
    <mergeCell ref="N10:S10"/>
    <mergeCell ref="T10:V10"/>
    <mergeCell ref="E11:F11"/>
    <mergeCell ref="I11:J11"/>
    <mergeCell ref="L11:M11"/>
    <mergeCell ref="N11:S11"/>
    <mergeCell ref="B9:D9"/>
    <mergeCell ref="E9:F9"/>
    <mergeCell ref="B14:D14"/>
    <mergeCell ref="E14:F14"/>
    <mergeCell ref="I14:J14"/>
    <mergeCell ref="L14:M14"/>
    <mergeCell ref="N14:S14"/>
    <mergeCell ref="N13:S13"/>
    <mergeCell ref="T15:V15"/>
    <mergeCell ref="X13:AB13"/>
    <mergeCell ref="X15:AB15"/>
    <mergeCell ref="X16:AB16"/>
    <mergeCell ref="T17:V17"/>
    <mergeCell ref="X17:AB17"/>
    <mergeCell ref="T14:V14"/>
    <mergeCell ref="X14:AB14"/>
    <mergeCell ref="B13:D13"/>
    <mergeCell ref="E13:F13"/>
    <mergeCell ref="I15:J15"/>
    <mergeCell ref="L15:M15"/>
    <mergeCell ref="N15:S15"/>
    <mergeCell ref="T13:V13"/>
    <mergeCell ref="I13:J13"/>
    <mergeCell ref="L13:M13"/>
    <mergeCell ref="B15:D15"/>
    <mergeCell ref="E15:F15"/>
    <mergeCell ref="X18:AB18"/>
    <mergeCell ref="B17:D17"/>
    <mergeCell ref="B16:D16"/>
    <mergeCell ref="E16:F16"/>
    <mergeCell ref="I16:J16"/>
    <mergeCell ref="L16:M16"/>
    <mergeCell ref="N16:S16"/>
    <mergeCell ref="T16:V16"/>
    <mergeCell ref="E17:F17"/>
    <mergeCell ref="I17:J17"/>
    <mergeCell ref="B18:D18"/>
    <mergeCell ref="E18:F18"/>
    <mergeCell ref="I18:J18"/>
    <mergeCell ref="L18:M18"/>
    <mergeCell ref="N18:S18"/>
    <mergeCell ref="T18:V18"/>
    <mergeCell ref="L17:M17"/>
    <mergeCell ref="N17:S17"/>
    <mergeCell ref="T20:V20"/>
    <mergeCell ref="X20:AB20"/>
    <mergeCell ref="B19:D19"/>
    <mergeCell ref="E19:F19"/>
    <mergeCell ref="I21:J21"/>
    <mergeCell ref="L21:M21"/>
    <mergeCell ref="N21:S21"/>
    <mergeCell ref="T19:V19"/>
    <mergeCell ref="I19:J19"/>
    <mergeCell ref="L19:M19"/>
    <mergeCell ref="B21:D21"/>
    <mergeCell ref="E21:F21"/>
    <mergeCell ref="B20:D20"/>
    <mergeCell ref="E20:F20"/>
    <mergeCell ref="I20:J20"/>
    <mergeCell ref="L20:M20"/>
    <mergeCell ref="N20:S20"/>
    <mergeCell ref="N19:S19"/>
    <mergeCell ref="T21:V21"/>
    <mergeCell ref="X19:AB19"/>
    <mergeCell ref="X21:AB21"/>
    <mergeCell ref="X24:AB24"/>
    <mergeCell ref="B23:D23"/>
    <mergeCell ref="B22:D22"/>
    <mergeCell ref="E22:F22"/>
    <mergeCell ref="I22:J22"/>
    <mergeCell ref="L22:M22"/>
    <mergeCell ref="N22:S22"/>
    <mergeCell ref="T22:V22"/>
    <mergeCell ref="E23:F23"/>
    <mergeCell ref="I23:J23"/>
    <mergeCell ref="B24:D24"/>
    <mergeCell ref="E24:F24"/>
    <mergeCell ref="I24:J24"/>
    <mergeCell ref="L24:M24"/>
    <mergeCell ref="N24:S24"/>
    <mergeCell ref="T24:V24"/>
    <mergeCell ref="L23:M23"/>
    <mergeCell ref="N23:S23"/>
    <mergeCell ref="X22:AB22"/>
    <mergeCell ref="T23:V23"/>
    <mergeCell ref="X23:AB23"/>
    <mergeCell ref="T26:V26"/>
    <mergeCell ref="X26:AB26"/>
    <mergeCell ref="B25:D25"/>
    <mergeCell ref="E25:F25"/>
    <mergeCell ref="I27:J27"/>
    <mergeCell ref="L27:M27"/>
    <mergeCell ref="N27:S27"/>
    <mergeCell ref="T25:V25"/>
    <mergeCell ref="I25:J25"/>
    <mergeCell ref="L25:M25"/>
    <mergeCell ref="B27:D27"/>
    <mergeCell ref="E27:F27"/>
    <mergeCell ref="B26:D26"/>
    <mergeCell ref="E26:F26"/>
    <mergeCell ref="I26:J26"/>
    <mergeCell ref="L26:M26"/>
    <mergeCell ref="N26:S26"/>
    <mergeCell ref="N25:S25"/>
    <mergeCell ref="T27:V27"/>
    <mergeCell ref="X25:AB25"/>
    <mergeCell ref="X27:AB27"/>
    <mergeCell ref="X30:AB30"/>
    <mergeCell ref="B29:D29"/>
    <mergeCell ref="B28:D28"/>
    <mergeCell ref="E28:F28"/>
    <mergeCell ref="I28:J28"/>
    <mergeCell ref="L28:M28"/>
    <mergeCell ref="N28:S28"/>
    <mergeCell ref="T28:V28"/>
    <mergeCell ref="E29:F29"/>
    <mergeCell ref="I29:J29"/>
    <mergeCell ref="B30:D30"/>
    <mergeCell ref="E30:F30"/>
    <mergeCell ref="I30:J30"/>
    <mergeCell ref="L30:M30"/>
    <mergeCell ref="N30:S30"/>
    <mergeCell ref="T30:V30"/>
    <mergeCell ref="L29:M29"/>
    <mergeCell ref="N29:S29"/>
    <mergeCell ref="X28:AB28"/>
    <mergeCell ref="T29:V29"/>
    <mergeCell ref="X29:AB29"/>
    <mergeCell ref="T32:V32"/>
    <mergeCell ref="X32:AB32"/>
    <mergeCell ref="B31:D31"/>
    <mergeCell ref="E31:F31"/>
    <mergeCell ref="I33:J33"/>
    <mergeCell ref="L33:M33"/>
    <mergeCell ref="N33:S33"/>
    <mergeCell ref="T31:V31"/>
    <mergeCell ref="I31:J31"/>
    <mergeCell ref="L31:M31"/>
    <mergeCell ref="B33:D33"/>
    <mergeCell ref="E33:F33"/>
    <mergeCell ref="B32:D32"/>
    <mergeCell ref="E32:F32"/>
    <mergeCell ref="I32:J32"/>
    <mergeCell ref="L32:M32"/>
    <mergeCell ref="N32:S32"/>
    <mergeCell ref="N31:S31"/>
    <mergeCell ref="T33:V33"/>
    <mergeCell ref="X31:AB31"/>
    <mergeCell ref="X33:AB33"/>
    <mergeCell ref="X36:AB36"/>
    <mergeCell ref="B35:D35"/>
    <mergeCell ref="B34:D34"/>
    <mergeCell ref="E34:F34"/>
    <mergeCell ref="I34:J34"/>
    <mergeCell ref="L34:M34"/>
    <mergeCell ref="N34:S34"/>
    <mergeCell ref="T34:V34"/>
    <mergeCell ref="E35:F35"/>
    <mergeCell ref="I35:J35"/>
    <mergeCell ref="B36:D36"/>
    <mergeCell ref="E36:F36"/>
    <mergeCell ref="I36:J36"/>
    <mergeCell ref="L36:M36"/>
    <mergeCell ref="N36:S36"/>
    <mergeCell ref="T36:V36"/>
    <mergeCell ref="L35:M35"/>
    <mergeCell ref="N35:S35"/>
    <mergeCell ref="X34:AB34"/>
    <mergeCell ref="T35:V35"/>
    <mergeCell ref="X35:AB35"/>
    <mergeCell ref="T38:V38"/>
    <mergeCell ref="X38:AB38"/>
    <mergeCell ref="B37:D37"/>
    <mergeCell ref="E37:F37"/>
    <mergeCell ref="I39:J39"/>
    <mergeCell ref="L39:M39"/>
    <mergeCell ref="N39:S39"/>
    <mergeCell ref="T37:V37"/>
    <mergeCell ref="I37:J37"/>
    <mergeCell ref="L37:M37"/>
    <mergeCell ref="B39:D39"/>
    <mergeCell ref="E39:F39"/>
    <mergeCell ref="B38:D38"/>
    <mergeCell ref="E38:F38"/>
    <mergeCell ref="I38:J38"/>
    <mergeCell ref="L38:M38"/>
    <mergeCell ref="N38:S38"/>
    <mergeCell ref="N37:S37"/>
    <mergeCell ref="T39:V39"/>
    <mergeCell ref="X37:AB37"/>
    <mergeCell ref="X39:AB39"/>
    <mergeCell ref="X42:AB42"/>
    <mergeCell ref="B41:D41"/>
    <mergeCell ref="B40:D40"/>
    <mergeCell ref="E40:F40"/>
    <mergeCell ref="I40:J40"/>
    <mergeCell ref="L40:M40"/>
    <mergeCell ref="N40:S40"/>
    <mergeCell ref="T40:V40"/>
    <mergeCell ref="E41:F41"/>
    <mergeCell ref="I41:J41"/>
    <mergeCell ref="B42:D42"/>
    <mergeCell ref="E42:F42"/>
    <mergeCell ref="I42:J42"/>
    <mergeCell ref="L42:M42"/>
    <mergeCell ref="N42:S42"/>
    <mergeCell ref="T42:V42"/>
    <mergeCell ref="L41:M41"/>
    <mergeCell ref="N41:S41"/>
    <mergeCell ref="X40:AB40"/>
    <mergeCell ref="T41:V41"/>
    <mergeCell ref="X41:AB41"/>
    <mergeCell ref="T44:V44"/>
    <mergeCell ref="X44:AB44"/>
    <mergeCell ref="B43:D43"/>
    <mergeCell ref="E43:F43"/>
    <mergeCell ref="I45:J45"/>
    <mergeCell ref="L45:M45"/>
    <mergeCell ref="N45:S45"/>
    <mergeCell ref="T43:V43"/>
    <mergeCell ref="I43:J43"/>
    <mergeCell ref="L43:M43"/>
    <mergeCell ref="B45:D45"/>
    <mergeCell ref="E45:F45"/>
    <mergeCell ref="B44:D44"/>
    <mergeCell ref="E44:F44"/>
    <mergeCell ref="I44:J44"/>
    <mergeCell ref="L44:M44"/>
    <mergeCell ref="N44:S44"/>
    <mergeCell ref="N43:S43"/>
    <mergeCell ref="T45:V45"/>
    <mergeCell ref="X43:AB43"/>
    <mergeCell ref="X45:AB45"/>
    <mergeCell ref="X48:AB48"/>
    <mergeCell ref="B47:D47"/>
    <mergeCell ref="B46:D46"/>
    <mergeCell ref="E46:F46"/>
    <mergeCell ref="I46:J46"/>
    <mergeCell ref="L46:M46"/>
    <mergeCell ref="N46:S46"/>
    <mergeCell ref="T46:V46"/>
    <mergeCell ref="E47:F47"/>
    <mergeCell ref="I47:J47"/>
    <mergeCell ref="B48:D48"/>
    <mergeCell ref="E48:F48"/>
    <mergeCell ref="I48:J48"/>
    <mergeCell ref="L48:M48"/>
    <mergeCell ref="N48:S48"/>
    <mergeCell ref="T48:V48"/>
    <mergeCell ref="L47:M47"/>
    <mergeCell ref="N47:S47"/>
    <mergeCell ref="X46:AB46"/>
    <mergeCell ref="T47:V47"/>
    <mergeCell ref="X47:AB47"/>
    <mergeCell ref="T50:V50"/>
    <mergeCell ref="X50:AB50"/>
    <mergeCell ref="B49:D49"/>
    <mergeCell ref="E49:F49"/>
    <mergeCell ref="I51:J51"/>
    <mergeCell ref="L51:M51"/>
    <mergeCell ref="N51:S51"/>
    <mergeCell ref="T49:V49"/>
    <mergeCell ref="I49:J49"/>
    <mergeCell ref="L49:M49"/>
    <mergeCell ref="B51:D51"/>
    <mergeCell ref="E51:F51"/>
    <mergeCell ref="B50:D50"/>
    <mergeCell ref="E50:F50"/>
    <mergeCell ref="I50:J50"/>
    <mergeCell ref="L50:M50"/>
    <mergeCell ref="N50:S50"/>
    <mergeCell ref="N49:S49"/>
    <mergeCell ref="T51:V51"/>
    <mergeCell ref="X49:AB49"/>
    <mergeCell ref="X51:AB51"/>
    <mergeCell ref="X54:AB54"/>
    <mergeCell ref="B53:D53"/>
    <mergeCell ref="B52:D52"/>
    <mergeCell ref="E52:F52"/>
    <mergeCell ref="I52:J52"/>
    <mergeCell ref="L52:M52"/>
    <mergeCell ref="N52:S52"/>
    <mergeCell ref="T52:V52"/>
    <mergeCell ref="E53:F53"/>
    <mergeCell ref="I53:J53"/>
    <mergeCell ref="B54:D54"/>
    <mergeCell ref="E54:F54"/>
    <mergeCell ref="I54:J54"/>
    <mergeCell ref="L54:M54"/>
    <mergeCell ref="N54:S54"/>
    <mergeCell ref="T54:V54"/>
    <mergeCell ref="L53:M53"/>
    <mergeCell ref="N53:S53"/>
    <mergeCell ref="X52:AB52"/>
    <mergeCell ref="T53:V53"/>
    <mergeCell ref="X53:AB53"/>
    <mergeCell ref="T56:V56"/>
    <mergeCell ref="X56:AB56"/>
    <mergeCell ref="B55:D55"/>
    <mergeCell ref="E55:F55"/>
    <mergeCell ref="I57:J57"/>
    <mergeCell ref="L57:M57"/>
    <mergeCell ref="N57:S57"/>
    <mergeCell ref="T55:V55"/>
    <mergeCell ref="I55:J55"/>
    <mergeCell ref="L55:M55"/>
    <mergeCell ref="B57:D57"/>
    <mergeCell ref="E57:F57"/>
    <mergeCell ref="B56:D56"/>
    <mergeCell ref="E56:F56"/>
    <mergeCell ref="I56:J56"/>
    <mergeCell ref="L56:M56"/>
    <mergeCell ref="N56:S56"/>
    <mergeCell ref="N55:S55"/>
    <mergeCell ref="T57:V57"/>
    <mergeCell ref="X55:AB55"/>
    <mergeCell ref="X57:AB57"/>
    <mergeCell ref="X60:AB60"/>
    <mergeCell ref="B59:D59"/>
    <mergeCell ref="B58:D58"/>
    <mergeCell ref="E58:F58"/>
    <mergeCell ref="I58:J58"/>
    <mergeCell ref="L58:M58"/>
    <mergeCell ref="N58:S58"/>
    <mergeCell ref="T58:V58"/>
    <mergeCell ref="E59:F59"/>
    <mergeCell ref="I59:J59"/>
    <mergeCell ref="B60:D60"/>
    <mergeCell ref="E60:F60"/>
    <mergeCell ref="I60:J60"/>
    <mergeCell ref="L60:M60"/>
    <mergeCell ref="N60:S60"/>
    <mergeCell ref="T60:V60"/>
    <mergeCell ref="L59:M59"/>
    <mergeCell ref="N59:S59"/>
    <mergeCell ref="X58:AB58"/>
    <mergeCell ref="T59:V59"/>
    <mergeCell ref="X59:AB59"/>
    <mergeCell ref="T62:V62"/>
    <mergeCell ref="X62:AB62"/>
    <mergeCell ref="B61:D61"/>
    <mergeCell ref="E61:F61"/>
    <mergeCell ref="I63:J63"/>
    <mergeCell ref="L63:M63"/>
    <mergeCell ref="N63:S63"/>
    <mergeCell ref="T61:V61"/>
    <mergeCell ref="I61:J61"/>
    <mergeCell ref="L61:M61"/>
    <mergeCell ref="B63:D63"/>
    <mergeCell ref="E63:F63"/>
    <mergeCell ref="B62:D62"/>
    <mergeCell ref="E62:F62"/>
    <mergeCell ref="I62:J62"/>
    <mergeCell ref="L62:M62"/>
    <mergeCell ref="N62:S62"/>
    <mergeCell ref="N61:S61"/>
    <mergeCell ref="T63:V63"/>
    <mergeCell ref="X61:AB61"/>
    <mergeCell ref="X63:AB63"/>
    <mergeCell ref="X66:AB66"/>
    <mergeCell ref="B65:D65"/>
    <mergeCell ref="B64:D64"/>
    <mergeCell ref="E64:F64"/>
    <mergeCell ref="I64:J64"/>
    <mergeCell ref="L64:M64"/>
    <mergeCell ref="N64:S64"/>
    <mergeCell ref="T64:V64"/>
    <mergeCell ref="E65:F65"/>
    <mergeCell ref="I65:J65"/>
    <mergeCell ref="B66:D66"/>
    <mergeCell ref="E66:F66"/>
    <mergeCell ref="I66:J66"/>
    <mergeCell ref="L66:M66"/>
    <mergeCell ref="N66:S66"/>
    <mergeCell ref="T66:V66"/>
    <mergeCell ref="L65:M65"/>
    <mergeCell ref="N65:S65"/>
    <mergeCell ref="X64:AB64"/>
    <mergeCell ref="T65:V65"/>
    <mergeCell ref="X65:AB65"/>
    <mergeCell ref="T68:V68"/>
    <mergeCell ref="X68:AB68"/>
    <mergeCell ref="B67:D67"/>
    <mergeCell ref="E67:F67"/>
    <mergeCell ref="I69:J69"/>
    <mergeCell ref="L69:M69"/>
    <mergeCell ref="N69:S69"/>
    <mergeCell ref="T67:V67"/>
    <mergeCell ref="I67:J67"/>
    <mergeCell ref="L67:M67"/>
    <mergeCell ref="B69:D69"/>
    <mergeCell ref="E69:F69"/>
    <mergeCell ref="B68:D68"/>
    <mergeCell ref="E68:F68"/>
    <mergeCell ref="I68:J68"/>
    <mergeCell ref="L68:M68"/>
    <mergeCell ref="N68:S68"/>
    <mergeCell ref="N67:S67"/>
    <mergeCell ref="T69:V69"/>
    <mergeCell ref="X67:AB67"/>
    <mergeCell ref="X69:AB69"/>
    <mergeCell ref="X72:AB72"/>
    <mergeCell ref="B71:D71"/>
    <mergeCell ref="B70:D70"/>
    <mergeCell ref="E70:F70"/>
    <mergeCell ref="I70:J70"/>
    <mergeCell ref="L70:M70"/>
    <mergeCell ref="N70:S70"/>
    <mergeCell ref="T70:V70"/>
    <mergeCell ref="E71:F71"/>
    <mergeCell ref="I71:J71"/>
    <mergeCell ref="B72:D72"/>
    <mergeCell ref="E72:F72"/>
    <mergeCell ref="I72:J72"/>
    <mergeCell ref="L72:M72"/>
    <mergeCell ref="N72:S72"/>
    <mergeCell ref="T72:V72"/>
    <mergeCell ref="L71:M71"/>
    <mergeCell ref="N71:S71"/>
    <mergeCell ref="X70:AB70"/>
    <mergeCell ref="T71:V71"/>
    <mergeCell ref="X71:AB71"/>
    <mergeCell ref="T74:V74"/>
    <mergeCell ref="X74:AB74"/>
    <mergeCell ref="B73:D73"/>
    <mergeCell ref="E73:F73"/>
    <mergeCell ref="I75:J75"/>
    <mergeCell ref="L75:M75"/>
    <mergeCell ref="N75:S75"/>
    <mergeCell ref="T73:V73"/>
    <mergeCell ref="I73:J73"/>
    <mergeCell ref="L73:M73"/>
    <mergeCell ref="B75:D75"/>
    <mergeCell ref="E75:F75"/>
    <mergeCell ref="B74:D74"/>
    <mergeCell ref="E74:F74"/>
    <mergeCell ref="I74:J74"/>
    <mergeCell ref="L74:M74"/>
    <mergeCell ref="N74:S74"/>
    <mergeCell ref="N73:S73"/>
    <mergeCell ref="T75:V75"/>
    <mergeCell ref="X73:AB73"/>
    <mergeCell ref="X75:AB75"/>
    <mergeCell ref="X78:AB78"/>
    <mergeCell ref="B77:D77"/>
    <mergeCell ref="B76:D76"/>
    <mergeCell ref="E76:F76"/>
    <mergeCell ref="I76:J76"/>
    <mergeCell ref="L76:M76"/>
    <mergeCell ref="N76:S76"/>
    <mergeCell ref="T76:V76"/>
    <mergeCell ref="E77:F77"/>
    <mergeCell ref="I77:J77"/>
    <mergeCell ref="B78:D78"/>
    <mergeCell ref="E78:F78"/>
    <mergeCell ref="I78:J78"/>
    <mergeCell ref="L78:M78"/>
    <mergeCell ref="N78:S78"/>
    <mergeCell ref="T78:V78"/>
    <mergeCell ref="L77:M77"/>
    <mergeCell ref="N77:S77"/>
    <mergeCell ref="X76:AB76"/>
    <mergeCell ref="T77:V77"/>
    <mergeCell ref="X77:AB77"/>
    <mergeCell ref="T80:V80"/>
    <mergeCell ref="X80:AB80"/>
    <mergeCell ref="B79:D79"/>
    <mergeCell ref="E79:F79"/>
    <mergeCell ref="I81:J81"/>
    <mergeCell ref="L81:M81"/>
    <mergeCell ref="N81:S81"/>
    <mergeCell ref="T79:V79"/>
    <mergeCell ref="I79:J79"/>
    <mergeCell ref="L79:M79"/>
    <mergeCell ref="B81:D81"/>
    <mergeCell ref="E81:F81"/>
    <mergeCell ref="B80:D80"/>
    <mergeCell ref="E80:F80"/>
    <mergeCell ref="I80:J80"/>
    <mergeCell ref="L80:M80"/>
    <mergeCell ref="N80:S80"/>
    <mergeCell ref="N79:S79"/>
    <mergeCell ref="T81:V81"/>
    <mergeCell ref="X79:AB79"/>
    <mergeCell ref="X81:AB81"/>
    <mergeCell ref="X84:AB84"/>
    <mergeCell ref="B83:D83"/>
    <mergeCell ref="B82:D82"/>
    <mergeCell ref="E82:F82"/>
    <mergeCell ref="I82:J82"/>
    <mergeCell ref="L82:M82"/>
    <mergeCell ref="N82:S82"/>
    <mergeCell ref="T82:V82"/>
    <mergeCell ref="E83:F83"/>
    <mergeCell ref="I83:J83"/>
    <mergeCell ref="B84:D84"/>
    <mergeCell ref="E84:F84"/>
    <mergeCell ref="I84:J84"/>
    <mergeCell ref="L84:M84"/>
    <mergeCell ref="N84:S84"/>
    <mergeCell ref="T84:V84"/>
    <mergeCell ref="L83:M83"/>
    <mergeCell ref="N83:S83"/>
    <mergeCell ref="X82:AB82"/>
    <mergeCell ref="T83:V83"/>
    <mergeCell ref="X83:AB83"/>
    <mergeCell ref="T86:V86"/>
    <mergeCell ref="X86:AB86"/>
    <mergeCell ref="B85:D85"/>
    <mergeCell ref="E85:F85"/>
    <mergeCell ref="I87:J87"/>
    <mergeCell ref="L87:M87"/>
    <mergeCell ref="N87:S87"/>
    <mergeCell ref="T85:V85"/>
    <mergeCell ref="I85:J85"/>
    <mergeCell ref="L85:M85"/>
    <mergeCell ref="B87:D87"/>
    <mergeCell ref="E87:F87"/>
    <mergeCell ref="B86:D86"/>
    <mergeCell ref="E86:F86"/>
    <mergeCell ref="I86:J86"/>
    <mergeCell ref="L86:M86"/>
    <mergeCell ref="N86:S86"/>
    <mergeCell ref="N85:S85"/>
    <mergeCell ref="T87:V87"/>
    <mergeCell ref="X85:AB85"/>
    <mergeCell ref="X87:AB87"/>
    <mergeCell ref="X90:AB90"/>
    <mergeCell ref="B89:D89"/>
    <mergeCell ref="B88:D88"/>
    <mergeCell ref="E88:F88"/>
    <mergeCell ref="I88:J88"/>
    <mergeCell ref="L88:M88"/>
    <mergeCell ref="N88:S88"/>
    <mergeCell ref="T88:V88"/>
    <mergeCell ref="E89:F89"/>
    <mergeCell ref="I89:J89"/>
    <mergeCell ref="B90:D90"/>
    <mergeCell ref="E90:F90"/>
    <mergeCell ref="I90:J90"/>
    <mergeCell ref="L90:M90"/>
    <mergeCell ref="N90:S90"/>
    <mergeCell ref="T90:V90"/>
    <mergeCell ref="L89:M89"/>
    <mergeCell ref="N89:S89"/>
    <mergeCell ref="X88:AB88"/>
    <mergeCell ref="T89:V89"/>
    <mergeCell ref="X89:AB89"/>
    <mergeCell ref="T92:V92"/>
    <mergeCell ref="X92:AB92"/>
    <mergeCell ref="B91:D91"/>
    <mergeCell ref="E91:F91"/>
    <mergeCell ref="I93:J93"/>
    <mergeCell ref="L93:M93"/>
    <mergeCell ref="N93:S93"/>
    <mergeCell ref="T91:V91"/>
    <mergeCell ref="I91:J91"/>
    <mergeCell ref="L91:M91"/>
    <mergeCell ref="B93:D93"/>
    <mergeCell ref="E93:F93"/>
    <mergeCell ref="B92:D92"/>
    <mergeCell ref="E92:F92"/>
    <mergeCell ref="I92:J92"/>
    <mergeCell ref="L92:M92"/>
    <mergeCell ref="N92:S92"/>
    <mergeCell ref="N91:S91"/>
    <mergeCell ref="T93:V93"/>
    <mergeCell ref="X91:AB91"/>
    <mergeCell ref="X93:AB93"/>
    <mergeCell ref="X96:AB96"/>
    <mergeCell ref="B95:D95"/>
    <mergeCell ref="B94:D94"/>
    <mergeCell ref="E94:F94"/>
    <mergeCell ref="I94:J94"/>
    <mergeCell ref="L94:M94"/>
    <mergeCell ref="N94:S94"/>
    <mergeCell ref="T94:V94"/>
    <mergeCell ref="E95:F95"/>
    <mergeCell ref="I95:J95"/>
    <mergeCell ref="B96:D96"/>
    <mergeCell ref="E96:F96"/>
    <mergeCell ref="I96:J96"/>
    <mergeCell ref="L96:M96"/>
    <mergeCell ref="N96:S96"/>
    <mergeCell ref="T96:V96"/>
    <mergeCell ref="L95:M95"/>
    <mergeCell ref="N95:S95"/>
    <mergeCell ref="X94:AB94"/>
    <mergeCell ref="T95:V95"/>
    <mergeCell ref="X95:AB95"/>
    <mergeCell ref="T98:V98"/>
    <mergeCell ref="X98:AB98"/>
    <mergeCell ref="B97:D97"/>
    <mergeCell ref="E97:F97"/>
    <mergeCell ref="I99:J99"/>
    <mergeCell ref="L99:M99"/>
    <mergeCell ref="N99:S99"/>
    <mergeCell ref="T97:V97"/>
    <mergeCell ref="I97:J97"/>
    <mergeCell ref="L97:M97"/>
    <mergeCell ref="B99:D99"/>
    <mergeCell ref="E99:F99"/>
    <mergeCell ref="B98:D98"/>
    <mergeCell ref="E98:F98"/>
    <mergeCell ref="I98:J98"/>
    <mergeCell ref="L98:M98"/>
    <mergeCell ref="N98:S98"/>
    <mergeCell ref="N97:S97"/>
    <mergeCell ref="T99:V99"/>
    <mergeCell ref="X97:AB97"/>
    <mergeCell ref="X99:AB99"/>
    <mergeCell ref="X103:AB103"/>
    <mergeCell ref="X105:AB105"/>
    <mergeCell ref="X102:AB102"/>
    <mergeCell ref="B101:D101"/>
    <mergeCell ref="B100:D100"/>
    <mergeCell ref="E100:F100"/>
    <mergeCell ref="I100:J100"/>
    <mergeCell ref="L100:M100"/>
    <mergeCell ref="N100:S100"/>
    <mergeCell ref="T100:V100"/>
    <mergeCell ref="E101:F101"/>
    <mergeCell ref="I101:J101"/>
    <mergeCell ref="B102:D102"/>
    <mergeCell ref="E102:F102"/>
    <mergeCell ref="I102:J102"/>
    <mergeCell ref="L102:M102"/>
    <mergeCell ref="N102:S102"/>
    <mergeCell ref="T102:V102"/>
    <mergeCell ref="L101:M101"/>
    <mergeCell ref="N101:S101"/>
    <mergeCell ref="X100:AB100"/>
    <mergeCell ref="T101:V101"/>
    <mergeCell ref="X101:AB101"/>
    <mergeCell ref="X106:AB106"/>
    <mergeCell ref="T107:V107"/>
    <mergeCell ref="X107:AB107"/>
    <mergeCell ref="L107:M107"/>
    <mergeCell ref="N107:S107"/>
    <mergeCell ref="T104:V104"/>
    <mergeCell ref="X104:AB104"/>
    <mergeCell ref="B103:D103"/>
    <mergeCell ref="E103:F103"/>
    <mergeCell ref="I105:J105"/>
    <mergeCell ref="L105:M105"/>
    <mergeCell ref="N105:S105"/>
    <mergeCell ref="T103:V103"/>
    <mergeCell ref="I103:J103"/>
    <mergeCell ref="L103:M103"/>
    <mergeCell ref="B105:D105"/>
    <mergeCell ref="E105:F105"/>
    <mergeCell ref="B104:D104"/>
    <mergeCell ref="E104:F104"/>
    <mergeCell ref="I104:J104"/>
    <mergeCell ref="L104:M104"/>
    <mergeCell ref="N104:S104"/>
    <mergeCell ref="N103:S103"/>
    <mergeCell ref="T105:V105"/>
    <mergeCell ref="B107:D107"/>
    <mergeCell ref="B106:D106"/>
    <mergeCell ref="E106:F106"/>
    <mergeCell ref="I106:J106"/>
    <mergeCell ref="L106:M106"/>
    <mergeCell ref="N106:S106"/>
    <mergeCell ref="T106:V106"/>
    <mergeCell ref="E107:F107"/>
    <mergeCell ref="I107:J107"/>
    <mergeCell ref="L109:M109"/>
    <mergeCell ref="B109:D109"/>
    <mergeCell ref="E109:F109"/>
    <mergeCell ref="X108:AB108"/>
    <mergeCell ref="B108:D108"/>
    <mergeCell ref="E108:F108"/>
    <mergeCell ref="I108:J108"/>
    <mergeCell ref="L108:M108"/>
    <mergeCell ref="N108:S108"/>
    <mergeCell ref="T108:V108"/>
    <mergeCell ref="X109:AB109"/>
    <mergeCell ref="T109:V109"/>
    <mergeCell ref="I109:J109"/>
    <mergeCell ref="N109:S109"/>
    <mergeCell ref="T110:V110"/>
    <mergeCell ref="X110:AB110"/>
    <mergeCell ref="U122:X122"/>
    <mergeCell ref="I111:J111"/>
    <mergeCell ref="L111:M111"/>
    <mergeCell ref="N111:S111"/>
    <mergeCell ref="B110:D110"/>
    <mergeCell ref="E110:F110"/>
    <mergeCell ref="I110:J110"/>
    <mergeCell ref="L110:M110"/>
    <mergeCell ref="N110:S110"/>
    <mergeCell ref="J123:L123"/>
    <mergeCell ref="M123:N123"/>
    <mergeCell ref="R123:T123"/>
    <mergeCell ref="U123:X123"/>
    <mergeCell ref="B111:D111"/>
    <mergeCell ref="A112:A126"/>
    <mergeCell ref="B112:D126"/>
    <mergeCell ref="J114:Z114"/>
    <mergeCell ref="J116:L116"/>
    <mergeCell ref="M116:N116"/>
    <mergeCell ref="S116:U116"/>
    <mergeCell ref="V116:Y116"/>
    <mergeCell ref="S118:U119"/>
    <mergeCell ref="J125:L125"/>
    <mergeCell ref="M125:N125"/>
    <mergeCell ref="E111:F111"/>
    <mergeCell ref="V118:Y119"/>
    <mergeCell ref="J119:L120"/>
    <mergeCell ref="M119:N120"/>
    <mergeCell ref="J122:L122"/>
    <mergeCell ref="M122:N122"/>
    <mergeCell ref="R122:T122"/>
    <mergeCell ref="T111:V111"/>
    <mergeCell ref="X111:AB111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S92"/>
  <sheetViews>
    <sheetView workbookViewId="0">
      <selection activeCell="B7" sqref="B7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1411</v>
      </c>
      <c r="B1" s="275"/>
      <c r="C1" s="275">
        <v>537</v>
      </c>
      <c r="D1" s="482">
        <v>30</v>
      </c>
      <c r="E1" s="482"/>
      <c r="F1" s="482">
        <f>IFERROR(MATCH($C$1,'Working - CPI'!$A:$A,0),"")</f>
        <v>345</v>
      </c>
      <c r="G1" s="483">
        <f>IFERROR(MATCH($C$1,'Lease Report 2025'!$B:$B,0),"")</f>
        <v>86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911</v>
      </c>
      <c r="B2" s="871"/>
      <c r="C2" s="251">
        <f>IF(G2=0,"",(G2-E46)/G2)</f>
        <v>0.85781053388459461</v>
      </c>
      <c r="D2" s="872" t="s">
        <v>729</v>
      </c>
      <c r="E2" s="871"/>
      <c r="F2" s="252" t="s">
        <v>730</v>
      </c>
      <c r="G2" s="253">
        <f>'Occupancy Summary Schedule'!$D$38</f>
        <v>100134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 t="s">
        <v>1412</v>
      </c>
      <c r="C7" s="66" t="s">
        <v>494</v>
      </c>
      <c r="D7" s="66" t="s">
        <v>1413</v>
      </c>
      <c r="E7" s="65">
        <v>3072</v>
      </c>
      <c r="F7" s="67" t="s">
        <v>918</v>
      </c>
      <c r="G7" s="68">
        <v>1.05</v>
      </c>
      <c r="H7" s="68">
        <v>1.2</v>
      </c>
      <c r="I7" s="68">
        <v>1.2</v>
      </c>
      <c r="J7" s="66">
        <v>3</v>
      </c>
      <c r="K7" s="69" t="s">
        <v>914</v>
      </c>
      <c r="L7" s="70">
        <v>0</v>
      </c>
      <c r="M7" s="68">
        <v>0</v>
      </c>
      <c r="N7" s="65">
        <v>0</v>
      </c>
      <c r="O7" s="71">
        <v>1</v>
      </c>
      <c r="P7" s="594">
        <v>0.05</v>
      </c>
      <c r="Q7" s="72">
        <v>0.04</v>
      </c>
      <c r="R7" s="73"/>
      <c r="S7" s="74"/>
      <c r="T7" s="75"/>
      <c r="U7" s="256" t="s">
        <v>1414</v>
      </c>
      <c r="W7" s="260">
        <f>AB7*E7*(AG7/12)</f>
        <v>11059.199999999999</v>
      </c>
      <c r="X7" s="96">
        <f>SUMIFS($AM7:$BB7,$AM$6:$BB$6,"&lt;="&amp;AG7)+(INDEX($BD7:$BS7,MATCH(AG7+12,$AM$6:$BB$6))*(AG7-INDEX($AM$6:$BB$6,MATCH(AG7,$AM$6:$BB$6))))-W7</f>
        <v>562.17599999999948</v>
      </c>
      <c r="Y7" s="77">
        <f>AD7*E7</f>
        <v>0</v>
      </c>
      <c r="Z7" s="97">
        <f>SUM(W7:X7)*Q7</f>
        <v>464.85503999999992</v>
      </c>
      <c r="AA7" s="77">
        <f>AB7/12*E7*AC7</f>
        <v>307.2</v>
      </c>
      <c r="AB7" s="78">
        <f>IF(I7="",H7,I7)</f>
        <v>1.2</v>
      </c>
      <c r="AC7" s="79">
        <f>IF(O7="",N7,O7)</f>
        <v>1</v>
      </c>
      <c r="AD7" s="79">
        <f>IF(M7="",L7,M7)</f>
        <v>0</v>
      </c>
      <c r="AE7" s="80">
        <f>IFERROR(LEFT(K7, FIND("-", K7) - 1),J7)</f>
        <v>3</v>
      </c>
      <c r="AF7" s="81">
        <f>IFERROR(RIGHT(K7,LEN(K7)-SEARCH("-",K7)),0)</f>
        <v>0</v>
      </c>
      <c r="AG7" s="82">
        <f>_xlfn.NUMBERVALUE(AE7)*12+_xlfn.NUMBERVALUE(AF7)</f>
        <v>36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3686.3999999999996</v>
      </c>
      <c r="AN7" s="87">
        <f t="shared" ref="AN7:BB7" si="2">AM7*(1+$P7)</f>
        <v>3870.72</v>
      </c>
      <c r="AO7" s="87">
        <f t="shared" si="2"/>
        <v>4064.2559999999999</v>
      </c>
      <c r="AP7" s="87">
        <f t="shared" si="2"/>
        <v>4267.4687999999996</v>
      </c>
      <c r="AQ7" s="87">
        <f t="shared" si="2"/>
        <v>4480.8422399999999</v>
      </c>
      <c r="AR7" s="87">
        <f t="shared" si="2"/>
        <v>4704.884352</v>
      </c>
      <c r="AS7" s="87">
        <f t="shared" si="2"/>
        <v>4940.1285696000004</v>
      </c>
      <c r="AT7" s="87">
        <f t="shared" si="2"/>
        <v>5187.1349980800005</v>
      </c>
      <c r="AU7" s="87">
        <f t="shared" si="2"/>
        <v>5446.4917479840005</v>
      </c>
      <c r="AV7" s="87">
        <f t="shared" si="2"/>
        <v>5718.8163353832006</v>
      </c>
      <c r="AW7" s="88">
        <f t="shared" si="2"/>
        <v>6004.7571521523605</v>
      </c>
      <c r="AX7" s="88">
        <f t="shared" si="2"/>
        <v>6304.9950097599785</v>
      </c>
      <c r="AY7" s="88">
        <f t="shared" si="2"/>
        <v>6620.2447602479779</v>
      </c>
      <c r="AZ7" s="88">
        <f t="shared" si="2"/>
        <v>6951.2569982603773</v>
      </c>
      <c r="BA7" s="88">
        <f t="shared" si="2"/>
        <v>7298.8198481733962</v>
      </c>
      <c r="BB7" s="89">
        <f t="shared" si="2"/>
        <v>7663.7608405820665</v>
      </c>
      <c r="BC7" s="90"/>
      <c r="BD7" s="91">
        <f t="shared" ref="BD7:BS9" si="3">AM7/12</f>
        <v>307.2</v>
      </c>
      <c r="BE7" s="92">
        <f t="shared" si="3"/>
        <v>322.56</v>
      </c>
      <c r="BF7" s="92">
        <f t="shared" si="3"/>
        <v>338.68799999999999</v>
      </c>
      <c r="BG7" s="92">
        <f t="shared" si="3"/>
        <v>355.62239999999997</v>
      </c>
      <c r="BH7" s="92">
        <f t="shared" si="3"/>
        <v>373.40352000000001</v>
      </c>
      <c r="BI7" s="92">
        <f t="shared" si="3"/>
        <v>392.07369599999998</v>
      </c>
      <c r="BJ7" s="92">
        <f t="shared" si="3"/>
        <v>411.67738080000004</v>
      </c>
      <c r="BK7" s="92">
        <f t="shared" si="3"/>
        <v>432.26124984000006</v>
      </c>
      <c r="BL7" s="92">
        <f t="shared" si="3"/>
        <v>453.87431233200004</v>
      </c>
      <c r="BM7" s="92">
        <f t="shared" si="3"/>
        <v>476.56802794860005</v>
      </c>
      <c r="BN7" s="93">
        <f t="shared" si="3"/>
        <v>500.39642934603006</v>
      </c>
      <c r="BO7" s="93">
        <f t="shared" si="3"/>
        <v>525.41625081333154</v>
      </c>
      <c r="BP7" s="93">
        <f t="shared" si="3"/>
        <v>551.68706335399816</v>
      </c>
      <c r="BQ7" s="93">
        <f t="shared" si="3"/>
        <v>579.27141652169814</v>
      </c>
      <c r="BR7" s="93">
        <f t="shared" si="3"/>
        <v>608.23498734778298</v>
      </c>
      <c r="BS7" s="94">
        <f t="shared" si="3"/>
        <v>638.64673671517221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Bike Saviours Cooperative Inc</v>
      </c>
      <c r="C13" s="151" t="str">
        <f>IF($D$1="","",IF(INDEX('January 2026 Renewals'!$A:$A,$D$1+ROW()-ROW($B$13))&lt;&gt;$C$1,"",INDEX('January 2026 Renewals'!$C:$C,$D$1+ROW()-ROW($B$13))))</f>
        <v>420-03</v>
      </c>
      <c r="D13" s="151">
        <f>IF($D$1="","",IF(INDEX('January 2026 Renewals'!$A:$A,$D$1+ROW()-ROW($B$13))&lt;&gt;$C$1,"",INDEX('January 2026 Renewals'!$E:$E,$D$1+ROW()-ROW($B$13))))</f>
        <v>3</v>
      </c>
      <c r="E13" s="152">
        <f>IF($D$1="","",IF(INDEX('January 2026 Renewals'!$A:$A,$D$1+ROW()-ROW($B$13))&lt;&gt;$C$1,"",INDEX('January 2026 Renewals'!$G:$G,$D$1+ROW()-ROW($B$13))))</f>
        <v>3060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1.1499999999999999</v>
      </c>
      <c r="H13" s="486">
        <f>IF($D$1="","",IF(INDEX('January 2026 Renewals'!$A:$A,$D$1+ROW()-ROW($B$13))&lt;&gt;$C$1,"",INDEX('January 2026 Renewals'!$R:$R,$D$1+ROW()-ROW($B$13))))</f>
        <v>1.25</v>
      </c>
      <c r="I13" s="486">
        <f>IF($D$1="","",IF(INDEX('January 2026 Renewals'!$A:$A,$D$1+ROW()-ROW($B$13))&lt;&gt;$C$1,"",INDEX('January 2026 Renewals'!$W:$W,$D$1+ROW()-ROW($B$13))))</f>
        <v>1.24</v>
      </c>
      <c r="J13" s="486">
        <f>IF($D$1="","",IF(INDEX('January 2026 Renewals'!$A:$A,$D$1+ROW()-ROW($B$13))&lt;&gt;$C$1,"",INDEX('January 2026 Renewals'!$AC:$AC,$D$1+ROW()-ROW($B$13))))</f>
        <v>1.23</v>
      </c>
      <c r="K13" t="str">
        <f>IF($D$1="","",IF(INDEX('January 2026 Renewals'!$A:$A,$D$1+ROW()-ROW($B$13))&lt;&gt;$C$1,"",INDEX('January 2026 Renewals'!$AM:$AM,$D$1+ROW()-ROW($B$13))))</f>
        <v>12.1.25_Options Sent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Dragon Snake MMA</v>
      </c>
      <c r="C14" s="151" t="str">
        <f>IF($D$1="","",IF(INDEX('January 2026 Renewals'!$A:$A,$D$1+ROW()-ROW($B$13))&lt;&gt;$C$1,"",INDEX('January 2026 Renewals'!$C:$C,$D$1+ROW()-ROW($B$13))))</f>
        <v>425-03</v>
      </c>
      <c r="D14" s="151">
        <f>IF($D$1="","",IF(INDEX('January 2026 Renewals'!$A:$A,$D$1+ROW()-ROW($B$13))&lt;&gt;$C$1,"",INDEX('January 2026 Renewals'!$E:$E,$D$1+ROW()-ROW($B$13))))</f>
        <v>3</v>
      </c>
      <c r="E14" s="152">
        <f>IF($D$1="","",IF(INDEX('January 2026 Renewals'!$A:$A,$D$1+ROW()-ROW($B$13))&lt;&gt;$C$1,"",INDEX('January 2026 Renewals'!$G:$G,$D$1+ROW()-ROW($B$13))))</f>
        <v>1536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1.1399999999999999</v>
      </c>
      <c r="H14" s="486">
        <f>IF($D$1="","",IF(INDEX('January 2026 Renewals'!$A:$A,$D$1+ROW()-ROW($B$13))&lt;&gt;$C$1,"",INDEX('January 2026 Renewals'!$R:$R,$D$1+ROW()-ROW($B$13))))</f>
        <v>1.25</v>
      </c>
      <c r="I14" s="486">
        <f>IF($D$1="","",IF(INDEX('January 2026 Renewals'!$A:$A,$D$1+ROW()-ROW($B$13))&lt;&gt;$C$1,"",INDEX('January 2026 Renewals'!$W:$W,$D$1+ROW()-ROW($B$13))))</f>
        <v>1.23</v>
      </c>
      <c r="J14" s="486">
        <f>IF($D$1="","",IF(INDEX('January 2026 Renewals'!$A:$A,$D$1+ROW()-ROW($B$13))&lt;&gt;$C$1,"",INDEX('January 2026 Renewals'!$AC:$AC,$D$1+ROW()-ROW($B$13))))</f>
        <v>1.22</v>
      </c>
      <c r="K14" t="str">
        <f>IF($D$1="","",IF(INDEX('January 2026 Renewals'!$A:$A,$D$1+ROW()-ROW($B$13))&lt;&gt;$C$1,"",INDEX('January 2026 Renewals'!$AM:$AM,$D$1+ROW()-ROW($B$13))))</f>
        <v>12.1.25_Options Sent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Kyle R Borman</v>
      </c>
      <c r="C15" s="151" t="str">
        <f>IF($D$1="","",IF(INDEX('January 2026 Renewals'!$A:$A,$D$1+ROW()-ROW($B$13))&lt;&gt;$C$1,"",INDEX('January 2026 Renewals'!$C:$C,$D$1+ROW()-ROW($B$13))))</f>
        <v>402-05</v>
      </c>
      <c r="D15" s="151">
        <f>IF($D$1="","",IF(INDEX('January 2026 Renewals'!$A:$A,$D$1+ROW()-ROW($B$13))&lt;&gt;$C$1,"",INDEX('January 2026 Renewals'!$E:$E,$D$1+ROW()-ROW($B$13))))</f>
        <v>5</v>
      </c>
      <c r="E15" s="152">
        <f>IF($D$1="","",IF(INDEX('January 2026 Renewals'!$A:$A,$D$1+ROW()-ROW($B$13))&lt;&gt;$C$1,"",INDEX('January 2026 Renewals'!$G:$G,$D$1+ROW()-ROW($B$13))))</f>
        <v>4590</v>
      </c>
      <c r="F15" s="153">
        <f>IF($D$1="","",IF(INDEX('January 2026 Renewals'!$A:$A,$D$1+ROW()-ROW($B$13))&lt;&gt;$C$1,"",INDEX('January 2026 Renewals'!$I:$I,$D$1+ROW()-ROW($B$13))))</f>
        <v>46081</v>
      </c>
      <c r="G15" s="486">
        <f>IF($D$1="","",IF(INDEX('January 2026 Renewals'!$A:$A,$D$1+ROW()-ROW($B$13))&lt;&gt;$C$1,"",INDEX('January 2026 Renewals'!$Q:$Q,$D$1+ROW()-ROW($B$13))))</f>
        <v>1.1600000000000001</v>
      </c>
      <c r="H15" s="486">
        <f>IF($D$1="","",IF(INDEX('January 2026 Renewals'!$A:$A,$D$1+ROW()-ROW($B$13))&lt;&gt;$C$1,"",INDEX('January 2026 Renewals'!$R:$R,$D$1+ROW()-ROW($B$13))))</f>
        <v>1.25</v>
      </c>
      <c r="I15" s="486">
        <f>IF($D$1="","",IF(INDEX('January 2026 Renewals'!$A:$A,$D$1+ROW()-ROW($B$13))&lt;&gt;$C$1,"",INDEX('January 2026 Renewals'!$W:$W,$D$1+ROW()-ROW($B$13))))</f>
        <v>1.25</v>
      </c>
      <c r="J15" s="486">
        <f>IF($D$1="","",IF(INDEX('January 2026 Renewals'!$A:$A,$D$1+ROW()-ROW($B$13))&lt;&gt;$C$1,"",INDEX('January 2026 Renewals'!$AC:$AC,$D$1+ROW()-ROW($B$13))))</f>
        <v>1.24</v>
      </c>
      <c r="K15" t="str">
        <f>IF($D$1="","",IF(INDEX('January 2026 Renewals'!$A:$A,$D$1+ROW()-ROW($B$13))&lt;&gt;$C$1,"",INDEX('January 2026 Renewals'!$AM:$AM,$D$1+ROW()-ROW($B$13))))</f>
        <v>3 year, $1.20 w/ $0.05 PSF?</v>
      </c>
      <c r="L15" s="154"/>
      <c r="M15" s="658" t="s">
        <v>1415</v>
      </c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5" customFormat="1" ht="20.25" customHeight="1">
      <c r="A16" s="125"/>
      <c r="B16" s="150" t="str">
        <f>IF($D$1="","",IF(INDEX('January 2026 Renewals'!$A:$A,$D$1+ROW()-ROW($B$13))&lt;&gt;$C$1,"",INDEX('January 2026 Renewals'!$H:$H,$D$1+ROW()-ROW($B$13))))</f>
        <v>Iron Horse Companies, LLC</v>
      </c>
      <c r="C16" s="151" t="str">
        <f>IF($D$1="","",IF(INDEX('January 2026 Renewals'!$A:$A,$D$1+ROW()-ROW($B$13))&lt;&gt;$C$1,"",INDEX('January 2026 Renewals'!$C:$C,$D$1+ROW()-ROW($B$13))))</f>
        <v>410-01/410-02/425-07</v>
      </c>
      <c r="D16" s="151" t="str">
        <f>IF($D$1="","",IF(INDEX('January 2026 Renewals'!$A:$A,$D$1+ROW()-ROW($B$13))&lt;&gt;$C$1,"",INDEX('January 2026 Renewals'!$E:$E,$D$1+ROW()-ROW($B$13))))</f>
        <v>Base</v>
      </c>
      <c r="E16" s="152">
        <f>IF($D$1="","",IF(INDEX('January 2026 Renewals'!$A:$A,$D$1+ROW()-ROW($B$13))&lt;&gt;$C$1,"",INDEX('January 2026 Renewals'!$G:$G,$D$1+ROW()-ROW($B$13))))</f>
        <v>13262</v>
      </c>
      <c r="F16" s="153">
        <f>IF($D$1="","",IF(INDEX('January 2026 Renewals'!$A:$A,$D$1+ROW()-ROW($B$13))&lt;&gt;$C$1,"",INDEX('January 2026 Renewals'!$I:$I,$D$1+ROW()-ROW($B$13))))</f>
        <v>46142</v>
      </c>
      <c r="G16" s="486">
        <f>IF($D$1="","",IF(INDEX('January 2026 Renewals'!$A:$A,$D$1+ROW()-ROW($B$13))&lt;&gt;$C$1,"",INDEX('January 2026 Renewals'!$Q:$Q,$D$1+ROW()-ROW($B$13))))</f>
        <v>1.1800000000000002</v>
      </c>
      <c r="H16" s="486">
        <f>IF($D$1="","",IF(INDEX('January 2026 Renewals'!$A:$A,$D$1+ROW()-ROW($B$13))&lt;&gt;$C$1,"",INDEX('January 2026 Renewals'!$R:$R,$D$1+ROW()-ROW($B$13))))</f>
        <v>1.25</v>
      </c>
      <c r="I16" s="486">
        <f>IF($D$1="","",IF(INDEX('January 2026 Renewals'!$A:$A,$D$1+ROW()-ROW($B$13))&lt;&gt;$C$1,"",INDEX('January 2026 Renewals'!$W:$W,$D$1+ROW()-ROW($B$13))))</f>
        <v>1.24</v>
      </c>
      <c r="J16" s="486">
        <f>IF($D$1="","",IF(INDEX('January 2026 Renewals'!$A:$A,$D$1+ROW()-ROW($B$13))&lt;&gt;$C$1,"",INDEX('January 2026 Renewals'!$AC:$AC,$D$1+ROW()-ROW($B$13))))</f>
        <v>1.24</v>
      </c>
      <c r="K16">
        <f>IF($D$1="","",IF(INDEX('January 2026 Renewals'!$A:$A,$D$1+ROW()-ROW($B$13))&lt;&gt;$C$1,"",INDEX('January 2026 Renewals'!$AM:$AM,$D$1+ROW()-ROW($B$13))))</f>
        <v>0</v>
      </c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10"/>
    </row>
    <row r="17" spans="1:71" s="55" customFormat="1" ht="20.25" customHeight="1">
      <c r="A17" s="125"/>
      <c r="B17" s="150" t="str">
        <f>IF($D$1="","",IF(INDEX('January 2026 Renewals'!$A:$A,$D$1+ROW()-ROW($B$13))&lt;&gt;$C$1,"",INDEX('January 2026 Renewals'!$H:$H,$D$1+ROW()-ROW($B$13))))</f>
        <v>J5 Companies, An Arizona LLC</v>
      </c>
      <c r="C17" s="151" t="str">
        <f>IF($D$1="","",IF(INDEX('January 2026 Renewals'!$A:$A,$D$1+ROW()-ROW($B$13))&lt;&gt;$C$1,"",INDEX('January 2026 Renewals'!$C:$C,$D$1+ROW()-ROW($B$13))))</f>
        <v>415-01</v>
      </c>
      <c r="D17" s="151" t="str">
        <f>IF($D$1="","",IF(INDEX('January 2026 Renewals'!$A:$A,$D$1+ROW()-ROW($B$13))&lt;&gt;$C$1,"",INDEX('January 2026 Renewals'!$E:$E,$D$1+ROW()-ROW($B$13))))</f>
        <v>Base</v>
      </c>
      <c r="E17" s="152">
        <f>IF($D$1="","",IF(INDEX('January 2026 Renewals'!$A:$A,$D$1+ROW()-ROW($B$13))&lt;&gt;$C$1,"",INDEX('January 2026 Renewals'!$G:$G,$D$1+ROW()-ROW($B$13))))</f>
        <v>4348</v>
      </c>
      <c r="F17" s="153">
        <f>IF($D$1="","",IF(INDEX('January 2026 Renewals'!$A:$A,$D$1+ROW()-ROW($B$13))&lt;&gt;$C$1,"",INDEX('January 2026 Renewals'!$I:$I,$D$1+ROW()-ROW($B$13))))</f>
        <v>46142</v>
      </c>
      <c r="G17" s="486">
        <f>IF($D$1="","",IF(INDEX('January 2026 Renewals'!$A:$A,$D$1+ROW()-ROW($B$13))&lt;&gt;$C$1,"",INDEX('January 2026 Renewals'!$Q:$Q,$D$1+ROW()-ROW($B$13))))</f>
        <v>1.1000000000000001</v>
      </c>
      <c r="H17" s="486">
        <f>IF($D$1="","",IF(INDEX('January 2026 Renewals'!$A:$A,$D$1+ROW()-ROW($B$13))&lt;&gt;$C$1,"",INDEX('January 2026 Renewals'!$R:$R,$D$1+ROW()-ROW($B$13))))</f>
        <v>1.25</v>
      </c>
      <c r="I17" s="486">
        <f>IF($D$1="","",IF(INDEX('January 2026 Renewals'!$A:$A,$D$1+ROW()-ROW($B$13))&lt;&gt;$C$1,"",INDEX('January 2026 Renewals'!$W:$W,$D$1+ROW()-ROW($B$13))))</f>
        <v>1.24</v>
      </c>
      <c r="J17" s="486">
        <f>IF($D$1="","",IF(INDEX('January 2026 Renewals'!$A:$A,$D$1+ROW()-ROW($B$13))&lt;&gt;$C$1,"",INDEX('January 2026 Renewals'!$AC:$AC,$D$1+ROW()-ROW($B$13))))</f>
        <v>1.23</v>
      </c>
      <c r="K17">
        <f>IF($D$1="","",IF(INDEX('January 2026 Renewals'!$A:$A,$D$1+ROW()-ROW($B$13))&lt;&gt;$C$1,"",INDEX('January 2026 Renewals'!$AM:$AM,$D$1+ROW()-ROW($B$13))))</f>
        <v>0</v>
      </c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10"/>
    </row>
    <row r="18" spans="1:71" s="55" customFormat="1" ht="20.25" customHeight="1">
      <c r="A18" s="125"/>
      <c r="B18" s="150" t="str">
        <f>IF($D$1="","",IF(INDEX('January 2026 Renewals'!$A:$A,$D$1+ROW()-ROW($B$13))&lt;&gt;$C$1,"",INDEX('January 2026 Renewals'!$H:$H,$D$1+ROW()-ROW($B$13))))</f>
        <v>Healing Vibe Homes, LLC</v>
      </c>
      <c r="C18" s="151" t="str">
        <f>IF($D$1="","",IF(INDEX('January 2026 Renewals'!$A:$A,$D$1+ROW()-ROW($B$13))&lt;&gt;$C$1,"",INDEX('January 2026 Renewals'!$C:$C,$D$1+ROW()-ROW($B$13))))</f>
        <v>420-04</v>
      </c>
      <c r="D18" s="151" t="str">
        <f>IF($D$1="","",IF(INDEX('January 2026 Renewals'!$A:$A,$D$1+ROW()-ROW($B$13))&lt;&gt;$C$1,"",INDEX('January 2026 Renewals'!$E:$E,$D$1+ROW()-ROW($B$13))))</f>
        <v>Base</v>
      </c>
      <c r="E18" s="152">
        <f>IF($D$1="","",IF(INDEX('January 2026 Renewals'!$A:$A,$D$1+ROW()-ROW($B$13))&lt;&gt;$C$1,"",INDEX('January 2026 Renewals'!$G:$G,$D$1+ROW()-ROW($B$13))))</f>
        <v>3060</v>
      </c>
      <c r="F18" s="153">
        <f>IF($D$1="","",IF(INDEX('January 2026 Renewals'!$A:$A,$D$1+ROW()-ROW($B$13))&lt;&gt;$C$1,"",INDEX('January 2026 Renewals'!$I:$I,$D$1+ROW()-ROW($B$13))))</f>
        <v>46203</v>
      </c>
      <c r="G18" s="486">
        <f>IF($D$1="","",IF(INDEX('January 2026 Renewals'!$A:$A,$D$1+ROW()-ROW($B$13))&lt;&gt;$C$1,"",INDEX('January 2026 Renewals'!$Q:$Q,$D$1+ROW()-ROW($B$13))))</f>
        <v>1.1700000000000002</v>
      </c>
      <c r="H18" s="486">
        <f>IF($D$1="","",IF(INDEX('January 2026 Renewals'!$A:$A,$D$1+ROW()-ROW($B$13))&lt;&gt;$C$1,"",INDEX('January 2026 Renewals'!$R:$R,$D$1+ROW()-ROW($B$13))))</f>
        <v>1.25</v>
      </c>
      <c r="I18" s="486">
        <f>IF($D$1="","",IF(INDEX('January 2026 Renewals'!$A:$A,$D$1+ROW()-ROW($B$13))&lt;&gt;$C$1,"",INDEX('January 2026 Renewals'!$W:$W,$D$1+ROW()-ROW($B$13))))</f>
        <v>1.23</v>
      </c>
      <c r="J18" s="486">
        <f>IF($D$1="","",IF(INDEX('January 2026 Renewals'!$A:$A,$D$1+ROW()-ROW($B$13))&lt;&gt;$C$1,"",INDEX('January 2026 Renewals'!$AC:$AC,$D$1+ROW()-ROW($B$13))))</f>
        <v>1.23</v>
      </c>
      <c r="K18">
        <f>IF($D$1="","",IF(INDEX('January 2026 Renewals'!$A:$A,$D$1+ROW()-ROW($B$13))&lt;&gt;$C$1,"",INDEX('January 2026 Renewals'!$AM:$AM,$D$1+ROW()-ROW($B$13))))</f>
        <v>0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10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29856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425 S McClintock</v>
      </c>
      <c r="D28" s="151">
        <f>IF($F$1="","",INDEX('Working - CPI'!$C:$C,$F$1+ROW()-ROW($B$28)))</f>
        <v>4</v>
      </c>
      <c r="E28" s="152">
        <f>IF($F$1="","",INDEX('Working - CPI'!$D:$D,$F$1+ROW()-ROW($B$28)))</f>
        <v>1536</v>
      </c>
      <c r="F28" s="153">
        <f>IF($F$1="","",INDEX('Working - CPI'!$E:$E,$F$1+ROW()-ROW($B$28)))</f>
        <v>45778</v>
      </c>
      <c r="G28" s="484">
        <f ca="1">IF($F$1="","",INDEX('Working - CPI'!$F:$F,$F$1+ROW()-ROW($B$28)))</f>
        <v>231.52766793981573</v>
      </c>
      <c r="H28" s="268">
        <f>IF($F$1="","",INDEX('Working - CPI'!$G:$G,$F$1+ROW()-ROW($B$28)))</f>
        <v>1.25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>Make ready complete, lease ready</v>
      </c>
      <c r="L28" s="838"/>
      <c r="M28" s="838"/>
      <c r="N28" s="838"/>
      <c r="O28" s="838"/>
      <c r="P28" s="838"/>
      <c r="Q28" s="838"/>
      <c r="R28" s="936"/>
      <c r="S28" s="936"/>
      <c r="T28" s="936"/>
      <c r="U28" s="93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>410 S Perry Lane</v>
      </c>
      <c r="D29" s="151">
        <f>IF($F$1="","",INDEX('Working - CPI'!$C:$C,$F$1+ROW()-ROW($B$28)))</f>
        <v>5</v>
      </c>
      <c r="E29" s="152">
        <f>IF($F$1="","",INDEX('Working - CPI'!$D:$D,$F$1+ROW()-ROW($B$28)))</f>
        <v>5950</v>
      </c>
      <c r="F29" s="153">
        <f>IF($F$1="","",INDEX('Working - CPI'!$E:$E,$F$1+ROW()-ROW($B$28)))</f>
        <v>45778</v>
      </c>
      <c r="G29" s="484">
        <f ca="1">IF($F$1="","",INDEX('Working - CPI'!$F:$F,$F$1+ROW()-ROW($B$28)))</f>
        <v>231.52766793981573</v>
      </c>
      <c r="H29" s="268">
        <f>IF($F$1="","",INDEX('Working - CPI'!$G:$G,$F$1+ROW()-ROW($B$28)))</f>
        <v>1.25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No</v>
      </c>
      <c r="K29" s="844" t="str">
        <f>IF($F$1="","",INDEX('Working - CPI'!$J:$J,$F$1+ROW()-ROW($B$28)))</f>
        <v xml:space="preserve">Space looks decent to show.  Needs paint and flooring.  Large warehouse.  No HVAC/Coolers currently in warehouse - new drops installed.  </v>
      </c>
      <c r="L29" s="845"/>
      <c r="M29" s="845"/>
      <c r="N29" s="845"/>
      <c r="O29" s="845"/>
      <c r="P29" s="845"/>
      <c r="Q29" s="845"/>
      <c r="R29" s="936"/>
      <c r="S29" s="936"/>
      <c r="T29" s="936"/>
      <c r="U29" s="93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415 S Perry Lane</v>
      </c>
      <c r="D30" s="151">
        <f>IF($F$1="","",INDEX('Working - CPI'!$C:$C,$F$1+ROW()-ROW($B$28)))</f>
        <v>3</v>
      </c>
      <c r="E30" s="152">
        <f>IF($F$1="","",INDEX('Working - CPI'!$D:$D,$F$1+ROW()-ROW($B$28)))</f>
        <v>3692</v>
      </c>
      <c r="F30" s="153">
        <f>IF($F$1="","",INDEX('Working - CPI'!$E:$E,$F$1+ROW()-ROW($B$28)))</f>
        <v>45961</v>
      </c>
      <c r="G30" s="484">
        <f ca="1">IF($F$1="","",INDEX('Working - CPI'!$F:$F,$F$1+ROW()-ROW($B$28)))</f>
        <v>48.527667939815728</v>
      </c>
      <c r="H30" s="268">
        <f>IF($F$1="","",INDEX('Working - CPI'!$G:$G,$F$1+ROW()-ROW($B$28)))</f>
        <v>0</v>
      </c>
      <c r="I30" s="267" t="str">
        <f>IF($F$1="","",INDEX('Working - CPI'!$H:$H,$F$1+ROW()-ROW($B$28)))</f>
        <v>Yes</v>
      </c>
      <c r="J30" s="267" t="str">
        <f>IF($F$1="","",INDEX('Working - CPI'!$I:$I,$F$1+ROW()-ROW($B$28)))</f>
        <v>No</v>
      </c>
      <c r="K30" s="844" t="str">
        <f>IF($F$1="","",INDEX('Working - CPI'!$J:$J,$F$1+ROW()-ROW($B$28)))</f>
        <v>Pending GC bids</v>
      </c>
      <c r="L30" s="845"/>
      <c r="M30" s="845"/>
      <c r="N30" s="845"/>
      <c r="O30" s="845"/>
      <c r="P30" s="845"/>
      <c r="Q30" s="845"/>
      <c r="R30" s="936"/>
      <c r="S30" s="936"/>
      <c r="T30" s="936"/>
      <c r="U30" s="936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20.25" customHeight="1">
      <c r="A31" s="125"/>
      <c r="B31" s="150" t="str">
        <f>IF($F$1="","",IF(INDEX('Working - CPI'!$D:$D,$F$1+ROW()-ROW($B$28))&gt;0,"Vacant",""))</f>
        <v>Vacant</v>
      </c>
      <c r="C31" s="151" t="str">
        <f>IF($F$1="","",INDEX('Working - CPI'!$B:$B,$F$1+ROW()-ROW($B$28)))</f>
        <v>402 S Perry Ln</v>
      </c>
      <c r="D31" s="151">
        <f>IF($F$1="","",INDEX('Working - CPI'!$C:$C,$F$1+ROW()-ROW($B$28)))</f>
        <v>4</v>
      </c>
      <c r="E31" s="152">
        <f>IF($F$1="","",INDEX('Working - CPI'!$D:$D,$F$1+ROW()-ROW($B$28)))</f>
        <v>3060</v>
      </c>
      <c r="F31" s="153">
        <f>IF($F$1="","",INDEX('Working - CPI'!$E:$E,$F$1+ROW()-ROW($B$28)))</f>
        <v>45991</v>
      </c>
      <c r="G31" s="484">
        <f ca="1">IF($F$1="","",INDEX('Working - CPI'!$F:$F,$F$1+ROW()-ROW($B$28)))</f>
        <v>18.527667939815728</v>
      </c>
      <c r="H31" s="268">
        <f>IF($F$1="","",INDEX('Working - CPI'!$G:$G,$F$1+ROW()-ROW($B$28)))</f>
        <v>0</v>
      </c>
      <c r="I31" s="267" t="str">
        <f>IF($F$1="","",INDEX('Working - CPI'!$H:$H,$F$1+ROW()-ROW($B$28)))</f>
        <v>Yes</v>
      </c>
      <c r="J31" s="267" t="str">
        <f>IF($F$1="","",INDEX('Working - CPI'!$I:$I,$F$1+ROW()-ROW($B$28)))</f>
        <v>No</v>
      </c>
      <c r="K31" s="926" t="str">
        <f>IF($F$1="","",INDEX('Working - CPI'!$J:$J,$F$1+ROW()-ROW($B$28)))</f>
        <v>Pending GC bids</v>
      </c>
      <c r="L31" s="862"/>
      <c r="M31" s="862"/>
      <c r="N31" s="862"/>
      <c r="O31" s="862"/>
      <c r="P31" s="862"/>
      <c r="Q31" s="862"/>
      <c r="R31" s="936"/>
      <c r="S31" s="936"/>
      <c r="T31" s="936"/>
      <c r="U31" s="936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SUMIF(B28:B41,B46,E28:E41)</f>
        <v>0</v>
      </c>
      <c r="D46" s="237"/>
      <c r="E46" s="238">
        <f>SUM(E28:E45)</f>
        <v>14238</v>
      </c>
      <c r="F46" s="239"/>
      <c r="G46" s="237" t="s">
        <v>59</v>
      </c>
      <c r="H46" s="237">
        <f>SUMIF(B28:B41,G46,E28:E41)</f>
        <v>14238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The Grateful Bread</v>
      </c>
      <c r="C50" s="62" t="str">
        <f>IF($G$1="","",INDEX('Lease Report 2025'!$D:$D,$G$1+ROW()-ROW($B$50)))</f>
        <v>420 S Perry Ln</v>
      </c>
      <c r="D50" s="62" t="str">
        <f>IF($G$1="","",INDEX('Lease Report 2025'!$E:$E,$G$1+ROW()-ROW($B$50)))</f>
        <v>1, 2</v>
      </c>
      <c r="E50" s="60">
        <f>IF($G$1="","",INDEX('Lease Report 2025'!$G:$G,$G$1+ROW()-ROW($B$50)))</f>
        <v>7590</v>
      </c>
      <c r="F50" s="63" t="str">
        <f>IF($G$1="","",INDEX('Lease Report 2025'!$A:$A,$G$1+ROW()-ROW($B$50)))</f>
        <v>R</v>
      </c>
      <c r="G50" s="64">
        <f>IF($G$1="","",INDEX('Lease Report 2025'!$L:$L,$G$1+ROW()-ROW($B$50)))</f>
        <v>1</v>
      </c>
      <c r="H50" s="64"/>
      <c r="I50" s="62">
        <f>IF($G$1="","",INDEX('Lease Report 2025'!$P:$P,$G$1+ROW()-ROW($B$50)))</f>
        <v>5</v>
      </c>
      <c r="J50" s="62"/>
      <c r="K50" s="64"/>
      <c r="L50" s="64"/>
      <c r="M50" s="64"/>
      <c r="N50" s="476"/>
      <c r="O50" s="476">
        <f>IF($G$1="","",INDEX('Lease Report 2025'!$N:$N,$G$1+ROW()-ROW($B$50)))</f>
        <v>0.1</v>
      </c>
      <c r="P50" s="476"/>
      <c r="Q50" s="476"/>
      <c r="R50" s="64"/>
      <c r="S50" s="109">
        <f>IF($G$1="","",INDEX('Lease Report 2025'!$R:$R,$G$1+ROW()-ROW($B$50)))</f>
        <v>45717</v>
      </c>
      <c r="T50" s="61" t="str">
        <f>IF($G$1="","",INDEX('Lease Report 2025'!$O:$O,$G$1+ROW()-ROW($B$50)))</f>
        <v>No TI, No Free rent, No outside agent, Base Year Gross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Trusted Auto Sales Inc</v>
      </c>
      <c r="C51" s="62" t="str">
        <f>IF($G$1="","",INDEX('Lease Report 2025'!$D:$D,$G$1+ROW()-ROW($B$50)))</f>
        <v>402 S Perry Ln</v>
      </c>
      <c r="D51" s="62">
        <f>IF($G$1="","",INDEX('Lease Report 2025'!$E:$E,$G$1+ROW()-ROW($B$50)))</f>
        <v>3</v>
      </c>
      <c r="E51" s="60">
        <f>IF($G$1="","",INDEX('Lease Report 2025'!$G:$G,$G$1+ROW()-ROW($B$50)))</f>
        <v>8772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1.2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5.5E-2</v>
      </c>
      <c r="P51" s="476"/>
      <c r="Q51" s="476"/>
      <c r="R51" s="64"/>
      <c r="S51" s="109">
        <f>IF($G$1="","",INDEX('Lease Report 2025'!$R:$R,$G$1+ROW()-ROW($B$50)))</f>
        <v>45748</v>
      </c>
      <c r="T51" s="61" t="str">
        <f>IF($G$1="","",INDEX('Lease Report 2025'!$O:$O,$G$1+ROW()-ROW($B$50)))</f>
        <v>No TI, No Free rent, No outside agent, Base Year Gross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Ms Fabrication LLC</v>
      </c>
      <c r="C52" s="62" t="str">
        <f>IF($G$1="","",INDEX('Lease Report 2025'!$D:$D,$G$1+ROW()-ROW($B$50)))</f>
        <v>425 S McClintock</v>
      </c>
      <c r="D52" s="62" t="str">
        <f>IF($G$1="","",INDEX('Lease Report 2025'!$E:$E,$G$1+ROW()-ROW($B$50)))</f>
        <v>1,2</v>
      </c>
      <c r="E52" s="60">
        <f>IF($G$1="","",INDEX('Lease Report 2025'!$G:$G,$G$1+ROW()-ROW($B$50)))</f>
        <v>2995</v>
      </c>
      <c r="F52" s="63" t="str">
        <f>IF($G$1="","",INDEX('Lease Report 2025'!$A:$A,$G$1+ROW()-ROW($B$50)))</f>
        <v>New</v>
      </c>
      <c r="G52" s="64">
        <f>IF($G$1="","",INDEX('Lease Report 2025'!$L:$L,$G$1+ROW()-ROW($B$50)))</f>
        <v>1.1499999999999999</v>
      </c>
      <c r="H52" s="64"/>
      <c r="I52" s="62">
        <f>IF($G$1="","",INDEX('Lease Report 2025'!$P:$P,$G$1+ROW()-ROW($B$50)))</f>
        <v>3</v>
      </c>
      <c r="J52" s="62"/>
      <c r="K52" s="64"/>
      <c r="L52" s="64"/>
      <c r="M52" s="64"/>
      <c r="N52" s="476"/>
      <c r="O52" s="476">
        <f>IF($G$1="","",INDEX('Lease Report 2025'!$N:$N,$G$1+ROW()-ROW($B$50)))</f>
        <v>0.05</v>
      </c>
      <c r="P52" s="476"/>
      <c r="Q52" s="476"/>
      <c r="R52" s="64"/>
      <c r="S52" s="109">
        <f>IF($G$1="","",INDEX('Lease Report 2025'!$R:$R,$G$1+ROW()-ROW($B$50)))</f>
        <v>45809</v>
      </c>
      <c r="T52" s="61">
        <f>IF($G$1="","",INDEX('Lease Report 2025'!$O:$O,$G$1+ROW()-ROW($B$50)))</f>
        <v>2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2025'!$H:$H,$G$1+ROW()-ROW($B$50)))</f>
        <v>Tim's Garage</v>
      </c>
      <c r="C53" s="62" t="str">
        <f>IF($G$1="","",INDEX('Lease Report 2025'!$D:$D,$G$1+ROW()-ROW($B$50)))</f>
        <v>415 S McClintock</v>
      </c>
      <c r="D53" s="62">
        <f>IF($G$1="","",INDEX('Lease Report 2025'!$E:$E,$G$1+ROW()-ROW($B$50)))</f>
        <v>5</v>
      </c>
      <c r="E53" s="60">
        <f>IF($G$1="","",INDEX('Lease Report 2025'!$G:$G,$G$1+ROW()-ROW($B$50)))</f>
        <v>1768</v>
      </c>
      <c r="F53" s="63" t="str">
        <f>IF($G$1="","",INDEX('Lease Report 2025'!$A:$A,$G$1+ROW()-ROW($B$50)))</f>
        <v>R</v>
      </c>
      <c r="G53" s="64">
        <f>IF($G$1="","",INDEX('Lease Report 2025'!$L:$L,$G$1+ROW()-ROW($B$50)))</f>
        <v>1.2</v>
      </c>
      <c r="H53" s="64"/>
      <c r="I53" s="62">
        <f>IF($G$1="","",INDEX('Lease Report 2025'!$P:$P,$G$1+ROW()-ROW($B$50)))</f>
        <v>3</v>
      </c>
      <c r="J53" s="62"/>
      <c r="K53" s="64"/>
      <c r="L53" s="64"/>
      <c r="M53" s="64"/>
      <c r="N53" s="476"/>
      <c r="O53" s="476">
        <f>IF($G$1="","",INDEX('Lease Report 2025'!$N:$N,$G$1+ROW()-ROW($B$50)))</f>
        <v>0.05</v>
      </c>
      <c r="P53" s="476"/>
      <c r="Q53" s="476"/>
      <c r="R53" s="64"/>
      <c r="S53" s="109">
        <f>IF($G$1="","",INDEX('Lease Report 2025'!$R:$R,$G$1+ROW()-ROW($B$50)))</f>
        <v>45931</v>
      </c>
      <c r="T53" s="61" t="str">
        <f>IF($G$1="","",INDEX('Lease Report 2025'!$O:$O,$G$1+ROW()-ROW($B$50)))</f>
        <v>No TI, No Free rent, No outside agent, Base Year Gross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2025'!$H:$H,$G$1+ROW()-ROW($B$50)))</f>
        <v>Tempe Speed and Performance</v>
      </c>
      <c r="C54" s="62" t="str">
        <f>IF($G$1="","",INDEX('Lease Report 2025'!$D:$D,$G$1+ROW()-ROW($B$50)))</f>
        <v xml:space="preserve">402 S Perry </v>
      </c>
      <c r="D54" s="62" t="str">
        <f>IF($G$1="","",INDEX('Lease Report 2025'!$E:$E,$G$1+ROW()-ROW($B$50)))</f>
        <v>Suite 01</v>
      </c>
      <c r="E54" s="60">
        <f>IF($G$1="","",INDEX('Lease Report 2025'!$G:$G,$G$1+ROW()-ROW($B$50)))</f>
        <v>4530</v>
      </c>
      <c r="F54" s="63" t="str">
        <f>IF($G$1="","",INDEX('Lease Report 2025'!$A:$A,$G$1+ROW()-ROW($B$50)))</f>
        <v>R</v>
      </c>
      <c r="G54" s="64">
        <f>IF($G$1="","",INDEX('Lease Report 2025'!$L:$L,$G$1+ROW()-ROW($B$50)))</f>
        <v>1.1499999999999999</v>
      </c>
      <c r="H54" s="64"/>
      <c r="I54" s="62">
        <f>IF($G$1="","",INDEX('Lease Report 2025'!$P:$P,$G$1+ROW()-ROW($B$50)))</f>
        <v>3</v>
      </c>
      <c r="J54" s="62"/>
      <c r="K54" s="64"/>
      <c r="L54" s="64"/>
      <c r="M54" s="64"/>
      <c r="N54" s="476"/>
      <c r="O54" s="476">
        <f>IF($G$1="","",INDEX('Lease Report 2025'!$N:$N,$G$1+ROW()-ROW($B$50)))</f>
        <v>0.05</v>
      </c>
      <c r="P54" s="476"/>
      <c r="Q54" s="476"/>
      <c r="R54" s="64"/>
      <c r="S54" s="109">
        <f>IF($G$1="","",INDEX('Lease Report 2025'!$R:$R,$G$1+ROW()-ROW($B$50)))</f>
        <v>45962</v>
      </c>
      <c r="T54" s="61" t="str">
        <f>IF($G$1="","",INDEX('Lease Report 2025'!$O:$O,$G$1+ROW()-ROW($B$50)))</f>
        <v>Repair roll up, No Free rent, Langdon Bridges (CPI), Base Year Gross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 t="str">
        <f>IF($G$1="","",INDEX('Lease Report 2025'!$H:$H,$G$1+ROW()-ROW($B$50)))</f>
        <v>Lihongsheng, LLC</v>
      </c>
      <c r="C55" s="62" t="str">
        <f>IF($G$1="","",INDEX('Lease Report 2025'!$D:$D,$G$1+ROW()-ROW($B$50)))</f>
        <v>425 S McClintock</v>
      </c>
      <c r="D55" s="62">
        <f>IF($G$1="","",INDEX('Lease Report 2025'!$E:$E,$G$1+ROW()-ROW($B$50)))</f>
        <v>5</v>
      </c>
      <c r="E55" s="60">
        <f>IF($G$1="","",INDEX('Lease Report 2025'!$G:$G,$G$1+ROW()-ROW($B$50)))</f>
        <v>1536</v>
      </c>
      <c r="F55" s="63" t="str">
        <f>IF($G$1="","",INDEX('Lease Report 2025'!$A:$A,$G$1+ROW()-ROW($B$50)))</f>
        <v>R</v>
      </c>
      <c r="G55" s="64">
        <f>IF($G$1="","",INDEX('Lease Report 2025'!$L:$L,$G$1+ROW()-ROW($B$50)))</f>
        <v>1.24</v>
      </c>
      <c r="H55" s="64"/>
      <c r="I55" s="62">
        <f>IF($G$1="","",INDEX('Lease Report 2025'!$P:$P,$G$1+ROW()-ROW($B$50)))</f>
        <v>5</v>
      </c>
      <c r="J55" s="62"/>
      <c r="K55" s="64"/>
      <c r="L55" s="64"/>
      <c r="M55" s="64"/>
      <c r="N55" s="476"/>
      <c r="O55" s="476">
        <f>IF($G$1="","",INDEX('Lease Report 2025'!$N:$N,$G$1+ROW()-ROW($B$50)))</f>
        <v>0.06</v>
      </c>
      <c r="P55" s="476"/>
      <c r="Q55" s="476"/>
      <c r="R55" s="64"/>
      <c r="S55" s="109">
        <f>IF($G$1="","",INDEX('Lease Report 2025'!$R:$R,$G$1+ROW()-ROW($B$50)))</f>
        <v>46023</v>
      </c>
      <c r="T55" s="61" t="str">
        <f>IF($G$1="","",INDEX('Lease Report 2025'!$O:$O,$G$1+ROW()-ROW($B$50)))</f>
        <v>No TI, 2 months Free rent, No outside agent, Base Year Gross</v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 t="s">
        <v>1416</v>
      </c>
      <c r="C56" s="62" t="s">
        <v>494</v>
      </c>
      <c r="D56" s="62">
        <v>6</v>
      </c>
      <c r="E56" s="60">
        <v>1920</v>
      </c>
      <c r="F56" s="63" t="s">
        <v>296</v>
      </c>
      <c r="G56" s="64">
        <v>1.25</v>
      </c>
      <c r="H56" s="64"/>
      <c r="I56" s="62">
        <v>3</v>
      </c>
      <c r="J56" s="62"/>
      <c r="K56" s="64"/>
      <c r="L56" s="64"/>
      <c r="M56" s="64">
        <v>1</v>
      </c>
      <c r="N56" s="476"/>
      <c r="O56" s="476">
        <v>0.05</v>
      </c>
      <c r="P56" s="476"/>
      <c r="Q56" s="476"/>
      <c r="R56" s="64"/>
      <c r="S56" s="109">
        <v>45992</v>
      </c>
      <c r="T56" s="61"/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75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56">
    <mergeCell ref="R31:U31"/>
    <mergeCell ref="G87:U87"/>
    <mergeCell ref="G71:U71"/>
    <mergeCell ref="G72:U72"/>
    <mergeCell ref="G84:U84"/>
    <mergeCell ref="G77:U77"/>
    <mergeCell ref="G78:U78"/>
    <mergeCell ref="G73:U73"/>
    <mergeCell ref="G74:U74"/>
    <mergeCell ref="G75:U75"/>
    <mergeCell ref="G85:U85"/>
    <mergeCell ref="G86:U86"/>
    <mergeCell ref="G79:U79"/>
    <mergeCell ref="G80:U80"/>
    <mergeCell ref="G81:U81"/>
    <mergeCell ref="G82:U82"/>
    <mergeCell ref="G83:U83"/>
    <mergeCell ref="A10:U10"/>
    <mergeCell ref="A11:U11"/>
    <mergeCell ref="A25:U25"/>
    <mergeCell ref="A26:U26"/>
    <mergeCell ref="K12:U12"/>
    <mergeCell ref="G76:U76"/>
    <mergeCell ref="G70:U70"/>
    <mergeCell ref="G65:U65"/>
    <mergeCell ref="K48:L48"/>
    <mergeCell ref="G68:U68"/>
    <mergeCell ref="I48:J48"/>
    <mergeCell ref="M48:N48"/>
    <mergeCell ref="G67:U67"/>
    <mergeCell ref="G69:U69"/>
    <mergeCell ref="G66:U66"/>
    <mergeCell ref="T1:U1"/>
    <mergeCell ref="A2:B2"/>
    <mergeCell ref="D2:E2"/>
    <mergeCell ref="G5:I5"/>
    <mergeCell ref="J5:K5"/>
    <mergeCell ref="A4:U4"/>
    <mergeCell ref="N5:O5"/>
    <mergeCell ref="L5:M5"/>
    <mergeCell ref="T64:U64"/>
    <mergeCell ref="A47:U47"/>
    <mergeCell ref="K27:Q27"/>
    <mergeCell ref="R27:U27"/>
    <mergeCell ref="K28:Q28"/>
    <mergeCell ref="K29:Q29"/>
    <mergeCell ref="K30:Q30"/>
    <mergeCell ref="K31:Q31"/>
    <mergeCell ref="R28:U28"/>
    <mergeCell ref="R29:U29"/>
    <mergeCell ref="R30:U30"/>
    <mergeCell ref="A62:U62"/>
    <mergeCell ref="T49:U49"/>
    <mergeCell ref="G48:H48"/>
    <mergeCell ref="A63:U63"/>
    <mergeCell ref="T59:U59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4A4A-450B-6A48-BA7F-1D1EDF681E72}">
  <dimension ref="A1:AD107"/>
  <sheetViews>
    <sheetView showGridLines="0" workbookViewId="0">
      <pane ySplit="1" topLeftCell="A42" activePane="bottomLeft" state="frozen"/>
      <selection pane="bottomLeft" activeCell="A82" sqref="A82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1417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1418</v>
      </c>
      <c r="B7" s="892" t="s">
        <v>1419</v>
      </c>
      <c r="C7" s="888"/>
      <c r="D7" s="888"/>
      <c r="E7" s="900">
        <v>4530</v>
      </c>
      <c r="F7" s="888"/>
      <c r="G7" s="619">
        <v>4530</v>
      </c>
      <c r="H7" s="619">
        <v>62514</v>
      </c>
      <c r="I7" s="901">
        <v>5209.5</v>
      </c>
      <c r="J7" s="888"/>
      <c r="K7" s="618">
        <v>13.8</v>
      </c>
      <c r="L7" s="894"/>
      <c r="M7" s="888"/>
      <c r="N7" s="887">
        <v>45962</v>
      </c>
      <c r="O7" s="888"/>
      <c r="P7" s="888"/>
      <c r="Q7" s="888"/>
      <c r="R7" s="888"/>
      <c r="S7" s="888"/>
      <c r="T7" s="887">
        <v>46326</v>
      </c>
      <c r="U7" s="888"/>
      <c r="V7" s="888"/>
      <c r="W7" s="616">
        <v>5209.5</v>
      </c>
      <c r="X7" s="889">
        <v>13.8</v>
      </c>
      <c r="Y7" s="888"/>
      <c r="Z7" s="888"/>
      <c r="AA7" s="888"/>
      <c r="AB7" s="888"/>
      <c r="AC7" s="617">
        <v>45962</v>
      </c>
      <c r="AD7" s="615" t="s">
        <v>1420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46327</v>
      </c>
      <c r="O8" s="888"/>
      <c r="P8" s="888"/>
      <c r="Q8" s="888"/>
      <c r="R8" s="888"/>
      <c r="S8" s="888"/>
      <c r="T8" s="887">
        <v>46691</v>
      </c>
      <c r="U8" s="888"/>
      <c r="V8" s="888"/>
      <c r="W8" s="616">
        <v>5436</v>
      </c>
      <c r="X8" s="889">
        <v>14.4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46692</v>
      </c>
      <c r="O9" s="888"/>
      <c r="P9" s="888"/>
      <c r="Q9" s="888"/>
      <c r="R9" s="888"/>
      <c r="S9" s="888"/>
      <c r="T9" s="887">
        <v>47057</v>
      </c>
      <c r="U9" s="888"/>
      <c r="V9" s="888"/>
      <c r="W9" s="616">
        <v>5662.5</v>
      </c>
      <c r="X9" s="889">
        <v>15</v>
      </c>
      <c r="Y9" s="888"/>
      <c r="Z9" s="888"/>
      <c r="AA9" s="888"/>
      <c r="AB9" s="888"/>
      <c r="AC9" s="615"/>
      <c r="AD9" s="615"/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1421</v>
      </c>
      <c r="B11" s="892" t="s">
        <v>1422</v>
      </c>
      <c r="C11" s="888"/>
      <c r="D11" s="888"/>
      <c r="E11" s="900">
        <v>3060</v>
      </c>
      <c r="F11" s="888"/>
      <c r="G11" s="619">
        <v>3060</v>
      </c>
      <c r="H11" s="619">
        <v>38188.800000000003</v>
      </c>
      <c r="I11" s="901">
        <v>3182.4</v>
      </c>
      <c r="J11" s="888"/>
      <c r="K11" s="618">
        <v>12.48</v>
      </c>
      <c r="L11" s="894"/>
      <c r="M11" s="888"/>
      <c r="N11" s="887">
        <v>45809</v>
      </c>
      <c r="O11" s="888"/>
      <c r="P11" s="888"/>
      <c r="Q11" s="888"/>
      <c r="R11" s="888"/>
      <c r="S11" s="888"/>
      <c r="T11" s="887">
        <v>46173</v>
      </c>
      <c r="U11" s="888"/>
      <c r="V11" s="888"/>
      <c r="W11" s="616">
        <v>3182.4</v>
      </c>
      <c r="X11" s="889">
        <v>12.48</v>
      </c>
      <c r="Y11" s="888"/>
      <c r="Z11" s="888"/>
      <c r="AA11" s="888"/>
      <c r="AB11" s="888"/>
      <c r="AC11" s="617">
        <v>44713</v>
      </c>
      <c r="AD11" s="615" t="s">
        <v>889</v>
      </c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46174</v>
      </c>
      <c r="O12" s="888"/>
      <c r="P12" s="888"/>
      <c r="Q12" s="888"/>
      <c r="R12" s="888"/>
      <c r="S12" s="888"/>
      <c r="T12" s="887">
        <v>46538</v>
      </c>
      <c r="U12" s="888"/>
      <c r="V12" s="888"/>
      <c r="W12" s="616">
        <v>3335.4</v>
      </c>
      <c r="X12" s="889">
        <v>13.08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1423</v>
      </c>
      <c r="B14" s="892" t="s">
        <v>1424</v>
      </c>
      <c r="C14" s="888"/>
      <c r="D14" s="888"/>
      <c r="E14" s="900">
        <v>3060</v>
      </c>
      <c r="F14" s="888"/>
      <c r="G14" s="619">
        <v>3060</v>
      </c>
      <c r="H14" s="619">
        <v>126316.8</v>
      </c>
      <c r="I14" s="901">
        <v>10526.4</v>
      </c>
      <c r="J14" s="888"/>
      <c r="K14" s="618">
        <v>14.4</v>
      </c>
      <c r="L14" s="894" t="s">
        <v>1425</v>
      </c>
      <c r="M14" s="888"/>
      <c r="N14" s="887">
        <v>45748</v>
      </c>
      <c r="O14" s="888"/>
      <c r="P14" s="888"/>
      <c r="Q14" s="888"/>
      <c r="R14" s="888"/>
      <c r="S14" s="888"/>
      <c r="T14" s="887">
        <v>46112</v>
      </c>
      <c r="U14" s="888"/>
      <c r="V14" s="888"/>
      <c r="W14" s="616">
        <v>10526.4</v>
      </c>
      <c r="X14" s="889">
        <v>14.4</v>
      </c>
      <c r="Y14" s="888"/>
      <c r="Z14" s="888"/>
      <c r="AA14" s="888"/>
      <c r="AB14" s="888"/>
      <c r="AC14" s="617">
        <v>45748</v>
      </c>
      <c r="AD14" s="615" t="s">
        <v>995</v>
      </c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46113</v>
      </c>
      <c r="O15" s="888"/>
      <c r="P15" s="888"/>
      <c r="Q15" s="888"/>
      <c r="R15" s="888"/>
      <c r="S15" s="888"/>
      <c r="T15" s="887">
        <v>46477</v>
      </c>
      <c r="U15" s="888"/>
      <c r="V15" s="888"/>
      <c r="W15" s="616">
        <v>10965</v>
      </c>
      <c r="X15" s="889">
        <v>15</v>
      </c>
      <c r="Y15" s="888"/>
      <c r="Z15" s="888"/>
      <c r="AA15" s="888"/>
      <c r="AB15" s="888"/>
      <c r="AC15" s="615"/>
      <c r="AD15" s="615"/>
    </row>
    <row r="16" spans="1:30">
      <c r="A16" s="612"/>
      <c r="B16" s="892"/>
      <c r="C16" s="888"/>
      <c r="D16" s="888"/>
      <c r="E16" s="893"/>
      <c r="F16" s="888"/>
      <c r="G16" s="615" t="s">
        <v>792</v>
      </c>
      <c r="H16" s="615"/>
      <c r="I16" s="893"/>
      <c r="J16" s="888"/>
      <c r="K16" s="615"/>
      <c r="L16" s="894"/>
      <c r="M16" s="888"/>
      <c r="N16" s="887">
        <v>46478</v>
      </c>
      <c r="O16" s="888"/>
      <c r="P16" s="888"/>
      <c r="Q16" s="888"/>
      <c r="R16" s="888"/>
      <c r="S16" s="888"/>
      <c r="T16" s="887">
        <v>46843</v>
      </c>
      <c r="U16" s="888"/>
      <c r="V16" s="888"/>
      <c r="W16" s="616">
        <v>11491.32</v>
      </c>
      <c r="X16" s="889">
        <v>15.72</v>
      </c>
      <c r="Y16" s="888"/>
      <c r="Z16" s="888"/>
      <c r="AA16" s="888"/>
      <c r="AB16" s="888"/>
      <c r="AC16" s="615"/>
      <c r="AD16" s="615"/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1426</v>
      </c>
      <c r="B18" s="892" t="s">
        <v>1427</v>
      </c>
      <c r="C18" s="888"/>
      <c r="D18" s="888"/>
      <c r="E18" s="900">
        <v>3060</v>
      </c>
      <c r="F18" s="888"/>
      <c r="G18" s="619">
        <v>3060</v>
      </c>
      <c r="H18" s="619">
        <v>43329.599999999999</v>
      </c>
      <c r="I18" s="901">
        <v>3610.8</v>
      </c>
      <c r="J18" s="888"/>
      <c r="K18" s="618">
        <v>14.16</v>
      </c>
      <c r="L18" s="894"/>
      <c r="M18" s="888"/>
      <c r="N18" s="887">
        <v>45627</v>
      </c>
      <c r="O18" s="888"/>
      <c r="P18" s="888"/>
      <c r="Q18" s="888"/>
      <c r="R18" s="888"/>
      <c r="S18" s="888"/>
      <c r="T18" s="887">
        <v>45991</v>
      </c>
      <c r="U18" s="888"/>
      <c r="V18" s="888"/>
      <c r="W18" s="616">
        <v>3610.8</v>
      </c>
      <c r="X18" s="889">
        <v>14.16</v>
      </c>
      <c r="Y18" s="888"/>
      <c r="Z18" s="888"/>
      <c r="AA18" s="888"/>
      <c r="AB18" s="888"/>
      <c r="AC18" s="617">
        <v>45627</v>
      </c>
      <c r="AD18" s="615" t="s">
        <v>988</v>
      </c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1428</v>
      </c>
      <c r="B20" s="892" t="s">
        <v>1429</v>
      </c>
      <c r="C20" s="888"/>
      <c r="D20" s="888"/>
      <c r="E20" s="900">
        <v>4590</v>
      </c>
      <c r="F20" s="888"/>
      <c r="G20" s="619">
        <v>4590</v>
      </c>
      <c r="H20" s="619">
        <v>63892.800000000003</v>
      </c>
      <c r="I20" s="901">
        <v>5324.4</v>
      </c>
      <c r="J20" s="888"/>
      <c r="K20" s="618">
        <v>13.92</v>
      </c>
      <c r="L20" s="894"/>
      <c r="M20" s="888"/>
      <c r="N20" s="887">
        <v>45717</v>
      </c>
      <c r="O20" s="888"/>
      <c r="P20" s="888"/>
      <c r="Q20" s="888"/>
      <c r="R20" s="888"/>
      <c r="S20" s="888"/>
      <c r="T20" s="887">
        <v>46081</v>
      </c>
      <c r="U20" s="888"/>
      <c r="V20" s="888"/>
      <c r="W20" s="616">
        <v>5324.4</v>
      </c>
      <c r="X20" s="889">
        <v>13.92</v>
      </c>
      <c r="Y20" s="888"/>
      <c r="Z20" s="888"/>
      <c r="AA20" s="888"/>
      <c r="AB20" s="888"/>
      <c r="AC20" s="617">
        <v>45352</v>
      </c>
      <c r="AD20" s="615" t="s">
        <v>863</v>
      </c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1430</v>
      </c>
      <c r="B22" s="892" t="s">
        <v>1431</v>
      </c>
      <c r="C22" s="888"/>
      <c r="D22" s="888"/>
      <c r="E22" s="900">
        <v>5916</v>
      </c>
      <c r="F22" s="888"/>
      <c r="G22" s="619">
        <v>5916</v>
      </c>
      <c r="H22" s="619">
        <v>187789.92</v>
      </c>
      <c r="I22" s="901">
        <v>15649.16</v>
      </c>
      <c r="J22" s="888"/>
      <c r="K22" s="618">
        <v>14.16</v>
      </c>
      <c r="L22" s="894" t="s">
        <v>1432</v>
      </c>
      <c r="M22" s="888"/>
      <c r="N22" s="887">
        <v>45778</v>
      </c>
      <c r="O22" s="888"/>
      <c r="P22" s="888"/>
      <c r="Q22" s="888"/>
      <c r="R22" s="888"/>
      <c r="S22" s="888"/>
      <c r="T22" s="887">
        <v>46142</v>
      </c>
      <c r="U22" s="888"/>
      <c r="V22" s="888"/>
      <c r="W22" s="616">
        <v>15649.16</v>
      </c>
      <c r="X22" s="889">
        <v>14.16</v>
      </c>
      <c r="Y22" s="888"/>
      <c r="Z22" s="888"/>
      <c r="AA22" s="888"/>
      <c r="AB22" s="888"/>
      <c r="AC22" s="617">
        <v>45413</v>
      </c>
      <c r="AD22" s="615" t="s">
        <v>1433</v>
      </c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1434</v>
      </c>
      <c r="B24" s="892" t="s">
        <v>1431</v>
      </c>
      <c r="C24" s="888"/>
      <c r="D24" s="888"/>
      <c r="E24" s="900">
        <v>5919</v>
      </c>
      <c r="F24" s="888"/>
      <c r="G24" s="619">
        <v>5919</v>
      </c>
      <c r="H24" s="615"/>
      <c r="I24" s="893"/>
      <c r="J24" s="888"/>
      <c r="K24" s="618">
        <v>0</v>
      </c>
      <c r="L24" s="894" t="s">
        <v>1432</v>
      </c>
      <c r="M24" s="888"/>
      <c r="N24" s="893"/>
      <c r="O24" s="888"/>
      <c r="P24" s="888"/>
      <c r="Q24" s="888"/>
      <c r="R24" s="888"/>
      <c r="S24" s="888"/>
      <c r="T24" s="893"/>
      <c r="U24" s="888"/>
      <c r="V24" s="888"/>
      <c r="W24" s="615"/>
      <c r="X24" s="889">
        <v>0</v>
      </c>
      <c r="Y24" s="888"/>
      <c r="Z24" s="888"/>
      <c r="AA24" s="888"/>
      <c r="AB24" s="888"/>
      <c r="AC24" s="617">
        <v>45413</v>
      </c>
      <c r="AD24" s="615" t="s">
        <v>1433</v>
      </c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612" t="s">
        <v>1435</v>
      </c>
      <c r="B26" s="892" t="s">
        <v>1436</v>
      </c>
      <c r="C26" s="888"/>
      <c r="D26" s="888"/>
      <c r="E26" s="900">
        <v>6434</v>
      </c>
      <c r="F26" s="888"/>
      <c r="G26" s="619">
        <v>6434</v>
      </c>
      <c r="H26" s="619">
        <v>96510</v>
      </c>
      <c r="I26" s="901">
        <v>8042.5</v>
      </c>
      <c r="J26" s="888"/>
      <c r="K26" s="618">
        <v>15</v>
      </c>
      <c r="L26" s="894"/>
      <c r="M26" s="888"/>
      <c r="N26" s="887">
        <v>45627</v>
      </c>
      <c r="O26" s="888"/>
      <c r="P26" s="888"/>
      <c r="Q26" s="888"/>
      <c r="R26" s="888"/>
      <c r="S26" s="888"/>
      <c r="T26" s="887">
        <v>45991</v>
      </c>
      <c r="U26" s="888"/>
      <c r="V26" s="888"/>
      <c r="W26" s="616">
        <v>8042.5</v>
      </c>
      <c r="X26" s="889">
        <v>15</v>
      </c>
      <c r="Y26" s="888"/>
      <c r="Z26" s="888"/>
      <c r="AA26" s="888"/>
      <c r="AB26" s="888"/>
      <c r="AC26" s="617">
        <v>45627</v>
      </c>
      <c r="AD26" s="615" t="s">
        <v>1437</v>
      </c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45992</v>
      </c>
      <c r="O27" s="888"/>
      <c r="P27" s="888"/>
      <c r="Q27" s="888"/>
      <c r="R27" s="888"/>
      <c r="S27" s="888"/>
      <c r="T27" s="887">
        <v>46356</v>
      </c>
      <c r="U27" s="888"/>
      <c r="V27" s="888"/>
      <c r="W27" s="616">
        <v>8364.2000000000007</v>
      </c>
      <c r="X27" s="889">
        <v>15.6</v>
      </c>
      <c r="Y27" s="888"/>
      <c r="Z27" s="888"/>
      <c r="AA27" s="888"/>
      <c r="AB27" s="888"/>
      <c r="AC27" s="615"/>
      <c r="AD27" s="615"/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46357</v>
      </c>
      <c r="O28" s="888"/>
      <c r="P28" s="888"/>
      <c r="Q28" s="888"/>
      <c r="R28" s="888"/>
      <c r="S28" s="888"/>
      <c r="T28" s="887">
        <v>46721</v>
      </c>
      <c r="U28" s="888"/>
      <c r="V28" s="888"/>
      <c r="W28" s="616">
        <v>8685.9</v>
      </c>
      <c r="X28" s="889">
        <v>16.2</v>
      </c>
      <c r="Y28" s="888"/>
      <c r="Z28" s="888"/>
      <c r="AA28" s="888"/>
      <c r="AB28" s="888"/>
      <c r="AC28" s="615"/>
      <c r="AD28" s="615"/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46722</v>
      </c>
      <c r="O29" s="888"/>
      <c r="P29" s="888"/>
      <c r="Q29" s="888"/>
      <c r="R29" s="888"/>
      <c r="S29" s="888"/>
      <c r="T29" s="887">
        <v>47087</v>
      </c>
      <c r="U29" s="888"/>
      <c r="V29" s="888"/>
      <c r="W29" s="616">
        <v>9007.6</v>
      </c>
      <c r="X29" s="889">
        <v>16.8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47088</v>
      </c>
      <c r="O30" s="888"/>
      <c r="P30" s="888"/>
      <c r="Q30" s="888"/>
      <c r="R30" s="888"/>
      <c r="S30" s="888"/>
      <c r="T30" s="887">
        <v>47452</v>
      </c>
      <c r="U30" s="888"/>
      <c r="V30" s="888"/>
      <c r="W30" s="616">
        <v>9329.2999999999993</v>
      </c>
      <c r="X30" s="889">
        <v>17.399999999999999</v>
      </c>
      <c r="Y30" s="888"/>
      <c r="Z30" s="888"/>
      <c r="AA30" s="888"/>
      <c r="AB30" s="888"/>
      <c r="AC30" s="615"/>
      <c r="AD30" s="615"/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1438</v>
      </c>
      <c r="B32" s="892" t="s">
        <v>1424</v>
      </c>
      <c r="C32" s="888"/>
      <c r="D32" s="888"/>
      <c r="E32" s="900">
        <v>5712</v>
      </c>
      <c r="F32" s="888"/>
      <c r="G32" s="619">
        <v>5712</v>
      </c>
      <c r="H32" s="615"/>
      <c r="I32" s="893"/>
      <c r="J32" s="888"/>
      <c r="K32" s="618">
        <v>0</v>
      </c>
      <c r="L32" s="894" t="s">
        <v>1425</v>
      </c>
      <c r="M32" s="888"/>
      <c r="N32" s="893"/>
      <c r="O32" s="888"/>
      <c r="P32" s="888"/>
      <c r="Q32" s="888"/>
      <c r="R32" s="888"/>
      <c r="S32" s="888"/>
      <c r="T32" s="893"/>
      <c r="U32" s="888"/>
      <c r="V32" s="888"/>
      <c r="W32" s="615"/>
      <c r="X32" s="889">
        <v>0</v>
      </c>
      <c r="Y32" s="888"/>
      <c r="Z32" s="888"/>
      <c r="AA32" s="888"/>
      <c r="AB32" s="888"/>
      <c r="AC32" s="617">
        <v>45748</v>
      </c>
      <c r="AD32" s="615" t="s">
        <v>995</v>
      </c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1439</v>
      </c>
      <c r="B34" s="892" t="s">
        <v>59</v>
      </c>
      <c r="C34" s="888"/>
      <c r="D34" s="888"/>
      <c r="E34" s="900">
        <v>5950</v>
      </c>
      <c r="F34" s="888"/>
      <c r="G34" s="619">
        <v>0</v>
      </c>
      <c r="H34" s="615"/>
      <c r="I34" s="893"/>
      <c r="J34" s="888"/>
      <c r="K34" s="618">
        <v>0</v>
      </c>
      <c r="L34" s="894"/>
      <c r="M34" s="888"/>
      <c r="N34" s="893"/>
      <c r="O34" s="888"/>
      <c r="P34" s="888"/>
      <c r="Q34" s="888"/>
      <c r="R34" s="888"/>
      <c r="S34" s="888"/>
      <c r="T34" s="893"/>
      <c r="U34" s="888"/>
      <c r="V34" s="888"/>
      <c r="W34" s="615"/>
      <c r="X34" s="889">
        <v>0</v>
      </c>
      <c r="Y34" s="888"/>
      <c r="Z34" s="888"/>
      <c r="AA34" s="888"/>
      <c r="AB34" s="888"/>
      <c r="AC34" s="615"/>
      <c r="AD34" s="615" t="s">
        <v>792</v>
      </c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1440</v>
      </c>
      <c r="B36" s="892" t="s">
        <v>1441</v>
      </c>
      <c r="C36" s="888"/>
      <c r="D36" s="888"/>
      <c r="E36" s="900">
        <v>4348</v>
      </c>
      <c r="F36" s="888"/>
      <c r="G36" s="619">
        <v>4348</v>
      </c>
      <c r="H36" s="619">
        <v>57393.599999999999</v>
      </c>
      <c r="I36" s="901">
        <v>4782.8</v>
      </c>
      <c r="J36" s="888"/>
      <c r="K36" s="618">
        <v>13.2</v>
      </c>
      <c r="L36" s="894"/>
      <c r="M36" s="888"/>
      <c r="N36" s="887">
        <v>45778</v>
      </c>
      <c r="O36" s="888"/>
      <c r="P36" s="888"/>
      <c r="Q36" s="888"/>
      <c r="R36" s="888"/>
      <c r="S36" s="888"/>
      <c r="T36" s="887">
        <v>46142</v>
      </c>
      <c r="U36" s="888"/>
      <c r="V36" s="888"/>
      <c r="W36" s="616">
        <v>4782.8</v>
      </c>
      <c r="X36" s="889">
        <v>13.2</v>
      </c>
      <c r="Y36" s="888"/>
      <c r="Z36" s="888"/>
      <c r="AA36" s="888"/>
      <c r="AB36" s="888"/>
      <c r="AC36" s="617">
        <v>45047</v>
      </c>
      <c r="AD36" s="615" t="s">
        <v>1433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1442</v>
      </c>
      <c r="B38" s="892" t="s">
        <v>59</v>
      </c>
      <c r="C38" s="888"/>
      <c r="D38" s="888"/>
      <c r="E38" s="900">
        <v>3692</v>
      </c>
      <c r="F38" s="888"/>
      <c r="G38" s="619">
        <v>0</v>
      </c>
      <c r="H38" s="615"/>
      <c r="I38" s="893"/>
      <c r="J38" s="888"/>
      <c r="K38" s="618">
        <v>0</v>
      </c>
      <c r="L38" s="894"/>
      <c r="M38" s="888"/>
      <c r="N38" s="893"/>
      <c r="O38" s="888"/>
      <c r="P38" s="888"/>
      <c r="Q38" s="888"/>
      <c r="R38" s="888"/>
      <c r="S38" s="888"/>
      <c r="T38" s="893"/>
      <c r="U38" s="888"/>
      <c r="V38" s="888"/>
      <c r="W38" s="615"/>
      <c r="X38" s="889">
        <v>0</v>
      </c>
      <c r="Y38" s="888"/>
      <c r="Z38" s="888"/>
      <c r="AA38" s="888"/>
      <c r="AB38" s="888"/>
      <c r="AC38" s="615"/>
      <c r="AD38" s="615" t="s">
        <v>792</v>
      </c>
    </row>
    <row r="39" spans="1:30">
      <c r="A39" s="614" t="s">
        <v>792</v>
      </c>
      <c r="B39" s="884" t="s">
        <v>792</v>
      </c>
      <c r="C39" s="885"/>
      <c r="D39" s="885"/>
      <c r="E39" s="886" t="s">
        <v>792</v>
      </c>
      <c r="F39" s="885"/>
      <c r="G39" s="613" t="s">
        <v>792</v>
      </c>
      <c r="H39" s="613" t="s">
        <v>792</v>
      </c>
      <c r="I39" s="886" t="s">
        <v>792</v>
      </c>
      <c r="J39" s="885"/>
      <c r="K39" s="613" t="s">
        <v>792</v>
      </c>
      <c r="L39" s="884" t="s">
        <v>792</v>
      </c>
      <c r="M39" s="885"/>
      <c r="N39" s="886" t="s">
        <v>792</v>
      </c>
      <c r="O39" s="885"/>
      <c r="P39" s="885"/>
      <c r="Q39" s="885"/>
      <c r="R39" s="885"/>
      <c r="S39" s="885"/>
      <c r="T39" s="886" t="s">
        <v>792</v>
      </c>
      <c r="U39" s="885"/>
      <c r="V39" s="885"/>
      <c r="W39" s="613" t="s">
        <v>792</v>
      </c>
      <c r="X39" s="886" t="s">
        <v>792</v>
      </c>
      <c r="Y39" s="885"/>
      <c r="Z39" s="885"/>
      <c r="AA39" s="885"/>
      <c r="AB39" s="885"/>
      <c r="AC39" s="613" t="s">
        <v>792</v>
      </c>
      <c r="AD39" s="613" t="s">
        <v>792</v>
      </c>
    </row>
    <row r="40" spans="1:30">
      <c r="A40" s="612" t="s">
        <v>1443</v>
      </c>
      <c r="B40" s="892" t="s">
        <v>1444</v>
      </c>
      <c r="C40" s="888"/>
      <c r="D40" s="888"/>
      <c r="E40" s="900">
        <v>1768</v>
      </c>
      <c r="F40" s="888"/>
      <c r="G40" s="619">
        <v>1768</v>
      </c>
      <c r="H40" s="619">
        <v>25459.200000000001</v>
      </c>
      <c r="I40" s="901">
        <v>2121.6</v>
      </c>
      <c r="J40" s="888"/>
      <c r="K40" s="618">
        <v>14.4</v>
      </c>
      <c r="L40" s="894"/>
      <c r="M40" s="888"/>
      <c r="N40" s="887">
        <v>45931</v>
      </c>
      <c r="O40" s="888"/>
      <c r="P40" s="888"/>
      <c r="Q40" s="888"/>
      <c r="R40" s="888"/>
      <c r="S40" s="888"/>
      <c r="T40" s="887">
        <v>46295</v>
      </c>
      <c r="U40" s="888"/>
      <c r="V40" s="888"/>
      <c r="W40" s="616">
        <v>2121.6</v>
      </c>
      <c r="X40" s="889">
        <v>14.4</v>
      </c>
      <c r="Y40" s="888"/>
      <c r="Z40" s="888"/>
      <c r="AA40" s="888"/>
      <c r="AB40" s="888"/>
      <c r="AC40" s="617">
        <v>45931</v>
      </c>
      <c r="AD40" s="615" t="s">
        <v>885</v>
      </c>
    </row>
    <row r="41" spans="1:30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46296</v>
      </c>
      <c r="O41" s="888"/>
      <c r="P41" s="888"/>
      <c r="Q41" s="888"/>
      <c r="R41" s="888"/>
      <c r="S41" s="888"/>
      <c r="T41" s="887">
        <v>46660</v>
      </c>
      <c r="U41" s="888"/>
      <c r="V41" s="888"/>
      <c r="W41" s="616">
        <v>2210</v>
      </c>
      <c r="X41" s="889">
        <v>15</v>
      </c>
      <c r="Y41" s="888"/>
      <c r="Z41" s="888"/>
      <c r="AA41" s="888"/>
      <c r="AB41" s="888"/>
      <c r="AC41" s="615"/>
      <c r="AD41" s="615"/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46661</v>
      </c>
      <c r="O42" s="888"/>
      <c r="P42" s="888"/>
      <c r="Q42" s="888"/>
      <c r="R42" s="888"/>
      <c r="S42" s="888"/>
      <c r="T42" s="887">
        <v>47026</v>
      </c>
      <c r="U42" s="888"/>
      <c r="V42" s="888"/>
      <c r="W42" s="616">
        <v>2316.08</v>
      </c>
      <c r="X42" s="889">
        <v>15.72</v>
      </c>
      <c r="Y42" s="888"/>
      <c r="Z42" s="888"/>
      <c r="AA42" s="888"/>
      <c r="AB42" s="888"/>
      <c r="AC42" s="615"/>
      <c r="AD42" s="615"/>
    </row>
    <row r="43" spans="1:30">
      <c r="A43" s="614" t="s">
        <v>792</v>
      </c>
      <c r="B43" s="884" t="s">
        <v>792</v>
      </c>
      <c r="C43" s="885"/>
      <c r="D43" s="885"/>
      <c r="E43" s="886" t="s">
        <v>792</v>
      </c>
      <c r="F43" s="885"/>
      <c r="G43" s="613" t="s">
        <v>792</v>
      </c>
      <c r="H43" s="613" t="s">
        <v>792</v>
      </c>
      <c r="I43" s="886" t="s">
        <v>792</v>
      </c>
      <c r="J43" s="885"/>
      <c r="K43" s="613" t="s">
        <v>792</v>
      </c>
      <c r="L43" s="884" t="s">
        <v>792</v>
      </c>
      <c r="M43" s="885"/>
      <c r="N43" s="886" t="s">
        <v>792</v>
      </c>
      <c r="O43" s="885"/>
      <c r="P43" s="885"/>
      <c r="Q43" s="885"/>
      <c r="R43" s="885"/>
      <c r="S43" s="885"/>
      <c r="T43" s="886" t="s">
        <v>792</v>
      </c>
      <c r="U43" s="885"/>
      <c r="V43" s="885"/>
      <c r="W43" s="613" t="s">
        <v>792</v>
      </c>
      <c r="X43" s="886" t="s">
        <v>792</v>
      </c>
      <c r="Y43" s="885"/>
      <c r="Z43" s="885"/>
      <c r="AA43" s="885"/>
      <c r="AB43" s="885"/>
      <c r="AC43" s="613" t="s">
        <v>792</v>
      </c>
      <c r="AD43" s="613" t="s">
        <v>792</v>
      </c>
    </row>
    <row r="44" spans="1:30">
      <c r="A44" s="612" t="s">
        <v>1445</v>
      </c>
      <c r="B44" s="892" t="s">
        <v>59</v>
      </c>
      <c r="C44" s="888"/>
      <c r="D44" s="888"/>
      <c r="E44" s="900">
        <v>1920</v>
      </c>
      <c r="F44" s="888"/>
      <c r="G44" s="619">
        <v>0</v>
      </c>
      <c r="H44" s="615"/>
      <c r="I44" s="893"/>
      <c r="J44" s="888"/>
      <c r="K44" s="618">
        <v>0</v>
      </c>
      <c r="L44" s="894"/>
      <c r="M44" s="888"/>
      <c r="N44" s="893"/>
      <c r="O44" s="888"/>
      <c r="P44" s="888"/>
      <c r="Q44" s="888"/>
      <c r="R44" s="888"/>
      <c r="S44" s="888"/>
      <c r="T44" s="893"/>
      <c r="U44" s="888"/>
      <c r="V44" s="888"/>
      <c r="W44" s="615"/>
      <c r="X44" s="889">
        <v>0</v>
      </c>
      <c r="Y44" s="888"/>
      <c r="Z44" s="888"/>
      <c r="AA44" s="888"/>
      <c r="AB44" s="888"/>
      <c r="AC44" s="615"/>
      <c r="AD44" s="615" t="s">
        <v>792</v>
      </c>
    </row>
    <row r="45" spans="1:30">
      <c r="A45" s="614" t="s">
        <v>792</v>
      </c>
      <c r="B45" s="884" t="s">
        <v>792</v>
      </c>
      <c r="C45" s="885"/>
      <c r="D45" s="885"/>
      <c r="E45" s="886" t="s">
        <v>792</v>
      </c>
      <c r="F45" s="885"/>
      <c r="G45" s="613" t="s">
        <v>792</v>
      </c>
      <c r="H45" s="613" t="s">
        <v>792</v>
      </c>
      <c r="I45" s="886" t="s">
        <v>792</v>
      </c>
      <c r="J45" s="885"/>
      <c r="K45" s="613" t="s">
        <v>792</v>
      </c>
      <c r="L45" s="884" t="s">
        <v>792</v>
      </c>
      <c r="M45" s="885"/>
      <c r="N45" s="886" t="s">
        <v>792</v>
      </c>
      <c r="O45" s="885"/>
      <c r="P45" s="885"/>
      <c r="Q45" s="885"/>
      <c r="R45" s="885"/>
      <c r="S45" s="885"/>
      <c r="T45" s="886" t="s">
        <v>792</v>
      </c>
      <c r="U45" s="885"/>
      <c r="V45" s="885"/>
      <c r="W45" s="613" t="s">
        <v>792</v>
      </c>
      <c r="X45" s="886" t="s">
        <v>792</v>
      </c>
      <c r="Y45" s="885"/>
      <c r="Z45" s="885"/>
      <c r="AA45" s="885"/>
      <c r="AB45" s="885"/>
      <c r="AC45" s="613" t="s">
        <v>792</v>
      </c>
      <c r="AD45" s="613" t="s">
        <v>792</v>
      </c>
    </row>
    <row r="46" spans="1:30">
      <c r="A46" s="612" t="s">
        <v>1446</v>
      </c>
      <c r="B46" s="892" t="s">
        <v>1447</v>
      </c>
      <c r="C46" s="888"/>
      <c r="D46" s="888"/>
      <c r="E46" s="900">
        <v>3738</v>
      </c>
      <c r="F46" s="888"/>
      <c r="G46" s="619">
        <v>3738</v>
      </c>
      <c r="H46" s="619">
        <v>56959.199999999997</v>
      </c>
      <c r="I46" s="901">
        <v>4746.6000000000004</v>
      </c>
      <c r="J46" s="888"/>
      <c r="K46" s="618">
        <v>10.8</v>
      </c>
      <c r="L46" s="894" t="s">
        <v>1448</v>
      </c>
      <c r="M46" s="888"/>
      <c r="N46" s="887">
        <v>45689</v>
      </c>
      <c r="O46" s="888"/>
      <c r="P46" s="888"/>
      <c r="Q46" s="888"/>
      <c r="R46" s="888"/>
      <c r="S46" s="888"/>
      <c r="T46" s="887">
        <v>46053</v>
      </c>
      <c r="U46" s="888"/>
      <c r="V46" s="888"/>
      <c r="W46" s="616">
        <v>4746.6000000000004</v>
      </c>
      <c r="X46" s="889">
        <v>10.8</v>
      </c>
      <c r="Y46" s="888"/>
      <c r="Z46" s="888"/>
      <c r="AA46" s="888"/>
      <c r="AB46" s="888"/>
      <c r="AC46" s="617">
        <v>44593</v>
      </c>
      <c r="AD46" s="615" t="s">
        <v>950</v>
      </c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46054</v>
      </c>
      <c r="O47" s="888"/>
      <c r="P47" s="888"/>
      <c r="Q47" s="888"/>
      <c r="R47" s="888"/>
      <c r="S47" s="888"/>
      <c r="T47" s="887">
        <v>46418</v>
      </c>
      <c r="U47" s="888"/>
      <c r="V47" s="888"/>
      <c r="W47" s="616">
        <v>4957.5600000000004</v>
      </c>
      <c r="X47" s="889">
        <v>11.28</v>
      </c>
      <c r="Y47" s="888"/>
      <c r="Z47" s="888"/>
      <c r="AA47" s="888"/>
      <c r="AB47" s="888"/>
      <c r="AC47" s="615"/>
      <c r="AD47" s="615"/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1449</v>
      </c>
      <c r="B49" s="892" t="s">
        <v>1450</v>
      </c>
      <c r="C49" s="888"/>
      <c r="D49" s="888"/>
      <c r="E49" s="900">
        <v>4530</v>
      </c>
      <c r="F49" s="888"/>
      <c r="G49" s="619">
        <v>4530</v>
      </c>
      <c r="H49" s="619">
        <v>91080</v>
      </c>
      <c r="I49" s="901">
        <v>7590</v>
      </c>
      <c r="J49" s="888"/>
      <c r="K49" s="618">
        <v>12</v>
      </c>
      <c r="L49" s="894" t="s">
        <v>1451</v>
      </c>
      <c r="M49" s="888"/>
      <c r="N49" s="887">
        <v>45717</v>
      </c>
      <c r="O49" s="888"/>
      <c r="P49" s="888"/>
      <c r="Q49" s="888"/>
      <c r="R49" s="888"/>
      <c r="S49" s="888"/>
      <c r="T49" s="887">
        <v>46081</v>
      </c>
      <c r="U49" s="888"/>
      <c r="V49" s="888"/>
      <c r="W49" s="616">
        <v>7590</v>
      </c>
      <c r="X49" s="889">
        <v>12</v>
      </c>
      <c r="Y49" s="888"/>
      <c r="Z49" s="888"/>
      <c r="AA49" s="888"/>
      <c r="AB49" s="888"/>
      <c r="AC49" s="617">
        <v>45717</v>
      </c>
      <c r="AD49" s="615" t="s">
        <v>1452</v>
      </c>
    </row>
    <row r="50" spans="1:30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46082</v>
      </c>
      <c r="O50" s="888"/>
      <c r="P50" s="888"/>
      <c r="Q50" s="888"/>
      <c r="R50" s="888"/>
      <c r="S50" s="888"/>
      <c r="T50" s="887">
        <v>46446</v>
      </c>
      <c r="U50" s="888"/>
      <c r="V50" s="888"/>
      <c r="W50" s="616">
        <v>8349</v>
      </c>
      <c r="X50" s="889">
        <v>13.2</v>
      </c>
      <c r="Y50" s="888"/>
      <c r="Z50" s="888"/>
      <c r="AA50" s="888"/>
      <c r="AB50" s="888"/>
      <c r="AC50" s="615"/>
      <c r="AD50" s="615"/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46447</v>
      </c>
      <c r="O51" s="888"/>
      <c r="P51" s="888"/>
      <c r="Q51" s="888"/>
      <c r="R51" s="888"/>
      <c r="S51" s="888"/>
      <c r="T51" s="887">
        <v>46812</v>
      </c>
      <c r="U51" s="888"/>
      <c r="V51" s="888"/>
      <c r="W51" s="616">
        <v>9108</v>
      </c>
      <c r="X51" s="889">
        <v>14.4</v>
      </c>
      <c r="Y51" s="888"/>
      <c r="Z51" s="888"/>
      <c r="AA51" s="888"/>
      <c r="AB51" s="888"/>
      <c r="AC51" s="615"/>
      <c r="AD51" s="615"/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46813</v>
      </c>
      <c r="O52" s="888"/>
      <c r="P52" s="888"/>
      <c r="Q52" s="888"/>
      <c r="R52" s="888"/>
      <c r="S52" s="888"/>
      <c r="T52" s="887">
        <v>47177</v>
      </c>
      <c r="U52" s="888"/>
      <c r="V52" s="888"/>
      <c r="W52" s="616">
        <v>9867</v>
      </c>
      <c r="X52" s="889">
        <v>15.6</v>
      </c>
      <c r="Y52" s="888"/>
      <c r="Z52" s="888"/>
      <c r="AA52" s="888"/>
      <c r="AB52" s="888"/>
      <c r="AC52" s="615"/>
      <c r="AD52" s="615"/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47178</v>
      </c>
      <c r="O53" s="888"/>
      <c r="P53" s="888"/>
      <c r="Q53" s="888"/>
      <c r="R53" s="888"/>
      <c r="S53" s="888"/>
      <c r="T53" s="887">
        <v>47542</v>
      </c>
      <c r="U53" s="888"/>
      <c r="V53" s="888"/>
      <c r="W53" s="616">
        <v>10626</v>
      </c>
      <c r="X53" s="889">
        <v>16.8</v>
      </c>
      <c r="Y53" s="888"/>
      <c r="Z53" s="888"/>
      <c r="AA53" s="888"/>
      <c r="AB53" s="888"/>
      <c r="AC53" s="615"/>
      <c r="AD53" s="615"/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1453</v>
      </c>
      <c r="B55" s="892" t="s">
        <v>1450</v>
      </c>
      <c r="C55" s="888"/>
      <c r="D55" s="888"/>
      <c r="E55" s="900">
        <v>3060</v>
      </c>
      <c r="F55" s="888"/>
      <c r="G55" s="619">
        <v>3060</v>
      </c>
      <c r="H55" s="615"/>
      <c r="I55" s="893"/>
      <c r="J55" s="888"/>
      <c r="K55" s="618">
        <v>0</v>
      </c>
      <c r="L55" s="894" t="s">
        <v>1451</v>
      </c>
      <c r="M55" s="888"/>
      <c r="N55" s="893"/>
      <c r="O55" s="888"/>
      <c r="P55" s="888"/>
      <c r="Q55" s="888"/>
      <c r="R55" s="888"/>
      <c r="S55" s="888"/>
      <c r="T55" s="893"/>
      <c r="U55" s="888"/>
      <c r="V55" s="888"/>
      <c r="W55" s="615"/>
      <c r="X55" s="889">
        <v>0</v>
      </c>
      <c r="Y55" s="888"/>
      <c r="Z55" s="888"/>
      <c r="AA55" s="888"/>
      <c r="AB55" s="888"/>
      <c r="AC55" s="617">
        <v>45717</v>
      </c>
      <c r="AD55" s="615" t="s">
        <v>1452</v>
      </c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1454</v>
      </c>
      <c r="B57" s="892" t="s">
        <v>1455</v>
      </c>
      <c r="C57" s="888"/>
      <c r="D57" s="888"/>
      <c r="E57" s="900">
        <v>3060</v>
      </c>
      <c r="F57" s="888"/>
      <c r="G57" s="619">
        <v>3060</v>
      </c>
      <c r="H57" s="619">
        <v>42228</v>
      </c>
      <c r="I57" s="901">
        <v>3519</v>
      </c>
      <c r="J57" s="888"/>
      <c r="K57" s="618">
        <v>13.8</v>
      </c>
      <c r="L57" s="894"/>
      <c r="M57" s="888"/>
      <c r="N57" s="887">
        <v>45717</v>
      </c>
      <c r="O57" s="888"/>
      <c r="P57" s="888"/>
      <c r="Q57" s="888"/>
      <c r="R57" s="888"/>
      <c r="S57" s="888"/>
      <c r="T57" s="887">
        <v>46081</v>
      </c>
      <c r="U57" s="888"/>
      <c r="V57" s="888"/>
      <c r="W57" s="616">
        <v>3519</v>
      </c>
      <c r="X57" s="889">
        <v>13.8</v>
      </c>
      <c r="Y57" s="888"/>
      <c r="Z57" s="888"/>
      <c r="AA57" s="888"/>
      <c r="AB57" s="888"/>
      <c r="AC57" s="617">
        <v>44986</v>
      </c>
      <c r="AD57" s="615" t="s">
        <v>863</v>
      </c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1456</v>
      </c>
      <c r="B59" s="892" t="s">
        <v>1457</v>
      </c>
      <c r="C59" s="888"/>
      <c r="D59" s="888"/>
      <c r="E59" s="900">
        <v>3060</v>
      </c>
      <c r="F59" s="888"/>
      <c r="G59" s="619">
        <v>3060</v>
      </c>
      <c r="H59" s="619">
        <v>42962.400000000001</v>
      </c>
      <c r="I59" s="901">
        <v>3580.2</v>
      </c>
      <c r="J59" s="888"/>
      <c r="K59" s="618">
        <v>14.04</v>
      </c>
      <c r="L59" s="894"/>
      <c r="M59" s="888"/>
      <c r="N59" s="887">
        <v>45839</v>
      </c>
      <c r="O59" s="888"/>
      <c r="P59" s="888"/>
      <c r="Q59" s="888"/>
      <c r="R59" s="888"/>
      <c r="S59" s="888"/>
      <c r="T59" s="887">
        <v>46203</v>
      </c>
      <c r="U59" s="888"/>
      <c r="V59" s="888"/>
      <c r="W59" s="616">
        <v>3580.2</v>
      </c>
      <c r="X59" s="889">
        <v>14.04</v>
      </c>
      <c r="Y59" s="888"/>
      <c r="Z59" s="888"/>
      <c r="AA59" s="888"/>
      <c r="AB59" s="888"/>
      <c r="AC59" s="617">
        <v>45108</v>
      </c>
      <c r="AD59" s="615" t="s">
        <v>816</v>
      </c>
    </row>
    <row r="60" spans="1:30">
      <c r="A60" s="614" t="s">
        <v>792</v>
      </c>
      <c r="B60" s="884" t="s">
        <v>792</v>
      </c>
      <c r="C60" s="885"/>
      <c r="D60" s="885"/>
      <c r="E60" s="886" t="s">
        <v>792</v>
      </c>
      <c r="F60" s="885"/>
      <c r="G60" s="613" t="s">
        <v>792</v>
      </c>
      <c r="H60" s="613" t="s">
        <v>792</v>
      </c>
      <c r="I60" s="886" t="s">
        <v>792</v>
      </c>
      <c r="J60" s="885"/>
      <c r="K60" s="613" t="s">
        <v>792</v>
      </c>
      <c r="L60" s="884" t="s">
        <v>792</v>
      </c>
      <c r="M60" s="885"/>
      <c r="N60" s="886" t="s">
        <v>792</v>
      </c>
      <c r="O60" s="885"/>
      <c r="P60" s="885"/>
      <c r="Q60" s="885"/>
      <c r="R60" s="885"/>
      <c r="S60" s="885"/>
      <c r="T60" s="886" t="s">
        <v>792</v>
      </c>
      <c r="U60" s="885"/>
      <c r="V60" s="885"/>
      <c r="W60" s="613" t="s">
        <v>792</v>
      </c>
      <c r="X60" s="886" t="s">
        <v>792</v>
      </c>
      <c r="Y60" s="885"/>
      <c r="Z60" s="885"/>
      <c r="AA60" s="885"/>
      <c r="AB60" s="885"/>
      <c r="AC60" s="613" t="s">
        <v>792</v>
      </c>
      <c r="AD60" s="613" t="s">
        <v>792</v>
      </c>
    </row>
    <row r="61" spans="1:30">
      <c r="A61" s="612" t="s">
        <v>1458</v>
      </c>
      <c r="B61" s="892" t="s">
        <v>1459</v>
      </c>
      <c r="C61" s="888"/>
      <c r="D61" s="888"/>
      <c r="E61" s="900">
        <v>4590</v>
      </c>
      <c r="F61" s="888"/>
      <c r="G61" s="619">
        <v>4590</v>
      </c>
      <c r="H61" s="619">
        <v>63342</v>
      </c>
      <c r="I61" s="901">
        <v>5278.5</v>
      </c>
      <c r="J61" s="888"/>
      <c r="K61" s="618">
        <v>13.8</v>
      </c>
      <c r="L61" s="894"/>
      <c r="M61" s="888"/>
      <c r="N61" s="887">
        <v>45717</v>
      </c>
      <c r="O61" s="888"/>
      <c r="P61" s="888"/>
      <c r="Q61" s="888"/>
      <c r="R61" s="888"/>
      <c r="S61" s="888"/>
      <c r="T61" s="887">
        <v>46081</v>
      </c>
      <c r="U61" s="888"/>
      <c r="V61" s="888"/>
      <c r="W61" s="616">
        <v>5278.5</v>
      </c>
      <c r="X61" s="889">
        <v>13.8</v>
      </c>
      <c r="Y61" s="888"/>
      <c r="Z61" s="888"/>
      <c r="AA61" s="888"/>
      <c r="AB61" s="888"/>
      <c r="AC61" s="617">
        <v>45352</v>
      </c>
      <c r="AD61" s="615" t="s">
        <v>850</v>
      </c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46082</v>
      </c>
      <c r="O62" s="888"/>
      <c r="P62" s="888"/>
      <c r="Q62" s="888"/>
      <c r="R62" s="888"/>
      <c r="S62" s="888"/>
      <c r="T62" s="887">
        <v>46446</v>
      </c>
      <c r="U62" s="888"/>
      <c r="V62" s="888"/>
      <c r="W62" s="616">
        <v>5508</v>
      </c>
      <c r="X62" s="889">
        <v>14.4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1460</v>
      </c>
      <c r="B64" s="892" t="s">
        <v>1461</v>
      </c>
      <c r="C64" s="888"/>
      <c r="D64" s="888"/>
      <c r="E64" s="900">
        <v>2995</v>
      </c>
      <c r="F64" s="888"/>
      <c r="G64" s="619">
        <v>2995</v>
      </c>
      <c r="H64" s="619">
        <v>41331</v>
      </c>
      <c r="I64" s="901">
        <v>3444.25</v>
      </c>
      <c r="J64" s="888"/>
      <c r="K64" s="618">
        <v>13.8</v>
      </c>
      <c r="L64" s="894"/>
      <c r="M64" s="888"/>
      <c r="N64" s="887">
        <v>45809</v>
      </c>
      <c r="O64" s="888"/>
      <c r="P64" s="888"/>
      <c r="Q64" s="888"/>
      <c r="R64" s="888"/>
      <c r="S64" s="888"/>
      <c r="T64" s="887">
        <v>46234</v>
      </c>
      <c r="U64" s="888"/>
      <c r="V64" s="888"/>
      <c r="W64" s="616">
        <v>3444.25</v>
      </c>
      <c r="X64" s="889">
        <v>13.8</v>
      </c>
      <c r="Y64" s="888"/>
      <c r="Z64" s="888"/>
      <c r="AA64" s="888"/>
      <c r="AB64" s="888"/>
      <c r="AC64" s="617">
        <v>45809</v>
      </c>
      <c r="AD64" s="615" t="s">
        <v>965</v>
      </c>
    </row>
    <row r="65" spans="1:30">
      <c r="A65" s="612"/>
      <c r="B65" s="892"/>
      <c r="C65" s="888"/>
      <c r="D65" s="888"/>
      <c r="E65" s="893"/>
      <c r="F65" s="888"/>
      <c r="G65" s="615" t="s">
        <v>792</v>
      </c>
      <c r="H65" s="615"/>
      <c r="I65" s="893"/>
      <c r="J65" s="888"/>
      <c r="K65" s="615"/>
      <c r="L65" s="894"/>
      <c r="M65" s="888"/>
      <c r="N65" s="887">
        <v>46235</v>
      </c>
      <c r="O65" s="888"/>
      <c r="P65" s="888"/>
      <c r="Q65" s="888"/>
      <c r="R65" s="888"/>
      <c r="S65" s="888"/>
      <c r="T65" s="887">
        <v>46599</v>
      </c>
      <c r="U65" s="888"/>
      <c r="V65" s="888"/>
      <c r="W65" s="616">
        <v>3594</v>
      </c>
      <c r="X65" s="889">
        <v>14.4</v>
      </c>
      <c r="Y65" s="888"/>
      <c r="Z65" s="888"/>
      <c r="AA65" s="888"/>
      <c r="AB65" s="888"/>
      <c r="AC65" s="615"/>
      <c r="AD65" s="615"/>
    </row>
    <row r="66" spans="1:30">
      <c r="A66" s="612"/>
      <c r="B66" s="892"/>
      <c r="C66" s="888"/>
      <c r="D66" s="888"/>
      <c r="E66" s="893"/>
      <c r="F66" s="888"/>
      <c r="G66" s="615" t="s">
        <v>792</v>
      </c>
      <c r="H66" s="615"/>
      <c r="I66" s="893"/>
      <c r="J66" s="888"/>
      <c r="K66" s="615"/>
      <c r="L66" s="894"/>
      <c r="M66" s="888"/>
      <c r="N66" s="887">
        <v>46600</v>
      </c>
      <c r="O66" s="888"/>
      <c r="P66" s="888"/>
      <c r="Q66" s="888"/>
      <c r="R66" s="888"/>
      <c r="S66" s="888"/>
      <c r="T66" s="887">
        <v>46965</v>
      </c>
      <c r="U66" s="888"/>
      <c r="V66" s="888"/>
      <c r="W66" s="616">
        <v>3743.75</v>
      </c>
      <c r="X66" s="889">
        <v>15</v>
      </c>
      <c r="Y66" s="888"/>
      <c r="Z66" s="888"/>
      <c r="AA66" s="888"/>
      <c r="AB66" s="888"/>
      <c r="AC66" s="615"/>
      <c r="AD66" s="615"/>
    </row>
    <row r="67" spans="1:30">
      <c r="A67" s="614" t="s">
        <v>792</v>
      </c>
      <c r="B67" s="884" t="s">
        <v>792</v>
      </c>
      <c r="C67" s="885"/>
      <c r="D67" s="885"/>
      <c r="E67" s="886" t="s">
        <v>792</v>
      </c>
      <c r="F67" s="885"/>
      <c r="G67" s="613" t="s">
        <v>792</v>
      </c>
      <c r="H67" s="613" t="s">
        <v>792</v>
      </c>
      <c r="I67" s="886" t="s">
        <v>792</v>
      </c>
      <c r="J67" s="885"/>
      <c r="K67" s="613" t="s">
        <v>792</v>
      </c>
      <c r="L67" s="884" t="s">
        <v>792</v>
      </c>
      <c r="M67" s="885"/>
      <c r="N67" s="886" t="s">
        <v>792</v>
      </c>
      <c r="O67" s="885"/>
      <c r="P67" s="885"/>
      <c r="Q67" s="885"/>
      <c r="R67" s="885"/>
      <c r="S67" s="885"/>
      <c r="T67" s="886" t="s">
        <v>792</v>
      </c>
      <c r="U67" s="885"/>
      <c r="V67" s="885"/>
      <c r="W67" s="613" t="s">
        <v>792</v>
      </c>
      <c r="X67" s="886" t="s">
        <v>792</v>
      </c>
      <c r="Y67" s="885"/>
      <c r="Z67" s="885"/>
      <c r="AA67" s="885"/>
      <c r="AB67" s="885"/>
      <c r="AC67" s="613" t="s">
        <v>792</v>
      </c>
      <c r="AD67" s="613" t="s">
        <v>792</v>
      </c>
    </row>
    <row r="68" spans="1:30">
      <c r="A68" s="612" t="s">
        <v>1462</v>
      </c>
      <c r="B68" s="892" t="s">
        <v>1463</v>
      </c>
      <c r="C68" s="888"/>
      <c r="D68" s="888"/>
      <c r="E68" s="900">
        <v>1536</v>
      </c>
      <c r="F68" s="888"/>
      <c r="G68" s="619">
        <v>1536</v>
      </c>
      <c r="H68" s="619">
        <v>21012.48</v>
      </c>
      <c r="I68" s="901">
        <v>1751.04</v>
      </c>
      <c r="J68" s="888"/>
      <c r="K68" s="618">
        <v>13.68</v>
      </c>
      <c r="L68" s="894"/>
      <c r="M68" s="888"/>
      <c r="N68" s="887">
        <v>45717</v>
      </c>
      <c r="O68" s="888"/>
      <c r="P68" s="888"/>
      <c r="Q68" s="888"/>
      <c r="R68" s="888"/>
      <c r="S68" s="888"/>
      <c r="T68" s="887">
        <v>46081</v>
      </c>
      <c r="U68" s="888"/>
      <c r="V68" s="888"/>
      <c r="W68" s="616">
        <v>1751.04</v>
      </c>
      <c r="X68" s="889">
        <v>13.68</v>
      </c>
      <c r="Y68" s="888"/>
      <c r="Z68" s="888"/>
      <c r="AA68" s="888"/>
      <c r="AB68" s="888"/>
      <c r="AC68" s="617">
        <v>44986</v>
      </c>
      <c r="AD68" s="615" t="s">
        <v>863</v>
      </c>
    </row>
    <row r="69" spans="1:30">
      <c r="A69" s="614" t="s">
        <v>792</v>
      </c>
      <c r="B69" s="884" t="s">
        <v>792</v>
      </c>
      <c r="C69" s="885"/>
      <c r="D69" s="885"/>
      <c r="E69" s="886" t="s">
        <v>792</v>
      </c>
      <c r="F69" s="885"/>
      <c r="G69" s="613" t="s">
        <v>792</v>
      </c>
      <c r="H69" s="613" t="s">
        <v>792</v>
      </c>
      <c r="I69" s="886" t="s">
        <v>792</v>
      </c>
      <c r="J69" s="885"/>
      <c r="K69" s="613" t="s">
        <v>792</v>
      </c>
      <c r="L69" s="884" t="s">
        <v>792</v>
      </c>
      <c r="M69" s="885"/>
      <c r="N69" s="886" t="s">
        <v>792</v>
      </c>
      <c r="O69" s="885"/>
      <c r="P69" s="885"/>
      <c r="Q69" s="885"/>
      <c r="R69" s="885"/>
      <c r="S69" s="885"/>
      <c r="T69" s="886" t="s">
        <v>792</v>
      </c>
      <c r="U69" s="885"/>
      <c r="V69" s="885"/>
      <c r="W69" s="613" t="s">
        <v>792</v>
      </c>
      <c r="X69" s="886" t="s">
        <v>792</v>
      </c>
      <c r="Y69" s="885"/>
      <c r="Z69" s="885"/>
      <c r="AA69" s="885"/>
      <c r="AB69" s="885"/>
      <c r="AC69" s="613" t="s">
        <v>792</v>
      </c>
      <c r="AD69" s="613" t="s">
        <v>792</v>
      </c>
    </row>
    <row r="70" spans="1:30">
      <c r="A70" s="612" t="s">
        <v>1464</v>
      </c>
      <c r="B70" s="892" t="s">
        <v>59</v>
      </c>
      <c r="C70" s="888"/>
      <c r="D70" s="888"/>
      <c r="E70" s="900">
        <v>1536</v>
      </c>
      <c r="F70" s="888"/>
      <c r="G70" s="619">
        <v>0</v>
      </c>
      <c r="H70" s="615"/>
      <c r="I70" s="893"/>
      <c r="J70" s="888"/>
      <c r="K70" s="618">
        <v>0</v>
      </c>
      <c r="L70" s="894"/>
      <c r="M70" s="888"/>
      <c r="N70" s="893"/>
      <c r="O70" s="888"/>
      <c r="P70" s="888"/>
      <c r="Q70" s="888"/>
      <c r="R70" s="888"/>
      <c r="S70" s="888"/>
      <c r="T70" s="893"/>
      <c r="U70" s="888"/>
      <c r="V70" s="888"/>
      <c r="W70" s="615"/>
      <c r="X70" s="889">
        <v>0</v>
      </c>
      <c r="Y70" s="888"/>
      <c r="Z70" s="888"/>
      <c r="AA70" s="888"/>
      <c r="AB70" s="888"/>
      <c r="AC70" s="615"/>
      <c r="AD70" s="615" t="s">
        <v>792</v>
      </c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1465</v>
      </c>
      <c r="B72" s="892" t="s">
        <v>1466</v>
      </c>
      <c r="C72" s="888"/>
      <c r="D72" s="888"/>
      <c r="E72" s="900">
        <v>1536</v>
      </c>
      <c r="F72" s="888"/>
      <c r="G72" s="619">
        <v>1536</v>
      </c>
      <c r="H72" s="619">
        <v>20459.52</v>
      </c>
      <c r="I72" s="901">
        <v>1704.96</v>
      </c>
      <c r="J72" s="888"/>
      <c r="K72" s="618">
        <v>13.32</v>
      </c>
      <c r="L72" s="894"/>
      <c r="M72" s="888"/>
      <c r="N72" s="887">
        <v>45658</v>
      </c>
      <c r="O72" s="888"/>
      <c r="P72" s="888"/>
      <c r="Q72" s="888"/>
      <c r="R72" s="888"/>
      <c r="S72" s="888"/>
      <c r="T72" s="887">
        <v>46022</v>
      </c>
      <c r="U72" s="888"/>
      <c r="V72" s="888"/>
      <c r="W72" s="616">
        <v>1704.96</v>
      </c>
      <c r="X72" s="889">
        <v>13.32</v>
      </c>
      <c r="Y72" s="888"/>
      <c r="Z72" s="888"/>
      <c r="AA72" s="888"/>
      <c r="AB72" s="888"/>
      <c r="AC72" s="617">
        <v>44927</v>
      </c>
      <c r="AD72" s="615" t="s">
        <v>832</v>
      </c>
    </row>
    <row r="73" spans="1:30">
      <c r="A73" s="614" t="s">
        <v>792</v>
      </c>
      <c r="B73" s="884" t="s">
        <v>792</v>
      </c>
      <c r="C73" s="885"/>
      <c r="D73" s="885"/>
      <c r="E73" s="886" t="s">
        <v>792</v>
      </c>
      <c r="F73" s="885"/>
      <c r="G73" s="613" t="s">
        <v>792</v>
      </c>
      <c r="H73" s="613" t="s">
        <v>792</v>
      </c>
      <c r="I73" s="886" t="s">
        <v>792</v>
      </c>
      <c r="J73" s="885"/>
      <c r="K73" s="613" t="s">
        <v>792</v>
      </c>
      <c r="L73" s="884" t="s">
        <v>792</v>
      </c>
      <c r="M73" s="885"/>
      <c r="N73" s="886" t="s">
        <v>792</v>
      </c>
      <c r="O73" s="885"/>
      <c r="P73" s="885"/>
      <c r="Q73" s="885"/>
      <c r="R73" s="885"/>
      <c r="S73" s="885"/>
      <c r="T73" s="886" t="s">
        <v>792</v>
      </c>
      <c r="U73" s="885"/>
      <c r="V73" s="885"/>
      <c r="W73" s="613" t="s">
        <v>792</v>
      </c>
      <c r="X73" s="886" t="s">
        <v>792</v>
      </c>
      <c r="Y73" s="885"/>
      <c r="Z73" s="885"/>
      <c r="AA73" s="885"/>
      <c r="AB73" s="885"/>
      <c r="AC73" s="613" t="s">
        <v>792</v>
      </c>
      <c r="AD73" s="613" t="s">
        <v>792</v>
      </c>
    </row>
    <row r="74" spans="1:30">
      <c r="A74" s="612" t="s">
        <v>1467</v>
      </c>
      <c r="B74" s="892" t="s">
        <v>1468</v>
      </c>
      <c r="C74" s="888"/>
      <c r="D74" s="888"/>
      <c r="E74" s="900">
        <v>1427</v>
      </c>
      <c r="F74" s="888"/>
      <c r="G74" s="619">
        <v>1427</v>
      </c>
      <c r="H74" s="619">
        <v>20206.32</v>
      </c>
      <c r="I74" s="901">
        <v>1683.86</v>
      </c>
      <c r="J74" s="888"/>
      <c r="K74" s="618">
        <v>14.16</v>
      </c>
      <c r="L74" s="894"/>
      <c r="M74" s="888"/>
      <c r="N74" s="887">
        <v>45717</v>
      </c>
      <c r="O74" s="888"/>
      <c r="P74" s="888"/>
      <c r="Q74" s="888"/>
      <c r="R74" s="888"/>
      <c r="S74" s="888"/>
      <c r="T74" s="887">
        <v>46081</v>
      </c>
      <c r="U74" s="888"/>
      <c r="V74" s="888"/>
      <c r="W74" s="616">
        <v>1683.86</v>
      </c>
      <c r="X74" s="889">
        <v>14.16</v>
      </c>
      <c r="Y74" s="888"/>
      <c r="Z74" s="888"/>
      <c r="AA74" s="888"/>
      <c r="AB74" s="888"/>
      <c r="AC74" s="617">
        <v>45664</v>
      </c>
      <c r="AD74" s="615" t="s">
        <v>1285</v>
      </c>
    </row>
    <row r="75" spans="1:30">
      <c r="A75" s="612"/>
      <c r="B75" s="892"/>
      <c r="C75" s="888"/>
      <c r="D75" s="888"/>
      <c r="E75" s="893"/>
      <c r="F75" s="888"/>
      <c r="G75" s="615" t="s">
        <v>792</v>
      </c>
      <c r="H75" s="615"/>
      <c r="I75" s="893"/>
      <c r="J75" s="888"/>
      <c r="K75" s="615"/>
      <c r="L75" s="894"/>
      <c r="M75" s="888"/>
      <c r="N75" s="887">
        <v>46082</v>
      </c>
      <c r="O75" s="888"/>
      <c r="P75" s="888"/>
      <c r="Q75" s="888"/>
      <c r="R75" s="888"/>
      <c r="S75" s="888"/>
      <c r="T75" s="887">
        <v>46446</v>
      </c>
      <c r="U75" s="888"/>
      <c r="V75" s="888"/>
      <c r="W75" s="616">
        <v>1755.21</v>
      </c>
      <c r="X75" s="889">
        <v>14.76</v>
      </c>
      <c r="Y75" s="888"/>
      <c r="Z75" s="888"/>
      <c r="AA75" s="888"/>
      <c r="AB75" s="888"/>
      <c r="AC75" s="615"/>
      <c r="AD75" s="615"/>
    </row>
    <row r="76" spans="1:30">
      <c r="A76" s="612"/>
      <c r="B76" s="892"/>
      <c r="C76" s="888"/>
      <c r="D76" s="888"/>
      <c r="E76" s="893"/>
      <c r="F76" s="888"/>
      <c r="G76" s="615" t="s">
        <v>792</v>
      </c>
      <c r="H76" s="615"/>
      <c r="I76" s="893"/>
      <c r="J76" s="888"/>
      <c r="K76" s="615"/>
      <c r="L76" s="894"/>
      <c r="M76" s="888"/>
      <c r="N76" s="887">
        <v>46447</v>
      </c>
      <c r="O76" s="888"/>
      <c r="P76" s="888"/>
      <c r="Q76" s="888"/>
      <c r="R76" s="888"/>
      <c r="S76" s="888"/>
      <c r="T76" s="887">
        <v>46812</v>
      </c>
      <c r="U76" s="888"/>
      <c r="V76" s="888"/>
      <c r="W76" s="616">
        <v>1826.56</v>
      </c>
      <c r="X76" s="889">
        <v>15.36</v>
      </c>
      <c r="Y76" s="888"/>
      <c r="Z76" s="888"/>
      <c r="AA76" s="888"/>
      <c r="AB76" s="888"/>
      <c r="AC76" s="615"/>
      <c r="AD76" s="615"/>
    </row>
    <row r="77" spans="1:30">
      <c r="A77" s="614" t="s">
        <v>792</v>
      </c>
      <c r="B77" s="884" t="s">
        <v>792</v>
      </c>
      <c r="C77" s="885"/>
      <c r="D77" s="885"/>
      <c r="E77" s="886" t="s">
        <v>792</v>
      </c>
      <c r="F77" s="885"/>
      <c r="G77" s="613" t="s">
        <v>792</v>
      </c>
      <c r="H77" s="613" t="s">
        <v>792</v>
      </c>
      <c r="I77" s="886" t="s">
        <v>792</v>
      </c>
      <c r="J77" s="885"/>
      <c r="K77" s="613" t="s">
        <v>792</v>
      </c>
      <c r="L77" s="884" t="s">
        <v>792</v>
      </c>
      <c r="M77" s="885"/>
      <c r="N77" s="886" t="s">
        <v>792</v>
      </c>
      <c r="O77" s="885"/>
      <c r="P77" s="885"/>
      <c r="Q77" s="885"/>
      <c r="R77" s="885"/>
      <c r="S77" s="885"/>
      <c r="T77" s="886" t="s">
        <v>792</v>
      </c>
      <c r="U77" s="885"/>
      <c r="V77" s="885"/>
      <c r="W77" s="613" t="s">
        <v>792</v>
      </c>
      <c r="X77" s="886" t="s">
        <v>792</v>
      </c>
      <c r="Y77" s="885"/>
      <c r="Z77" s="885"/>
      <c r="AA77" s="885"/>
      <c r="AB77" s="885"/>
      <c r="AC77" s="613" t="s">
        <v>792</v>
      </c>
      <c r="AD77" s="613" t="s">
        <v>792</v>
      </c>
    </row>
    <row r="78" spans="1:30">
      <c r="A78" s="612" t="s">
        <v>1469</v>
      </c>
      <c r="B78" s="892" t="s">
        <v>1431</v>
      </c>
      <c r="C78" s="888"/>
      <c r="D78" s="888"/>
      <c r="E78" s="900">
        <v>1427</v>
      </c>
      <c r="F78" s="888"/>
      <c r="G78" s="619">
        <v>1427</v>
      </c>
      <c r="H78" s="615"/>
      <c r="I78" s="893"/>
      <c r="J78" s="888"/>
      <c r="K78" s="618">
        <v>0</v>
      </c>
      <c r="L78" s="894" t="s">
        <v>1432</v>
      </c>
      <c r="M78" s="888"/>
      <c r="N78" s="893"/>
      <c r="O78" s="888"/>
      <c r="P78" s="888"/>
      <c r="Q78" s="888"/>
      <c r="R78" s="888"/>
      <c r="S78" s="888"/>
      <c r="T78" s="893"/>
      <c r="U78" s="888"/>
      <c r="V78" s="888"/>
      <c r="W78" s="615"/>
      <c r="X78" s="889">
        <v>0</v>
      </c>
      <c r="Y78" s="888"/>
      <c r="Z78" s="888"/>
      <c r="AA78" s="888"/>
      <c r="AB78" s="888"/>
      <c r="AC78" s="617">
        <v>45413</v>
      </c>
      <c r="AD78" s="615" t="s">
        <v>1433</v>
      </c>
    </row>
    <row r="79" spans="1:30">
      <c r="A79" s="614" t="s">
        <v>792</v>
      </c>
      <c r="B79" s="884" t="s">
        <v>792</v>
      </c>
      <c r="C79" s="885"/>
      <c r="D79" s="885"/>
      <c r="E79" s="886" t="s">
        <v>792</v>
      </c>
      <c r="F79" s="885"/>
      <c r="G79" s="613" t="s">
        <v>792</v>
      </c>
      <c r="H79" s="613" t="s">
        <v>792</v>
      </c>
      <c r="I79" s="886" t="s">
        <v>792</v>
      </c>
      <c r="J79" s="885"/>
      <c r="K79" s="613" t="s">
        <v>792</v>
      </c>
      <c r="L79" s="884" t="s">
        <v>792</v>
      </c>
      <c r="M79" s="885"/>
      <c r="N79" s="886" t="s">
        <v>792</v>
      </c>
      <c r="O79" s="885"/>
      <c r="P79" s="885"/>
      <c r="Q79" s="885"/>
      <c r="R79" s="885"/>
      <c r="S79" s="885"/>
      <c r="T79" s="886" t="s">
        <v>792</v>
      </c>
      <c r="U79" s="885"/>
      <c r="V79" s="885"/>
      <c r="W79" s="613" t="s">
        <v>792</v>
      </c>
      <c r="X79" s="886" t="s">
        <v>792</v>
      </c>
      <c r="Y79" s="885"/>
      <c r="Z79" s="885"/>
      <c r="AA79" s="885"/>
      <c r="AB79" s="885"/>
      <c r="AC79" s="613" t="s">
        <v>792</v>
      </c>
      <c r="AD79" s="613" t="s">
        <v>792</v>
      </c>
    </row>
    <row r="80" spans="1:30">
      <c r="A80" s="612" t="s">
        <v>1470</v>
      </c>
      <c r="B80" s="892" t="s">
        <v>1471</v>
      </c>
      <c r="C80" s="888"/>
      <c r="D80" s="888"/>
      <c r="E80" s="900">
        <v>1536</v>
      </c>
      <c r="F80" s="888"/>
      <c r="G80" s="619">
        <v>1536</v>
      </c>
      <c r="H80" s="619">
        <v>19353.599999999999</v>
      </c>
      <c r="I80" s="901">
        <v>1612.8</v>
      </c>
      <c r="J80" s="888"/>
      <c r="K80" s="618">
        <v>12.6</v>
      </c>
      <c r="L80" s="894"/>
      <c r="M80" s="888"/>
      <c r="N80" s="887">
        <v>45658</v>
      </c>
      <c r="O80" s="888"/>
      <c r="P80" s="888"/>
      <c r="Q80" s="888"/>
      <c r="R80" s="888"/>
      <c r="S80" s="888"/>
      <c r="T80" s="887">
        <v>46022</v>
      </c>
      <c r="U80" s="888"/>
      <c r="V80" s="888"/>
      <c r="W80" s="616">
        <v>1612.8</v>
      </c>
      <c r="X80" s="889">
        <v>12.6</v>
      </c>
      <c r="Y80" s="888"/>
      <c r="Z80" s="888"/>
      <c r="AA80" s="888"/>
      <c r="AB80" s="888"/>
      <c r="AC80" s="617">
        <v>44927</v>
      </c>
      <c r="AD80" s="615" t="s">
        <v>832</v>
      </c>
    </row>
    <row r="81" spans="1:30">
      <c r="A81" s="614" t="s">
        <v>792</v>
      </c>
      <c r="B81" s="884" t="s">
        <v>792</v>
      </c>
      <c r="C81" s="885"/>
      <c r="D81" s="885"/>
      <c r="E81" s="886" t="s">
        <v>792</v>
      </c>
      <c r="F81" s="885"/>
      <c r="G81" s="613" t="s">
        <v>792</v>
      </c>
      <c r="H81" s="613" t="s">
        <v>792</v>
      </c>
      <c r="I81" s="886" t="s">
        <v>792</v>
      </c>
      <c r="J81" s="885"/>
      <c r="K81" s="613" t="s">
        <v>792</v>
      </c>
      <c r="L81" s="884" t="s">
        <v>792</v>
      </c>
      <c r="M81" s="885"/>
      <c r="N81" s="886" t="s">
        <v>792</v>
      </c>
      <c r="O81" s="885"/>
      <c r="P81" s="885"/>
      <c r="Q81" s="885"/>
      <c r="R81" s="885"/>
      <c r="S81" s="885"/>
      <c r="T81" s="886" t="s">
        <v>792</v>
      </c>
      <c r="U81" s="885"/>
      <c r="V81" s="885"/>
      <c r="W81" s="613" t="s">
        <v>792</v>
      </c>
      <c r="X81" s="886" t="s">
        <v>792</v>
      </c>
      <c r="Y81" s="885"/>
      <c r="Z81" s="885"/>
      <c r="AA81" s="885"/>
      <c r="AB81" s="885"/>
      <c r="AC81" s="613" t="s">
        <v>792</v>
      </c>
      <c r="AD81" s="613" t="s">
        <v>792</v>
      </c>
    </row>
    <row r="82" spans="1:30" s="626" customFormat="1">
      <c r="A82" s="631" t="s">
        <v>1472</v>
      </c>
      <c r="B82" s="919" t="s">
        <v>1473</v>
      </c>
      <c r="C82" s="917"/>
      <c r="D82" s="917"/>
      <c r="E82" s="920">
        <v>1536</v>
      </c>
      <c r="F82" s="917"/>
      <c r="G82" s="630">
        <v>1536</v>
      </c>
      <c r="H82" s="630">
        <v>30412.799999999999</v>
      </c>
      <c r="I82" s="922">
        <v>2534.4</v>
      </c>
      <c r="J82" s="917"/>
      <c r="K82" s="629">
        <v>19.8</v>
      </c>
      <c r="L82" s="918"/>
      <c r="M82" s="917"/>
      <c r="N82" s="923">
        <v>45839</v>
      </c>
      <c r="O82" s="917"/>
      <c r="P82" s="917"/>
      <c r="Q82" s="917"/>
      <c r="R82" s="917"/>
      <c r="S82" s="917"/>
      <c r="T82" s="916"/>
      <c r="U82" s="917"/>
      <c r="V82" s="917"/>
      <c r="W82" s="632">
        <v>2534.4</v>
      </c>
      <c r="X82" s="921">
        <v>19.8</v>
      </c>
      <c r="Y82" s="917"/>
      <c r="Z82" s="917"/>
      <c r="AA82" s="917"/>
      <c r="AB82" s="917"/>
      <c r="AC82" s="628">
        <v>45839</v>
      </c>
      <c r="AD82" s="627" t="s">
        <v>792</v>
      </c>
    </row>
    <row r="83" spans="1:30">
      <c r="A83" s="614" t="s">
        <v>792</v>
      </c>
      <c r="B83" s="884" t="s">
        <v>792</v>
      </c>
      <c r="C83" s="885"/>
      <c r="D83" s="885"/>
      <c r="E83" s="886" t="s">
        <v>792</v>
      </c>
      <c r="F83" s="885"/>
      <c r="G83" s="613" t="s">
        <v>792</v>
      </c>
      <c r="H83" s="613" t="s">
        <v>792</v>
      </c>
      <c r="I83" s="886" t="s">
        <v>792</v>
      </c>
      <c r="J83" s="885"/>
      <c r="K83" s="613" t="s">
        <v>792</v>
      </c>
      <c r="L83" s="884" t="s">
        <v>792</v>
      </c>
      <c r="M83" s="885"/>
      <c r="N83" s="886" t="s">
        <v>792</v>
      </c>
      <c r="O83" s="885"/>
      <c r="P83" s="885"/>
      <c r="Q83" s="885"/>
      <c r="R83" s="885"/>
      <c r="S83" s="885"/>
      <c r="T83" s="886" t="s">
        <v>792</v>
      </c>
      <c r="U83" s="885"/>
      <c r="V83" s="885"/>
      <c r="W83" s="613" t="s">
        <v>792</v>
      </c>
      <c r="X83" s="886" t="s">
        <v>792</v>
      </c>
      <c r="Y83" s="885"/>
      <c r="Z83" s="885"/>
      <c r="AA83" s="885"/>
      <c r="AB83" s="885"/>
      <c r="AC83" s="613" t="s">
        <v>792</v>
      </c>
      <c r="AD83" s="613" t="s">
        <v>792</v>
      </c>
    </row>
    <row r="84" spans="1:30">
      <c r="A84" s="612" t="s">
        <v>1474</v>
      </c>
      <c r="B84" s="892" t="s">
        <v>1447</v>
      </c>
      <c r="C84" s="888"/>
      <c r="D84" s="888"/>
      <c r="E84" s="900">
        <v>1536</v>
      </c>
      <c r="F84" s="888"/>
      <c r="G84" s="619">
        <v>1536</v>
      </c>
      <c r="H84" s="615"/>
      <c r="I84" s="893"/>
      <c r="J84" s="888"/>
      <c r="K84" s="618">
        <v>0</v>
      </c>
      <c r="L84" s="894" t="s">
        <v>1448</v>
      </c>
      <c r="M84" s="888"/>
      <c r="N84" s="893"/>
      <c r="O84" s="888"/>
      <c r="P84" s="888"/>
      <c r="Q84" s="888"/>
      <c r="R84" s="888"/>
      <c r="S84" s="888"/>
      <c r="T84" s="893"/>
      <c r="U84" s="888"/>
      <c r="V84" s="888"/>
      <c r="W84" s="615"/>
      <c r="X84" s="889">
        <v>0</v>
      </c>
      <c r="Y84" s="888"/>
      <c r="Z84" s="888"/>
      <c r="AA84" s="888"/>
      <c r="AB84" s="888"/>
      <c r="AC84" s="617">
        <v>44593</v>
      </c>
      <c r="AD84" s="615" t="s">
        <v>950</v>
      </c>
    </row>
    <row r="85" spans="1:30">
      <c r="A85" s="614" t="s">
        <v>792</v>
      </c>
      <c r="B85" s="884" t="s">
        <v>792</v>
      </c>
      <c r="C85" s="885"/>
      <c r="D85" s="885"/>
      <c r="E85" s="886" t="s">
        <v>792</v>
      </c>
      <c r="F85" s="885"/>
      <c r="G85" s="613" t="s">
        <v>792</v>
      </c>
      <c r="H85" s="613" t="s">
        <v>792</v>
      </c>
      <c r="I85" s="886" t="s">
        <v>792</v>
      </c>
      <c r="J85" s="885"/>
      <c r="K85" s="613" t="s">
        <v>792</v>
      </c>
      <c r="L85" s="884" t="s">
        <v>792</v>
      </c>
      <c r="M85" s="885"/>
      <c r="N85" s="886" t="s">
        <v>792</v>
      </c>
      <c r="O85" s="885"/>
      <c r="P85" s="885"/>
      <c r="Q85" s="885"/>
      <c r="R85" s="885"/>
      <c r="S85" s="885"/>
      <c r="T85" s="886" t="s">
        <v>792</v>
      </c>
      <c r="U85" s="885"/>
      <c r="V85" s="885"/>
      <c r="W85" s="613" t="s">
        <v>792</v>
      </c>
      <c r="X85" s="886" t="s">
        <v>792</v>
      </c>
      <c r="Y85" s="885"/>
      <c r="Z85" s="885"/>
      <c r="AA85" s="885"/>
      <c r="AB85" s="885"/>
      <c r="AC85" s="613" t="s">
        <v>792</v>
      </c>
      <c r="AD85" s="613" t="s">
        <v>792</v>
      </c>
    </row>
    <row r="86" spans="1:30">
      <c r="A86" s="612" t="s">
        <v>1475</v>
      </c>
      <c r="B86" s="892" t="s">
        <v>1476</v>
      </c>
      <c r="C86" s="888"/>
      <c r="D86" s="888"/>
      <c r="E86" s="900">
        <v>1536</v>
      </c>
      <c r="F86" s="888"/>
      <c r="G86" s="619">
        <v>1536</v>
      </c>
      <c r="H86" s="619">
        <v>46448.639999999999</v>
      </c>
      <c r="I86" s="901">
        <v>3870.72</v>
      </c>
      <c r="J86" s="888"/>
      <c r="K86" s="618">
        <v>15.12</v>
      </c>
      <c r="L86" s="894" t="s">
        <v>1477</v>
      </c>
      <c r="M86" s="888"/>
      <c r="N86" s="887">
        <v>45748</v>
      </c>
      <c r="O86" s="888"/>
      <c r="P86" s="888"/>
      <c r="Q86" s="888"/>
      <c r="R86" s="888"/>
      <c r="S86" s="888"/>
      <c r="T86" s="887">
        <v>46081</v>
      </c>
      <c r="U86" s="888"/>
      <c r="V86" s="888"/>
      <c r="W86" s="616">
        <v>3870.72</v>
      </c>
      <c r="X86" s="889">
        <v>15.12</v>
      </c>
      <c r="Y86" s="888"/>
      <c r="Z86" s="888"/>
      <c r="AA86" s="888"/>
      <c r="AB86" s="888"/>
      <c r="AC86" s="617">
        <v>45352</v>
      </c>
      <c r="AD86" s="615" t="s">
        <v>1478</v>
      </c>
    </row>
    <row r="87" spans="1:30">
      <c r="A87" s="612"/>
      <c r="B87" s="892"/>
      <c r="C87" s="888"/>
      <c r="D87" s="888"/>
      <c r="E87" s="893"/>
      <c r="F87" s="888"/>
      <c r="G87" s="615" t="s">
        <v>792</v>
      </c>
      <c r="H87" s="615"/>
      <c r="I87" s="893"/>
      <c r="J87" s="888"/>
      <c r="K87" s="615"/>
      <c r="L87" s="894"/>
      <c r="M87" s="888"/>
      <c r="N87" s="887">
        <v>46082</v>
      </c>
      <c r="O87" s="888"/>
      <c r="P87" s="888"/>
      <c r="Q87" s="888"/>
      <c r="R87" s="888"/>
      <c r="S87" s="888"/>
      <c r="T87" s="887">
        <v>46446</v>
      </c>
      <c r="U87" s="888"/>
      <c r="V87" s="888"/>
      <c r="W87" s="616">
        <v>4055.04</v>
      </c>
      <c r="X87" s="889">
        <v>15.84</v>
      </c>
      <c r="Y87" s="888"/>
      <c r="Z87" s="888"/>
      <c r="AA87" s="888"/>
      <c r="AB87" s="888"/>
      <c r="AC87" s="615"/>
      <c r="AD87" s="615"/>
    </row>
    <row r="88" spans="1:30">
      <c r="A88" s="612"/>
      <c r="B88" s="892"/>
      <c r="C88" s="888"/>
      <c r="D88" s="888"/>
      <c r="E88" s="893"/>
      <c r="F88" s="888"/>
      <c r="G88" s="615" t="s">
        <v>792</v>
      </c>
      <c r="H88" s="615"/>
      <c r="I88" s="893"/>
      <c r="J88" s="888"/>
      <c r="K88" s="615"/>
      <c r="L88" s="894"/>
      <c r="M88" s="888"/>
      <c r="N88" s="887">
        <v>46447</v>
      </c>
      <c r="O88" s="888"/>
      <c r="P88" s="888"/>
      <c r="Q88" s="888"/>
      <c r="R88" s="888"/>
      <c r="S88" s="888"/>
      <c r="T88" s="887">
        <v>46811</v>
      </c>
      <c r="U88" s="888"/>
      <c r="V88" s="888"/>
      <c r="W88" s="616">
        <v>4239.3599999999997</v>
      </c>
      <c r="X88" s="889">
        <v>16.559999999999999</v>
      </c>
      <c r="Y88" s="888"/>
      <c r="Z88" s="888"/>
      <c r="AA88" s="888"/>
      <c r="AB88" s="888"/>
      <c r="AC88" s="615"/>
      <c r="AD88" s="615"/>
    </row>
    <row r="89" spans="1:30">
      <c r="A89" s="614" t="s">
        <v>792</v>
      </c>
      <c r="B89" s="884" t="s">
        <v>792</v>
      </c>
      <c r="C89" s="885"/>
      <c r="D89" s="885"/>
      <c r="E89" s="886" t="s">
        <v>792</v>
      </c>
      <c r="F89" s="885"/>
      <c r="G89" s="613" t="s">
        <v>792</v>
      </c>
      <c r="H89" s="613" t="s">
        <v>792</v>
      </c>
      <c r="I89" s="886" t="s">
        <v>792</v>
      </c>
      <c r="J89" s="885"/>
      <c r="K89" s="613" t="s">
        <v>792</v>
      </c>
      <c r="L89" s="884" t="s">
        <v>792</v>
      </c>
      <c r="M89" s="885"/>
      <c r="N89" s="886" t="s">
        <v>792</v>
      </c>
      <c r="O89" s="885"/>
      <c r="P89" s="885"/>
      <c r="Q89" s="885"/>
      <c r="R89" s="885"/>
      <c r="S89" s="885"/>
      <c r="T89" s="886" t="s">
        <v>792</v>
      </c>
      <c r="U89" s="885"/>
      <c r="V89" s="885"/>
      <c r="W89" s="613" t="s">
        <v>792</v>
      </c>
      <c r="X89" s="886" t="s">
        <v>792</v>
      </c>
      <c r="Y89" s="885"/>
      <c r="Z89" s="885"/>
      <c r="AA89" s="885"/>
      <c r="AB89" s="885"/>
      <c r="AC89" s="613" t="s">
        <v>792</v>
      </c>
      <c r="AD89" s="613" t="s">
        <v>792</v>
      </c>
    </row>
    <row r="90" spans="1:30">
      <c r="A90" s="612" t="s">
        <v>1479</v>
      </c>
      <c r="B90" s="892" t="s">
        <v>1476</v>
      </c>
      <c r="C90" s="888"/>
      <c r="D90" s="888"/>
      <c r="E90" s="900">
        <v>1536</v>
      </c>
      <c r="F90" s="888"/>
      <c r="G90" s="619">
        <v>1536</v>
      </c>
      <c r="H90" s="615"/>
      <c r="I90" s="893"/>
      <c r="J90" s="888"/>
      <c r="K90" s="618">
        <v>0</v>
      </c>
      <c r="L90" s="894" t="s">
        <v>1477</v>
      </c>
      <c r="M90" s="888"/>
      <c r="N90" s="893"/>
      <c r="O90" s="888"/>
      <c r="P90" s="888"/>
      <c r="Q90" s="888"/>
      <c r="R90" s="888"/>
      <c r="S90" s="888"/>
      <c r="T90" s="893"/>
      <c r="U90" s="888"/>
      <c r="V90" s="888"/>
      <c r="W90" s="615"/>
      <c r="X90" s="889">
        <v>0</v>
      </c>
      <c r="Y90" s="888"/>
      <c r="Z90" s="888"/>
      <c r="AA90" s="888"/>
      <c r="AB90" s="888"/>
      <c r="AC90" s="617">
        <v>45352</v>
      </c>
      <c r="AD90" s="615" t="s">
        <v>1478</v>
      </c>
    </row>
    <row r="91" spans="1:30">
      <c r="A91" s="614" t="s">
        <v>792</v>
      </c>
      <c r="B91" s="884" t="s">
        <v>792</v>
      </c>
      <c r="C91" s="885"/>
      <c r="D91" s="885"/>
      <c r="E91" s="886" t="s">
        <v>792</v>
      </c>
      <c r="F91" s="885"/>
      <c r="G91" s="613" t="s">
        <v>792</v>
      </c>
      <c r="H91" s="613" t="s">
        <v>792</v>
      </c>
      <c r="I91" s="886" t="s">
        <v>792</v>
      </c>
      <c r="J91" s="885"/>
      <c r="K91" s="613" t="s">
        <v>792</v>
      </c>
      <c r="L91" s="884" t="s">
        <v>792</v>
      </c>
      <c r="M91" s="885"/>
      <c r="N91" s="886" t="s">
        <v>792</v>
      </c>
      <c r="O91" s="885"/>
      <c r="P91" s="885"/>
      <c r="Q91" s="885"/>
      <c r="R91" s="885"/>
      <c r="S91" s="885"/>
      <c r="T91" s="886" t="s">
        <v>792</v>
      </c>
      <c r="U91" s="885"/>
      <c r="V91" s="885"/>
      <c r="W91" s="613" t="s">
        <v>792</v>
      </c>
      <c r="X91" s="886" t="s">
        <v>792</v>
      </c>
      <c r="Y91" s="885"/>
      <c r="Z91" s="885"/>
      <c r="AA91" s="885"/>
      <c r="AB91" s="885"/>
      <c r="AC91" s="613" t="s">
        <v>792</v>
      </c>
      <c r="AD91" s="613" t="s">
        <v>792</v>
      </c>
    </row>
    <row r="92" spans="1:30">
      <c r="A92" s="892" t="s">
        <v>792</v>
      </c>
      <c r="B92" s="892" t="s">
        <v>792</v>
      </c>
      <c r="C92" s="888"/>
      <c r="D92" s="888"/>
    </row>
    <row r="93" spans="1:30">
      <c r="A93" s="888"/>
      <c r="B93" s="888"/>
      <c r="C93" s="888"/>
      <c r="D93" s="888"/>
    </row>
    <row r="94" spans="1:30" ht="16" thickBot="1">
      <c r="A94" s="888"/>
      <c r="B94" s="888"/>
      <c r="C94" s="888"/>
      <c r="D94" s="888"/>
      <c r="J94" s="895" t="s">
        <v>901</v>
      </c>
      <c r="K94" s="896"/>
      <c r="L94" s="896"/>
      <c r="M94" s="896"/>
      <c r="N94" s="896"/>
      <c r="O94" s="896"/>
      <c r="P94" s="896"/>
      <c r="Q94" s="896"/>
      <c r="R94" s="896"/>
      <c r="S94" s="896"/>
      <c r="T94" s="896"/>
      <c r="U94" s="896"/>
      <c r="V94" s="896"/>
      <c r="W94" s="896"/>
      <c r="X94" s="896"/>
      <c r="Y94" s="896"/>
      <c r="Z94" s="896"/>
    </row>
    <row r="95" spans="1:30">
      <c r="A95" s="888"/>
      <c r="B95" s="888"/>
      <c r="C95" s="888"/>
      <c r="D95" s="888"/>
    </row>
    <row r="96" spans="1:30">
      <c r="A96" s="888"/>
      <c r="B96" s="888"/>
      <c r="C96" s="888"/>
      <c r="D96" s="888"/>
      <c r="J96" s="890" t="s">
        <v>902</v>
      </c>
      <c r="K96" s="888"/>
      <c r="L96" s="888"/>
      <c r="M96" s="891">
        <v>100134</v>
      </c>
      <c r="N96" s="888"/>
      <c r="S96" s="890" t="s">
        <v>903</v>
      </c>
      <c r="T96" s="888"/>
      <c r="U96" s="888"/>
      <c r="V96" s="891">
        <v>99765.89</v>
      </c>
      <c r="W96" s="888"/>
      <c r="X96" s="888"/>
      <c r="Y96" s="888"/>
    </row>
    <row r="97" spans="1:25">
      <c r="A97" s="888"/>
      <c r="B97" s="888"/>
      <c r="C97" s="888"/>
      <c r="D97" s="888"/>
    </row>
    <row r="98" spans="1:25">
      <c r="A98" s="888"/>
      <c r="B98" s="888"/>
      <c r="C98" s="888"/>
      <c r="D98" s="888"/>
      <c r="S98" s="890" t="s">
        <v>904</v>
      </c>
      <c r="T98" s="888"/>
      <c r="U98" s="888"/>
      <c r="V98" s="891">
        <v>1197190.68</v>
      </c>
      <c r="W98" s="888"/>
      <c r="X98" s="888"/>
      <c r="Y98" s="888"/>
    </row>
    <row r="99" spans="1:25">
      <c r="A99" s="888"/>
      <c r="B99" s="888"/>
      <c r="C99" s="888"/>
      <c r="D99" s="888"/>
      <c r="J99" s="890" t="s">
        <v>905</v>
      </c>
      <c r="K99" s="888"/>
      <c r="L99" s="888"/>
      <c r="M99" s="891">
        <v>87036</v>
      </c>
      <c r="N99" s="888"/>
      <c r="S99" s="888"/>
      <c r="T99" s="888"/>
      <c r="U99" s="888"/>
      <c r="V99" s="888"/>
      <c r="W99" s="888"/>
      <c r="X99" s="888"/>
      <c r="Y99" s="888"/>
    </row>
    <row r="100" spans="1:25">
      <c r="A100" s="888"/>
      <c r="B100" s="888"/>
      <c r="C100" s="888"/>
      <c r="D100" s="888"/>
      <c r="J100" s="888"/>
      <c r="K100" s="888"/>
      <c r="L100" s="888"/>
      <c r="M100" s="888"/>
      <c r="N100" s="888"/>
    </row>
    <row r="101" spans="1:25">
      <c r="A101" s="888"/>
      <c r="B101" s="888"/>
      <c r="C101" s="888"/>
      <c r="D101" s="888"/>
    </row>
    <row r="102" spans="1:25">
      <c r="A102" s="888"/>
      <c r="B102" s="888"/>
      <c r="C102" s="888"/>
      <c r="D102" s="888"/>
      <c r="J102" s="890" t="s">
        <v>906</v>
      </c>
      <c r="K102" s="888"/>
      <c r="L102" s="888"/>
      <c r="M102" s="891">
        <v>87036</v>
      </c>
      <c r="N102" s="888"/>
      <c r="R102" s="890" t="s">
        <v>729</v>
      </c>
      <c r="S102" s="888"/>
      <c r="T102" s="888"/>
      <c r="U102" s="899">
        <v>86.919527832704176</v>
      </c>
      <c r="V102" s="888"/>
      <c r="W102" s="888"/>
      <c r="X102" s="888"/>
    </row>
    <row r="103" spans="1:25" ht="16" thickBot="1">
      <c r="A103" s="888"/>
      <c r="B103" s="888"/>
      <c r="C103" s="888"/>
      <c r="D103" s="888"/>
      <c r="J103" s="897" t="s">
        <v>907</v>
      </c>
      <c r="K103" s="896"/>
      <c r="L103" s="896"/>
      <c r="M103" s="898">
        <v>13098</v>
      </c>
      <c r="N103" s="896"/>
      <c r="R103" s="890" t="s">
        <v>908</v>
      </c>
      <c r="S103" s="888"/>
      <c r="T103" s="888"/>
      <c r="U103" s="899">
        <v>13.080472167295824</v>
      </c>
      <c r="V103" s="888"/>
      <c r="W103" s="888"/>
      <c r="X103" s="888"/>
    </row>
    <row r="104" spans="1:25">
      <c r="A104" s="888"/>
      <c r="B104" s="888"/>
      <c r="C104" s="888"/>
      <c r="D104" s="888"/>
    </row>
    <row r="105" spans="1:25">
      <c r="A105" s="888"/>
      <c r="B105" s="888"/>
      <c r="C105" s="888"/>
      <c r="D105" s="888"/>
      <c r="J105" s="890" t="s">
        <v>909</v>
      </c>
      <c r="K105" s="888"/>
      <c r="L105" s="888"/>
      <c r="M105" s="891">
        <v>100134</v>
      </c>
      <c r="N105" s="888"/>
    </row>
    <row r="106" spans="1:25">
      <c r="A106" s="888"/>
      <c r="B106" s="888"/>
      <c r="C106" s="888"/>
      <c r="D106" s="888"/>
    </row>
    <row r="107" spans="1:25" ht="2.25" customHeight="1"/>
  </sheetData>
  <mergeCells count="632"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D2:P2"/>
    <mergeCell ref="C3:O3"/>
    <mergeCell ref="B5:D5"/>
    <mergeCell ref="E5:G5"/>
    <mergeCell ref="I5:J5"/>
    <mergeCell ref="L5:M5"/>
    <mergeCell ref="N5:V5"/>
    <mergeCell ref="B8:D8"/>
    <mergeCell ref="E8:F8"/>
    <mergeCell ref="I8:J8"/>
    <mergeCell ref="L8:M8"/>
    <mergeCell ref="N8:S8"/>
    <mergeCell ref="T8:V8"/>
    <mergeCell ref="T7:V7"/>
    <mergeCell ref="X7:AB7"/>
    <mergeCell ref="X8:AB8"/>
    <mergeCell ref="T9:V9"/>
    <mergeCell ref="X9:AB9"/>
    <mergeCell ref="B7:D7"/>
    <mergeCell ref="E7:F7"/>
    <mergeCell ref="I7:J7"/>
    <mergeCell ref="L7:M7"/>
    <mergeCell ref="N7:S7"/>
    <mergeCell ref="B9:D9"/>
    <mergeCell ref="E9:F9"/>
    <mergeCell ref="I9:J9"/>
    <mergeCell ref="L9:M9"/>
    <mergeCell ref="N9:S9"/>
    <mergeCell ref="B10:D10"/>
    <mergeCell ref="E10:F10"/>
    <mergeCell ref="I10:J10"/>
    <mergeCell ref="L10:M10"/>
    <mergeCell ref="N10:S10"/>
    <mergeCell ref="T10:V10"/>
    <mergeCell ref="X10:AB10"/>
    <mergeCell ref="X11:AB11"/>
    <mergeCell ref="B12:D12"/>
    <mergeCell ref="E12:F12"/>
    <mergeCell ref="I12:J12"/>
    <mergeCell ref="L12:M12"/>
    <mergeCell ref="N12:S12"/>
    <mergeCell ref="T12:V12"/>
    <mergeCell ref="B13:D13"/>
    <mergeCell ref="T11:V11"/>
    <mergeCell ref="I11:J11"/>
    <mergeCell ref="L11:M11"/>
    <mergeCell ref="N11:S11"/>
    <mergeCell ref="T13:V13"/>
    <mergeCell ref="X12:AB12"/>
    <mergeCell ref="B11:D11"/>
    <mergeCell ref="E11:F11"/>
    <mergeCell ref="I13:J13"/>
    <mergeCell ref="L13:M13"/>
    <mergeCell ref="E13:F13"/>
    <mergeCell ref="N13:S13"/>
    <mergeCell ref="X13:AB13"/>
    <mergeCell ref="B18:D18"/>
    <mergeCell ref="E18:F18"/>
    <mergeCell ref="I18:J18"/>
    <mergeCell ref="L18:M18"/>
    <mergeCell ref="N18:S18"/>
    <mergeCell ref="N17:S17"/>
    <mergeCell ref="T19:V19"/>
    <mergeCell ref="X17:AB17"/>
    <mergeCell ref="X19:AB19"/>
    <mergeCell ref="T18:V18"/>
    <mergeCell ref="X18:AB18"/>
    <mergeCell ref="B17:D17"/>
    <mergeCell ref="E17:F17"/>
    <mergeCell ref="I19:J19"/>
    <mergeCell ref="L19:M19"/>
    <mergeCell ref="N19:S19"/>
    <mergeCell ref="T17:V17"/>
    <mergeCell ref="I17:J17"/>
    <mergeCell ref="L17:M17"/>
    <mergeCell ref="B19:D19"/>
    <mergeCell ref="E19:F19"/>
    <mergeCell ref="X14:AB14"/>
    <mergeCell ref="T15:V15"/>
    <mergeCell ref="X15:AB15"/>
    <mergeCell ref="B16:D16"/>
    <mergeCell ref="E16:F16"/>
    <mergeCell ref="I16:J16"/>
    <mergeCell ref="L16:M16"/>
    <mergeCell ref="N16:S16"/>
    <mergeCell ref="T16:V16"/>
    <mergeCell ref="X16:AB16"/>
    <mergeCell ref="B15:D15"/>
    <mergeCell ref="B14:D14"/>
    <mergeCell ref="E14:F14"/>
    <mergeCell ref="I14:J14"/>
    <mergeCell ref="L14:M14"/>
    <mergeCell ref="N14:S14"/>
    <mergeCell ref="T14:V14"/>
    <mergeCell ref="E15:F15"/>
    <mergeCell ref="I15:J15"/>
    <mergeCell ref="L15:M15"/>
    <mergeCell ref="N15:S15"/>
    <mergeCell ref="X22:AB22"/>
    <mergeCell ref="B21:D21"/>
    <mergeCell ref="B20:D20"/>
    <mergeCell ref="E20:F20"/>
    <mergeCell ref="I20:J20"/>
    <mergeCell ref="L20:M20"/>
    <mergeCell ref="N20:S20"/>
    <mergeCell ref="T20:V20"/>
    <mergeCell ref="E21:F21"/>
    <mergeCell ref="I21:J21"/>
    <mergeCell ref="B22:D22"/>
    <mergeCell ref="E22:F22"/>
    <mergeCell ref="I22:J22"/>
    <mergeCell ref="L22:M22"/>
    <mergeCell ref="N22:S22"/>
    <mergeCell ref="T22:V22"/>
    <mergeCell ref="L21:M21"/>
    <mergeCell ref="N21:S21"/>
    <mergeCell ref="X20:AB20"/>
    <mergeCell ref="T21:V21"/>
    <mergeCell ref="X21:AB21"/>
    <mergeCell ref="T24:V24"/>
    <mergeCell ref="X24:AB24"/>
    <mergeCell ref="B23:D23"/>
    <mergeCell ref="E23:F23"/>
    <mergeCell ref="I25:J25"/>
    <mergeCell ref="L25:M25"/>
    <mergeCell ref="N25:S25"/>
    <mergeCell ref="T23:V23"/>
    <mergeCell ref="I23:J23"/>
    <mergeCell ref="L23:M23"/>
    <mergeCell ref="B25:D25"/>
    <mergeCell ref="E25:F25"/>
    <mergeCell ref="B24:D24"/>
    <mergeCell ref="E24:F24"/>
    <mergeCell ref="I24:J24"/>
    <mergeCell ref="L24:M24"/>
    <mergeCell ref="N24:S24"/>
    <mergeCell ref="N23:S23"/>
    <mergeCell ref="T25:V25"/>
    <mergeCell ref="X23:AB23"/>
    <mergeCell ref="X25:AB25"/>
    <mergeCell ref="X28:AB28"/>
    <mergeCell ref="B27:D27"/>
    <mergeCell ref="B26:D26"/>
    <mergeCell ref="E26:F26"/>
    <mergeCell ref="I26:J26"/>
    <mergeCell ref="L26:M26"/>
    <mergeCell ref="N26:S26"/>
    <mergeCell ref="T26:V26"/>
    <mergeCell ref="E27:F27"/>
    <mergeCell ref="I27:J27"/>
    <mergeCell ref="B28:D28"/>
    <mergeCell ref="E28:F28"/>
    <mergeCell ref="I28:J28"/>
    <mergeCell ref="L28:M28"/>
    <mergeCell ref="N28:S28"/>
    <mergeCell ref="T28:V28"/>
    <mergeCell ref="L27:M27"/>
    <mergeCell ref="N27:S27"/>
    <mergeCell ref="X26:AB26"/>
    <mergeCell ref="T27:V27"/>
    <mergeCell ref="X27:AB27"/>
    <mergeCell ref="T30:V30"/>
    <mergeCell ref="X30:AB30"/>
    <mergeCell ref="B29:D29"/>
    <mergeCell ref="E29:F29"/>
    <mergeCell ref="I31:J31"/>
    <mergeCell ref="L31:M31"/>
    <mergeCell ref="N31:S31"/>
    <mergeCell ref="T29:V29"/>
    <mergeCell ref="I29:J29"/>
    <mergeCell ref="L29:M29"/>
    <mergeCell ref="B31:D31"/>
    <mergeCell ref="E31:F31"/>
    <mergeCell ref="B30:D30"/>
    <mergeCell ref="E30:F30"/>
    <mergeCell ref="I30:J30"/>
    <mergeCell ref="L30:M30"/>
    <mergeCell ref="N30:S30"/>
    <mergeCell ref="N29:S29"/>
    <mergeCell ref="T31:V31"/>
    <mergeCell ref="X29:AB29"/>
    <mergeCell ref="X31:AB31"/>
    <mergeCell ref="X34:AB34"/>
    <mergeCell ref="B33:D33"/>
    <mergeCell ref="B32:D32"/>
    <mergeCell ref="E32:F32"/>
    <mergeCell ref="I32:J32"/>
    <mergeCell ref="L32:M32"/>
    <mergeCell ref="N32:S32"/>
    <mergeCell ref="T32:V32"/>
    <mergeCell ref="E33:F33"/>
    <mergeCell ref="I33:J33"/>
    <mergeCell ref="B34:D34"/>
    <mergeCell ref="E34:F34"/>
    <mergeCell ref="I34:J34"/>
    <mergeCell ref="L34:M34"/>
    <mergeCell ref="N34:S34"/>
    <mergeCell ref="T34:V34"/>
    <mergeCell ref="L33:M33"/>
    <mergeCell ref="N33:S33"/>
    <mergeCell ref="X32:AB32"/>
    <mergeCell ref="T33:V33"/>
    <mergeCell ref="X33:AB33"/>
    <mergeCell ref="T36:V36"/>
    <mergeCell ref="X36:AB36"/>
    <mergeCell ref="B35:D35"/>
    <mergeCell ref="E35:F35"/>
    <mergeCell ref="I37:J37"/>
    <mergeCell ref="L37:M37"/>
    <mergeCell ref="N37:S37"/>
    <mergeCell ref="T35:V35"/>
    <mergeCell ref="I35:J35"/>
    <mergeCell ref="L35:M35"/>
    <mergeCell ref="B37:D37"/>
    <mergeCell ref="E37:F37"/>
    <mergeCell ref="B36:D36"/>
    <mergeCell ref="E36:F36"/>
    <mergeCell ref="I36:J36"/>
    <mergeCell ref="L36:M36"/>
    <mergeCell ref="N36:S36"/>
    <mergeCell ref="N35:S35"/>
    <mergeCell ref="T37:V37"/>
    <mergeCell ref="X35:AB35"/>
    <mergeCell ref="X37:AB37"/>
    <mergeCell ref="X40:AB40"/>
    <mergeCell ref="B39:D39"/>
    <mergeCell ref="B38:D38"/>
    <mergeCell ref="E38:F38"/>
    <mergeCell ref="I38:J38"/>
    <mergeCell ref="L38:M38"/>
    <mergeCell ref="N38:S38"/>
    <mergeCell ref="T38:V38"/>
    <mergeCell ref="E39:F39"/>
    <mergeCell ref="I39:J39"/>
    <mergeCell ref="B40:D40"/>
    <mergeCell ref="E40:F40"/>
    <mergeCell ref="I40:J40"/>
    <mergeCell ref="L40:M40"/>
    <mergeCell ref="N40:S40"/>
    <mergeCell ref="T40:V40"/>
    <mergeCell ref="L39:M39"/>
    <mergeCell ref="N39:S39"/>
    <mergeCell ref="X38:AB38"/>
    <mergeCell ref="T39:V39"/>
    <mergeCell ref="X39:AB39"/>
    <mergeCell ref="T42:V42"/>
    <mergeCell ref="X42:AB42"/>
    <mergeCell ref="B41:D41"/>
    <mergeCell ref="E41:F41"/>
    <mergeCell ref="I43:J43"/>
    <mergeCell ref="L43:M43"/>
    <mergeCell ref="N43:S43"/>
    <mergeCell ref="T41:V41"/>
    <mergeCell ref="I41:J41"/>
    <mergeCell ref="L41:M41"/>
    <mergeCell ref="B43:D43"/>
    <mergeCell ref="E43:F43"/>
    <mergeCell ref="B42:D42"/>
    <mergeCell ref="E42:F42"/>
    <mergeCell ref="I42:J42"/>
    <mergeCell ref="L42:M42"/>
    <mergeCell ref="N42:S42"/>
    <mergeCell ref="N41:S41"/>
    <mergeCell ref="T43:V43"/>
    <mergeCell ref="X41:AB41"/>
    <mergeCell ref="X43:AB43"/>
    <mergeCell ref="X46:AB46"/>
    <mergeCell ref="B45:D45"/>
    <mergeCell ref="B44:D44"/>
    <mergeCell ref="E44:F44"/>
    <mergeCell ref="I44:J44"/>
    <mergeCell ref="L44:M44"/>
    <mergeCell ref="N44:S44"/>
    <mergeCell ref="T44:V44"/>
    <mergeCell ref="E45:F45"/>
    <mergeCell ref="I45:J45"/>
    <mergeCell ref="B46:D46"/>
    <mergeCell ref="E46:F46"/>
    <mergeCell ref="I46:J46"/>
    <mergeCell ref="L46:M46"/>
    <mergeCell ref="N46:S46"/>
    <mergeCell ref="T46:V46"/>
    <mergeCell ref="L45:M45"/>
    <mergeCell ref="N45:S45"/>
    <mergeCell ref="X44:AB44"/>
    <mergeCell ref="T45:V45"/>
    <mergeCell ref="X45:AB45"/>
    <mergeCell ref="T48:V48"/>
    <mergeCell ref="X48:AB48"/>
    <mergeCell ref="B47:D47"/>
    <mergeCell ref="E47:F47"/>
    <mergeCell ref="I49:J49"/>
    <mergeCell ref="L49:M49"/>
    <mergeCell ref="N49:S49"/>
    <mergeCell ref="T47:V47"/>
    <mergeCell ref="I47:J47"/>
    <mergeCell ref="L47:M47"/>
    <mergeCell ref="B49:D49"/>
    <mergeCell ref="E49:F49"/>
    <mergeCell ref="B48:D48"/>
    <mergeCell ref="E48:F48"/>
    <mergeCell ref="I48:J48"/>
    <mergeCell ref="L48:M48"/>
    <mergeCell ref="N48:S48"/>
    <mergeCell ref="N47:S47"/>
    <mergeCell ref="T49:V49"/>
    <mergeCell ref="X47:AB47"/>
    <mergeCell ref="X49:AB49"/>
    <mergeCell ref="X52:AB52"/>
    <mergeCell ref="B51:D51"/>
    <mergeCell ref="B50:D50"/>
    <mergeCell ref="E50:F50"/>
    <mergeCell ref="I50:J50"/>
    <mergeCell ref="L50:M50"/>
    <mergeCell ref="N50:S50"/>
    <mergeCell ref="T50:V50"/>
    <mergeCell ref="E51:F51"/>
    <mergeCell ref="I51:J51"/>
    <mergeCell ref="B52:D52"/>
    <mergeCell ref="E52:F52"/>
    <mergeCell ref="I52:J52"/>
    <mergeCell ref="L52:M52"/>
    <mergeCell ref="N52:S52"/>
    <mergeCell ref="T52:V52"/>
    <mergeCell ref="L51:M51"/>
    <mergeCell ref="N51:S51"/>
    <mergeCell ref="X50:AB50"/>
    <mergeCell ref="T51:V51"/>
    <mergeCell ref="X51:AB51"/>
    <mergeCell ref="T54:V54"/>
    <mergeCell ref="X54:AB54"/>
    <mergeCell ref="B53:D53"/>
    <mergeCell ref="E53:F53"/>
    <mergeCell ref="I55:J55"/>
    <mergeCell ref="L55:M55"/>
    <mergeCell ref="N55:S55"/>
    <mergeCell ref="T53:V53"/>
    <mergeCell ref="I53:J53"/>
    <mergeCell ref="L53:M53"/>
    <mergeCell ref="B55:D55"/>
    <mergeCell ref="E55:F55"/>
    <mergeCell ref="B54:D54"/>
    <mergeCell ref="E54:F54"/>
    <mergeCell ref="I54:J54"/>
    <mergeCell ref="L54:M54"/>
    <mergeCell ref="N54:S54"/>
    <mergeCell ref="N53:S53"/>
    <mergeCell ref="T55:V55"/>
    <mergeCell ref="X53:AB53"/>
    <mergeCell ref="X55:AB55"/>
    <mergeCell ref="X58:AB58"/>
    <mergeCell ref="B57:D57"/>
    <mergeCell ref="B56:D56"/>
    <mergeCell ref="E56:F56"/>
    <mergeCell ref="I56:J56"/>
    <mergeCell ref="L56:M56"/>
    <mergeCell ref="N56:S56"/>
    <mergeCell ref="T56:V56"/>
    <mergeCell ref="E57:F57"/>
    <mergeCell ref="I57:J57"/>
    <mergeCell ref="B58:D58"/>
    <mergeCell ref="E58:F58"/>
    <mergeCell ref="I58:J58"/>
    <mergeCell ref="L58:M58"/>
    <mergeCell ref="N58:S58"/>
    <mergeCell ref="T58:V58"/>
    <mergeCell ref="L57:M57"/>
    <mergeCell ref="N57:S57"/>
    <mergeCell ref="X56:AB56"/>
    <mergeCell ref="T57:V57"/>
    <mergeCell ref="X57:AB57"/>
    <mergeCell ref="T60:V60"/>
    <mergeCell ref="X60:AB60"/>
    <mergeCell ref="B59:D59"/>
    <mergeCell ref="E59:F59"/>
    <mergeCell ref="I61:J61"/>
    <mergeCell ref="L61:M61"/>
    <mergeCell ref="N61:S61"/>
    <mergeCell ref="T59:V59"/>
    <mergeCell ref="I59:J59"/>
    <mergeCell ref="L59:M59"/>
    <mergeCell ref="B61:D61"/>
    <mergeCell ref="E61:F61"/>
    <mergeCell ref="B60:D60"/>
    <mergeCell ref="E60:F60"/>
    <mergeCell ref="I60:J60"/>
    <mergeCell ref="L60:M60"/>
    <mergeCell ref="N60:S60"/>
    <mergeCell ref="N59:S59"/>
    <mergeCell ref="T61:V61"/>
    <mergeCell ref="X59:AB59"/>
    <mergeCell ref="X61:AB61"/>
    <mergeCell ref="X64:AB64"/>
    <mergeCell ref="B63:D63"/>
    <mergeCell ref="B62:D62"/>
    <mergeCell ref="E62:F62"/>
    <mergeCell ref="I62:J62"/>
    <mergeCell ref="L62:M62"/>
    <mergeCell ref="N62:S62"/>
    <mergeCell ref="T62:V62"/>
    <mergeCell ref="E63:F63"/>
    <mergeCell ref="I63:J63"/>
    <mergeCell ref="B64:D64"/>
    <mergeCell ref="E64:F64"/>
    <mergeCell ref="I64:J64"/>
    <mergeCell ref="L64:M64"/>
    <mergeCell ref="N64:S64"/>
    <mergeCell ref="T64:V64"/>
    <mergeCell ref="L63:M63"/>
    <mergeCell ref="N63:S63"/>
    <mergeCell ref="X62:AB62"/>
    <mergeCell ref="T63:V63"/>
    <mergeCell ref="X63:AB63"/>
    <mergeCell ref="T66:V66"/>
    <mergeCell ref="X66:AB66"/>
    <mergeCell ref="B65:D65"/>
    <mergeCell ref="E65:F65"/>
    <mergeCell ref="I67:J67"/>
    <mergeCell ref="L67:M67"/>
    <mergeCell ref="N67:S67"/>
    <mergeCell ref="T65:V65"/>
    <mergeCell ref="I65:J65"/>
    <mergeCell ref="L65:M65"/>
    <mergeCell ref="B67:D67"/>
    <mergeCell ref="E67:F67"/>
    <mergeCell ref="B66:D66"/>
    <mergeCell ref="E66:F66"/>
    <mergeCell ref="I66:J66"/>
    <mergeCell ref="L66:M66"/>
    <mergeCell ref="N66:S66"/>
    <mergeCell ref="N65:S65"/>
    <mergeCell ref="T67:V67"/>
    <mergeCell ref="X65:AB65"/>
    <mergeCell ref="X67:AB67"/>
    <mergeCell ref="X70:AB70"/>
    <mergeCell ref="B69:D69"/>
    <mergeCell ref="B68:D68"/>
    <mergeCell ref="E68:F68"/>
    <mergeCell ref="I68:J68"/>
    <mergeCell ref="L68:M68"/>
    <mergeCell ref="N68:S68"/>
    <mergeCell ref="T68:V68"/>
    <mergeCell ref="E69:F69"/>
    <mergeCell ref="I69:J69"/>
    <mergeCell ref="B70:D70"/>
    <mergeCell ref="E70:F70"/>
    <mergeCell ref="I70:J70"/>
    <mergeCell ref="L70:M70"/>
    <mergeCell ref="N70:S70"/>
    <mergeCell ref="T70:V70"/>
    <mergeCell ref="L69:M69"/>
    <mergeCell ref="N69:S69"/>
    <mergeCell ref="X68:AB68"/>
    <mergeCell ref="T69:V69"/>
    <mergeCell ref="X69:AB69"/>
    <mergeCell ref="T72:V72"/>
    <mergeCell ref="X72:AB72"/>
    <mergeCell ref="B71:D71"/>
    <mergeCell ref="E71:F71"/>
    <mergeCell ref="I73:J73"/>
    <mergeCell ref="L73:M73"/>
    <mergeCell ref="N73:S73"/>
    <mergeCell ref="T71:V71"/>
    <mergeCell ref="I71:J71"/>
    <mergeCell ref="L71:M71"/>
    <mergeCell ref="B73:D73"/>
    <mergeCell ref="E73:F73"/>
    <mergeCell ref="B72:D72"/>
    <mergeCell ref="E72:F72"/>
    <mergeCell ref="I72:J72"/>
    <mergeCell ref="L72:M72"/>
    <mergeCell ref="N72:S72"/>
    <mergeCell ref="N71:S71"/>
    <mergeCell ref="T73:V73"/>
    <mergeCell ref="X71:AB71"/>
    <mergeCell ref="X73:AB73"/>
    <mergeCell ref="X76:AB76"/>
    <mergeCell ref="B75:D75"/>
    <mergeCell ref="B74:D74"/>
    <mergeCell ref="E74:F74"/>
    <mergeCell ref="I74:J74"/>
    <mergeCell ref="L74:M74"/>
    <mergeCell ref="N74:S74"/>
    <mergeCell ref="T74:V74"/>
    <mergeCell ref="E75:F75"/>
    <mergeCell ref="I75:J75"/>
    <mergeCell ref="B76:D76"/>
    <mergeCell ref="E76:F76"/>
    <mergeCell ref="I76:J76"/>
    <mergeCell ref="L76:M76"/>
    <mergeCell ref="N76:S76"/>
    <mergeCell ref="T76:V76"/>
    <mergeCell ref="L75:M75"/>
    <mergeCell ref="N75:S75"/>
    <mergeCell ref="X74:AB74"/>
    <mergeCell ref="T75:V75"/>
    <mergeCell ref="X75:AB75"/>
    <mergeCell ref="T78:V78"/>
    <mergeCell ref="X78:AB78"/>
    <mergeCell ref="B77:D77"/>
    <mergeCell ref="E77:F77"/>
    <mergeCell ref="I79:J79"/>
    <mergeCell ref="L79:M79"/>
    <mergeCell ref="N79:S79"/>
    <mergeCell ref="T77:V77"/>
    <mergeCell ref="I77:J77"/>
    <mergeCell ref="L77:M77"/>
    <mergeCell ref="B79:D79"/>
    <mergeCell ref="E79:F79"/>
    <mergeCell ref="B78:D78"/>
    <mergeCell ref="E78:F78"/>
    <mergeCell ref="I78:J78"/>
    <mergeCell ref="L78:M78"/>
    <mergeCell ref="N78:S78"/>
    <mergeCell ref="N77:S77"/>
    <mergeCell ref="T79:V79"/>
    <mergeCell ref="X77:AB77"/>
    <mergeCell ref="X79:AB79"/>
    <mergeCell ref="X83:AB83"/>
    <mergeCell ref="X85:AB85"/>
    <mergeCell ref="X82:AB82"/>
    <mergeCell ref="B81:D81"/>
    <mergeCell ref="B80:D80"/>
    <mergeCell ref="E80:F80"/>
    <mergeCell ref="I80:J80"/>
    <mergeCell ref="L80:M80"/>
    <mergeCell ref="N80:S80"/>
    <mergeCell ref="T80:V80"/>
    <mergeCell ref="E81:F81"/>
    <mergeCell ref="I81:J81"/>
    <mergeCell ref="B82:D82"/>
    <mergeCell ref="E82:F82"/>
    <mergeCell ref="I82:J82"/>
    <mergeCell ref="L82:M82"/>
    <mergeCell ref="N82:S82"/>
    <mergeCell ref="T82:V82"/>
    <mergeCell ref="L81:M81"/>
    <mergeCell ref="N81:S81"/>
    <mergeCell ref="X80:AB80"/>
    <mergeCell ref="T81:V81"/>
    <mergeCell ref="X81:AB81"/>
    <mergeCell ref="X86:AB86"/>
    <mergeCell ref="T87:V87"/>
    <mergeCell ref="X87:AB87"/>
    <mergeCell ref="L87:M87"/>
    <mergeCell ref="N87:S87"/>
    <mergeCell ref="T84:V84"/>
    <mergeCell ref="X84:AB84"/>
    <mergeCell ref="B83:D83"/>
    <mergeCell ref="E83:F83"/>
    <mergeCell ref="I85:J85"/>
    <mergeCell ref="L85:M85"/>
    <mergeCell ref="N85:S85"/>
    <mergeCell ref="T83:V83"/>
    <mergeCell ref="I83:J83"/>
    <mergeCell ref="L83:M83"/>
    <mergeCell ref="B85:D85"/>
    <mergeCell ref="E85:F85"/>
    <mergeCell ref="B84:D84"/>
    <mergeCell ref="E84:F84"/>
    <mergeCell ref="I84:J84"/>
    <mergeCell ref="L84:M84"/>
    <mergeCell ref="N84:S84"/>
    <mergeCell ref="N83:S83"/>
    <mergeCell ref="T85:V85"/>
    <mergeCell ref="B87:D87"/>
    <mergeCell ref="B86:D86"/>
    <mergeCell ref="E86:F86"/>
    <mergeCell ref="I86:J86"/>
    <mergeCell ref="L86:M86"/>
    <mergeCell ref="N86:S86"/>
    <mergeCell ref="T86:V86"/>
    <mergeCell ref="E87:F87"/>
    <mergeCell ref="I87:J87"/>
    <mergeCell ref="L89:M89"/>
    <mergeCell ref="B89:D89"/>
    <mergeCell ref="E89:F89"/>
    <mergeCell ref="X88:AB88"/>
    <mergeCell ref="B88:D88"/>
    <mergeCell ref="E88:F88"/>
    <mergeCell ref="I88:J88"/>
    <mergeCell ref="L88:M88"/>
    <mergeCell ref="N88:S88"/>
    <mergeCell ref="T88:V88"/>
    <mergeCell ref="X89:AB89"/>
    <mergeCell ref="T89:V89"/>
    <mergeCell ref="I89:J89"/>
    <mergeCell ref="N89:S89"/>
    <mergeCell ref="T90:V90"/>
    <mergeCell ref="X90:AB90"/>
    <mergeCell ref="U102:X102"/>
    <mergeCell ref="I91:J91"/>
    <mergeCell ref="L91:M91"/>
    <mergeCell ref="N91:S91"/>
    <mergeCell ref="B90:D90"/>
    <mergeCell ref="E90:F90"/>
    <mergeCell ref="I90:J90"/>
    <mergeCell ref="L90:M90"/>
    <mergeCell ref="N90:S90"/>
    <mergeCell ref="J103:L103"/>
    <mergeCell ref="M103:N103"/>
    <mergeCell ref="R103:T103"/>
    <mergeCell ref="U103:X103"/>
    <mergeCell ref="B91:D91"/>
    <mergeCell ref="A92:A106"/>
    <mergeCell ref="B92:D106"/>
    <mergeCell ref="J94:Z94"/>
    <mergeCell ref="J96:L96"/>
    <mergeCell ref="M96:N96"/>
    <mergeCell ref="S96:U96"/>
    <mergeCell ref="V96:Y96"/>
    <mergeCell ref="S98:U99"/>
    <mergeCell ref="J105:L105"/>
    <mergeCell ref="M105:N105"/>
    <mergeCell ref="E91:F91"/>
    <mergeCell ref="V98:Y99"/>
    <mergeCell ref="J99:L100"/>
    <mergeCell ref="M99:N100"/>
    <mergeCell ref="J102:L102"/>
    <mergeCell ref="M102:N102"/>
    <mergeCell ref="R102:T102"/>
    <mergeCell ref="T91:V91"/>
    <mergeCell ref="X91:AB91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S93"/>
  <sheetViews>
    <sheetView workbookViewId="0">
      <selection activeCell="B13" sqref="B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33</v>
      </c>
      <c r="B1" s="275"/>
      <c r="C1" s="275">
        <v>538</v>
      </c>
      <c r="D1" s="482">
        <v>36</v>
      </c>
      <c r="E1" s="482"/>
      <c r="F1" s="482">
        <f>IFERROR(MATCH($C$1,'Working - CPI'!$A:$A,0),"")</f>
        <v>368</v>
      </c>
      <c r="G1" s="483">
        <f>IFERROR(MATCH($C$1,'Lease Report 2025'!$B:$B,0),"")</f>
        <v>93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1266</v>
      </c>
      <c r="B2" s="871"/>
      <c r="C2" s="251">
        <f>IF(G2=0,"",(G2-E46)/G2)</f>
        <v>0.87126312954484242</v>
      </c>
      <c r="D2" s="872" t="s">
        <v>729</v>
      </c>
      <c r="E2" s="871"/>
      <c r="F2" s="252" t="s">
        <v>730</v>
      </c>
      <c r="G2" s="253">
        <f>'Occupancy Summary Schedule'!$D$31</f>
        <v>59408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1182</v>
      </c>
      <c r="B7" s="185" t="s">
        <v>1480</v>
      </c>
      <c r="C7" s="66" t="s">
        <v>1481</v>
      </c>
      <c r="D7" s="66" t="s">
        <v>1482</v>
      </c>
      <c r="E7" s="65">
        <v>3648</v>
      </c>
      <c r="F7" s="67" t="s">
        <v>1483</v>
      </c>
      <c r="G7" s="68">
        <v>1.4</v>
      </c>
      <c r="H7" s="68"/>
      <c r="I7" s="68">
        <v>1.4</v>
      </c>
      <c r="J7" s="66"/>
      <c r="K7" s="69" t="s">
        <v>1484</v>
      </c>
      <c r="L7" s="70"/>
      <c r="M7" s="68" t="s">
        <v>1485</v>
      </c>
      <c r="N7" s="65"/>
      <c r="O7" s="71" t="s">
        <v>1485</v>
      </c>
      <c r="P7" s="72"/>
      <c r="Q7" s="72"/>
      <c r="R7" s="73"/>
      <c r="S7" s="74"/>
      <c r="T7" s="75"/>
      <c r="U7" s="256" t="s">
        <v>1486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 t="e">
        <f>AD7*E7</f>
        <v>#VALUE!</v>
      </c>
      <c r="Z7" s="97" t="e">
        <f>SUM(W7:X7)*Q7</f>
        <v>#N/A</v>
      </c>
      <c r="AA7" s="77" t="e">
        <f>AB7/12*E7*AC7</f>
        <v>#VALUE!</v>
      </c>
      <c r="AB7" s="78">
        <f>IF(I7="",H7,I7)</f>
        <v>1.4</v>
      </c>
      <c r="AC7" s="79" t="str">
        <f>IF(O7="",N7,O7)</f>
        <v>NONE</v>
      </c>
      <c r="AD7" s="79" t="str">
        <f>IF(M7="",L7,M7)</f>
        <v>NONE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5107.2</v>
      </c>
      <c r="AN7" s="87">
        <f t="shared" ref="AN7:BB7" si="2">AM7*(1+$P7)</f>
        <v>5107.2</v>
      </c>
      <c r="AO7" s="87">
        <f t="shared" si="2"/>
        <v>5107.2</v>
      </c>
      <c r="AP7" s="87">
        <f t="shared" si="2"/>
        <v>5107.2</v>
      </c>
      <c r="AQ7" s="87">
        <f t="shared" si="2"/>
        <v>5107.2</v>
      </c>
      <c r="AR7" s="87">
        <f t="shared" si="2"/>
        <v>5107.2</v>
      </c>
      <c r="AS7" s="87">
        <f t="shared" si="2"/>
        <v>5107.2</v>
      </c>
      <c r="AT7" s="87">
        <f t="shared" si="2"/>
        <v>5107.2</v>
      </c>
      <c r="AU7" s="87">
        <f t="shared" si="2"/>
        <v>5107.2</v>
      </c>
      <c r="AV7" s="87">
        <f t="shared" si="2"/>
        <v>5107.2</v>
      </c>
      <c r="AW7" s="88">
        <f t="shared" si="2"/>
        <v>5107.2</v>
      </c>
      <c r="AX7" s="88">
        <f t="shared" si="2"/>
        <v>5107.2</v>
      </c>
      <c r="AY7" s="88">
        <f t="shared" si="2"/>
        <v>5107.2</v>
      </c>
      <c r="AZ7" s="88">
        <f t="shared" si="2"/>
        <v>5107.2</v>
      </c>
      <c r="BA7" s="88">
        <f t="shared" si="2"/>
        <v>5107.2</v>
      </c>
      <c r="BB7" s="89">
        <f t="shared" si="2"/>
        <v>5107.2</v>
      </c>
      <c r="BC7" s="90"/>
      <c r="BD7" s="91">
        <f t="shared" ref="BD7:BS9" si="3">AM7/12</f>
        <v>425.59999999999997</v>
      </c>
      <c r="BE7" s="92">
        <f t="shared" si="3"/>
        <v>425.59999999999997</v>
      </c>
      <c r="BF7" s="92">
        <f t="shared" si="3"/>
        <v>425.59999999999997</v>
      </c>
      <c r="BG7" s="92">
        <f t="shared" si="3"/>
        <v>425.59999999999997</v>
      </c>
      <c r="BH7" s="92">
        <f t="shared" si="3"/>
        <v>425.59999999999997</v>
      </c>
      <c r="BI7" s="92">
        <f t="shared" si="3"/>
        <v>425.59999999999997</v>
      </c>
      <c r="BJ7" s="92">
        <f t="shared" si="3"/>
        <v>425.59999999999997</v>
      </c>
      <c r="BK7" s="92">
        <f t="shared" si="3"/>
        <v>425.59999999999997</v>
      </c>
      <c r="BL7" s="92">
        <f t="shared" si="3"/>
        <v>425.59999999999997</v>
      </c>
      <c r="BM7" s="92">
        <f t="shared" si="3"/>
        <v>425.59999999999997</v>
      </c>
      <c r="BN7" s="93">
        <f t="shared" si="3"/>
        <v>425.59999999999997</v>
      </c>
      <c r="BO7" s="93">
        <f t="shared" si="3"/>
        <v>425.59999999999997</v>
      </c>
      <c r="BP7" s="93">
        <f t="shared" si="3"/>
        <v>425.59999999999997</v>
      </c>
      <c r="BQ7" s="93">
        <f t="shared" si="3"/>
        <v>425.59999999999997</v>
      </c>
      <c r="BR7" s="93">
        <f t="shared" si="3"/>
        <v>425.59999999999997</v>
      </c>
      <c r="BS7" s="94">
        <f t="shared" si="3"/>
        <v>425.59999999999997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COPPER SKY HOMES LLC (A M Properties)</v>
      </c>
      <c r="C13" s="151" t="str">
        <f>IF($D$1="","",IF(INDEX('January 2026 Renewals'!$A:$A,$D$1+ROW()-ROW($B$13))&lt;&gt;$C$1,"",INDEX('January 2026 Renewals'!$C:$C,$D$1+ROW()-ROW($B$13))))</f>
        <v>817-07</v>
      </c>
      <c r="D13" s="151">
        <f>IF($D$1="","",IF(INDEX('January 2026 Renewals'!$A:$A,$D$1+ROW()-ROW($B$13))&lt;&gt;$C$1,"",INDEX('January 2026 Renewals'!$E:$E,$D$1+ROW()-ROW($B$13))))</f>
        <v>7</v>
      </c>
      <c r="E13" s="152">
        <f>IF($D$1="","",IF(INDEX('January 2026 Renewals'!$A:$A,$D$1+ROW()-ROW($B$13))&lt;&gt;$C$1,"",INDEX('January 2026 Renewals'!$G:$G,$D$1+ROW()-ROW($B$13))))</f>
        <v>2184</v>
      </c>
      <c r="F13" s="153">
        <f>IF($D$1="","",IF(INDEX('January 2026 Renewals'!$A:$A,$D$1+ROW()-ROW($B$13))&lt;&gt;$C$1,"",INDEX('January 2026 Renewals'!$I:$I,$D$1+ROW()-ROW($B$13))))</f>
        <v>46053</v>
      </c>
      <c r="G13" s="486">
        <f>IF($D$1="","",IF(INDEX('January 2026 Renewals'!$A:$A,$D$1+ROW()-ROW($B$13))&lt;&gt;$C$1,"",INDEX('January 2026 Renewals'!$Q:$Q,$D$1+ROW()-ROW($B$13))))</f>
        <v>1.46</v>
      </c>
      <c r="H13" s="486">
        <f>IF($D$1="","",IF(INDEX('January 2026 Renewals'!$A:$A,$D$1+ROW()-ROW($B$13))&lt;&gt;$C$1,"",INDEX('January 2026 Renewals'!$R:$R,$D$1+ROW()-ROW($B$13))))</f>
        <v>1.45</v>
      </c>
      <c r="I13" s="486">
        <f>IF($D$1="","",IF(INDEX('January 2026 Renewals'!$A:$A,$D$1+ROW()-ROW($B$13))&lt;&gt;$C$1,"",INDEX('January 2026 Renewals'!$W:$W,$D$1+ROW()-ROW($B$13))))</f>
        <v>1.53</v>
      </c>
      <c r="J13" s="486">
        <f>IF($D$1="","",IF(INDEX('January 2026 Renewals'!$A:$A,$D$1+ROW()-ROW($B$13))&lt;&gt;$C$1,"",INDEX('January 2026 Renewals'!$AC:$AC,$D$1+ROW()-ROW($B$13))))</f>
        <v>1.53</v>
      </c>
      <c r="K13" t="str">
        <f>IF($D$1="","",IF(INDEX('January 2026 Renewals'!$A:$A,$D$1+ROW()-ROW($B$13))&lt;&gt;$C$1,"",INDEX('January 2026 Renewals'!$AM:$AM,$D$1+ROW()-ROW($B$13))))</f>
        <v>12.15.25 Follow up to all partners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">
        <v>1487</v>
      </c>
      <c r="C14" s="151" t="s">
        <v>1488</v>
      </c>
      <c r="D14" s="151" t="s">
        <v>1489</v>
      </c>
      <c r="E14" s="152">
        <v>6352</v>
      </c>
      <c r="F14" s="153">
        <v>46173</v>
      </c>
      <c r="G14" s="486">
        <v>1.3800000000000001</v>
      </c>
      <c r="H14" s="486">
        <v>1.45</v>
      </c>
      <c r="I14" s="486">
        <v>1.45</v>
      </c>
      <c r="J14" s="486">
        <v>1.45</v>
      </c>
      <c r="K14"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279" t="s">
        <v>792</v>
      </c>
      <c r="C15" s="280" t="s">
        <v>792</v>
      </c>
      <c r="D15" s="128" t="s">
        <v>792</v>
      </c>
      <c r="E15" s="281" t="s">
        <v>792</v>
      </c>
      <c r="F15" s="130" t="s">
        <v>792</v>
      </c>
      <c r="G15" s="131" t="s">
        <v>792</v>
      </c>
      <c r="H15" s="131" t="s">
        <v>792</v>
      </c>
      <c r="I15" s="277" t="s">
        <v>792</v>
      </c>
      <c r="J15" s="277" t="s">
        <v>792</v>
      </c>
      <c r="K15" s="63" t="s">
        <v>792</v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279" t="s">
        <v>792</v>
      </c>
      <c r="C16" s="280" t="s">
        <v>792</v>
      </c>
      <c r="D16" s="128" t="s">
        <v>792</v>
      </c>
      <c r="E16" s="281" t="s">
        <v>792</v>
      </c>
      <c r="F16" s="130" t="s">
        <v>792</v>
      </c>
      <c r="G16" s="131" t="s">
        <v>792</v>
      </c>
      <c r="H16" s="131" t="s">
        <v>792</v>
      </c>
      <c r="I16" s="277" t="s">
        <v>792</v>
      </c>
      <c r="J16" s="277" t="s">
        <v>792</v>
      </c>
      <c r="K16" s="63" t="s">
        <v>792</v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279" t="s">
        <v>792</v>
      </c>
      <c r="C17" s="280" t="s">
        <v>792</v>
      </c>
      <c r="D17" s="128" t="s">
        <v>792</v>
      </c>
      <c r="E17" s="281" t="s">
        <v>792</v>
      </c>
      <c r="F17" s="130" t="s">
        <v>792</v>
      </c>
      <c r="G17" s="131" t="s">
        <v>792</v>
      </c>
      <c r="H17" s="131" t="s">
        <v>792</v>
      </c>
      <c r="I17" s="277" t="s">
        <v>792</v>
      </c>
      <c r="J17" s="277" t="s">
        <v>792</v>
      </c>
      <c r="K17" s="63" t="s">
        <v>792</v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34" t="s">
        <v>792</v>
      </c>
      <c r="C18" s="135" t="s">
        <v>792</v>
      </c>
      <c r="D18" t="s">
        <v>792</v>
      </c>
      <c r="E18" s="129" t="s">
        <v>792</v>
      </c>
      <c r="F18" s="103" t="s">
        <v>792</v>
      </c>
      <c r="G18" s="137" t="s">
        <v>792</v>
      </c>
      <c r="H18" s="131" t="s">
        <v>792</v>
      </c>
      <c r="I18" s="62" t="s">
        <v>792</v>
      </c>
      <c r="J18" s="104" t="s">
        <v>792</v>
      </c>
      <c r="K18" s="133" t="s">
        <v>792</v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34" t="s">
        <v>792</v>
      </c>
      <c r="C19" s="135" t="s">
        <v>792</v>
      </c>
      <c r="D19" t="s">
        <v>792</v>
      </c>
      <c r="E19" s="129" t="s">
        <v>792</v>
      </c>
      <c r="F19" s="103" t="s">
        <v>792</v>
      </c>
      <c r="G19" s="137" t="s">
        <v>792</v>
      </c>
      <c r="H19" s="131" t="s">
        <v>792</v>
      </c>
      <c r="I19" s="62" t="s">
        <v>792</v>
      </c>
      <c r="J19" s="104" t="s">
        <v>792</v>
      </c>
      <c r="K19" s="133" t="s">
        <v>792</v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34" t="s">
        <v>792</v>
      </c>
      <c r="C20" s="135" t="s">
        <v>792</v>
      </c>
      <c r="D20" t="s">
        <v>792</v>
      </c>
      <c r="E20" s="129" t="s">
        <v>792</v>
      </c>
      <c r="F20" s="103" t="s">
        <v>792</v>
      </c>
      <c r="G20" s="137" t="s">
        <v>792</v>
      </c>
      <c r="H20" s="131" t="s">
        <v>792</v>
      </c>
      <c r="I20" s="62" t="s">
        <v>792</v>
      </c>
      <c r="J20" s="104" t="s">
        <v>792</v>
      </c>
      <c r="K20" s="133" t="s">
        <v>792</v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34" t="s">
        <v>792</v>
      </c>
      <c r="C21" s="135" t="s">
        <v>792</v>
      </c>
      <c r="D21" t="s">
        <v>792</v>
      </c>
      <c r="E21" s="129" t="s">
        <v>792</v>
      </c>
      <c r="F21" s="103" t="s">
        <v>792</v>
      </c>
      <c r="G21" s="137" t="s">
        <v>792</v>
      </c>
      <c r="H21" s="131" t="s">
        <v>792</v>
      </c>
      <c r="I21" s="62" t="s">
        <v>792</v>
      </c>
      <c r="J21" s="104" t="s">
        <v>792</v>
      </c>
      <c r="K21" s="133" t="s">
        <v>792</v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34" t="s">
        <v>792</v>
      </c>
      <c r="C22" s="135" t="s">
        <v>792</v>
      </c>
      <c r="D22" t="s">
        <v>792</v>
      </c>
      <c r="E22" s="129" t="s">
        <v>792</v>
      </c>
      <c r="F22" s="103" t="s">
        <v>792</v>
      </c>
      <c r="G22" s="137" t="s">
        <v>792</v>
      </c>
      <c r="H22" s="131" t="s">
        <v>792</v>
      </c>
      <c r="I22" s="62" t="s">
        <v>792</v>
      </c>
      <c r="J22" s="104" t="s">
        <v>792</v>
      </c>
      <c r="K22" s="133" t="s">
        <v>792</v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34" t="s">
        <v>792</v>
      </c>
      <c r="C23" s="135" t="s">
        <v>792</v>
      </c>
      <c r="D23" t="s">
        <v>792</v>
      </c>
      <c r="E23" s="129" t="s">
        <v>792</v>
      </c>
      <c r="F23" s="103" t="s">
        <v>792</v>
      </c>
      <c r="G23" s="137" t="s">
        <v>792</v>
      </c>
      <c r="H23" s="131" t="s">
        <v>792</v>
      </c>
      <c r="I23" s="62" t="s">
        <v>792</v>
      </c>
      <c r="J23" s="104" t="s">
        <v>792</v>
      </c>
      <c r="K23" s="133" t="s">
        <v>792</v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8536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1829 S Horne</v>
      </c>
      <c r="D28" s="151">
        <f>IF($F$1="","",INDEX('Working - CPI'!$C:$C,$F$1+ROW()-ROW($B$28)))</f>
        <v>13</v>
      </c>
      <c r="E28" s="152">
        <f>IF($F$1="","",INDEX('Working - CPI'!$D:$D,$F$1+ROW()-ROW($B$28)))</f>
        <v>1984</v>
      </c>
      <c r="F28" s="153">
        <f>IF($F$1="","",INDEX('Working - CPI'!$E:$E,$F$1+ROW()-ROW($B$28)))</f>
        <v>45870</v>
      </c>
      <c r="G28" s="484">
        <f ca="1">IF($F$1="","",INDEX('Working - CPI'!$F:$F,$F$1+ROW()-ROW($B$28)))</f>
        <v>139.52766793981573</v>
      </c>
      <c r="H28" s="268">
        <f>IF($F$1="","",INDEX('Working - CPI'!$G:$G,$F$1+ROW()-ROW($B$28)))</f>
        <v>1.45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No</v>
      </c>
      <c r="K28" s="938" t="str">
        <f>IF($F$1="","",INDEX('Working - CPI'!$J:$J,$F$1+ROW()-ROW($B$28)))</f>
        <v>Space left in good shape- will need ceiling tiles and blinds replacement. Can be shown</v>
      </c>
      <c r="L28" s="838"/>
      <c r="M28" s="838"/>
      <c r="N28" s="838"/>
      <c r="O28" s="838"/>
      <c r="P28" s="838"/>
      <c r="Q28" s="838"/>
      <c r="R28" s="936"/>
      <c r="S28" s="936"/>
      <c r="T28" s="936"/>
      <c r="U28" s="93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>1817 S Horne</v>
      </c>
      <c r="D29" s="151">
        <f>IF($F$1="","",INDEX('Working - CPI'!$C:$C,$F$1+ROW()-ROW($B$28)))</f>
        <v>5</v>
      </c>
      <c r="E29" s="152">
        <f>IF($F$1="","",INDEX('Working - CPI'!$D:$D,$F$1+ROW()-ROW($B$28)))</f>
        <v>2028</v>
      </c>
      <c r="F29" s="153">
        <f>IF($F$1="","",INDEX('Working - CPI'!$E:$E,$F$1+ROW()-ROW($B$28)))</f>
        <v>45870</v>
      </c>
      <c r="G29" s="484">
        <f ca="1">IF($F$1="","",INDEX('Working - CPI'!$F:$F,$F$1+ROW()-ROW($B$28)))</f>
        <v>139.52766793981573</v>
      </c>
      <c r="H29" s="268">
        <f>IF($F$1="","",INDEX('Working - CPI'!$G:$G,$F$1+ROW()-ROW($B$28)))</f>
        <v>1.45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Yes</v>
      </c>
      <c r="K29" s="844" t="str">
        <f>IF($F$1="","",INDEX('Working - CPI'!$J:$J,$F$1+ROW()-ROW($B$28)))</f>
        <v>Make ready complete, can be shown, ready for lease</v>
      </c>
      <c r="L29" s="845"/>
      <c r="M29" s="845"/>
      <c r="N29" s="845"/>
      <c r="O29" s="845"/>
      <c r="P29" s="845"/>
      <c r="Q29" s="845"/>
      <c r="R29" s="936"/>
      <c r="S29" s="936"/>
      <c r="T29" s="936"/>
      <c r="U29" s="93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1817 S Horne</v>
      </c>
      <c r="D30" s="151">
        <f>IF($F$1="","",INDEX('Working - CPI'!$C:$C,$F$1+ROW()-ROW($B$28)))</f>
        <v>6</v>
      </c>
      <c r="E30" s="152">
        <f>IF($F$1="","",INDEX('Working - CPI'!$D:$D,$F$1+ROW()-ROW($B$28)))</f>
        <v>2028</v>
      </c>
      <c r="F30" s="153">
        <f>IF($F$1="","",INDEX('Working - CPI'!$E:$E,$F$1+ROW()-ROW($B$28)))</f>
        <v>45901</v>
      </c>
      <c r="G30" s="484">
        <f ca="1">IF($F$1="","",INDEX('Working - CPI'!$F:$F,$F$1+ROW()-ROW($B$28)))</f>
        <v>108.52766793981573</v>
      </c>
      <c r="H30" s="268">
        <f>IF($F$1="","",INDEX('Working - CPI'!$G:$G,$F$1+ROW()-ROW($B$28)))</f>
        <v>1.45</v>
      </c>
      <c r="I30" s="267" t="str">
        <f>IF($F$1="","",INDEX('Working - CPI'!$H:$H,$F$1+ROW()-ROW($B$28)))</f>
        <v>Yes</v>
      </c>
      <c r="J30" s="267" t="str">
        <f>IF($F$1="","",INDEX('Working - CPI'!$I:$I,$F$1+ROW()-ROW($B$28)))</f>
        <v>Yes</v>
      </c>
      <c r="K30" s="844" t="str">
        <f>IF($F$1="","",INDEX('Working - CPI'!$J:$J,$F$1+ROW()-ROW($B$28)))</f>
        <v>Make ready complete, can be shown, ready for lease</v>
      </c>
      <c r="L30" s="845"/>
      <c r="M30" s="845"/>
      <c r="N30" s="845"/>
      <c r="O30" s="845"/>
      <c r="P30" s="845"/>
      <c r="Q30" s="845"/>
      <c r="R30" s="936"/>
      <c r="S30" s="936"/>
      <c r="T30" s="936"/>
      <c r="U30" s="936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20.25" customHeight="1">
      <c r="A31" s="125"/>
      <c r="B31" s="150" t="str">
        <f>IF($F$1="","",IF(INDEX('Working - CPI'!$D:$D,$F$1+ROW()-ROW($B$28))&gt;0,"Vacant",""))</f>
        <v>Vacant</v>
      </c>
      <c r="C31" s="151" t="str">
        <f>IF($F$1="","",INDEX('Working - CPI'!$B:$B,$F$1+ROW()-ROW($B$28)))</f>
        <v>1829 S Horne</v>
      </c>
      <c r="D31" s="151">
        <f>IF($F$1="","",INDEX('Working - CPI'!$C:$C,$F$1+ROW()-ROW($B$28)))</f>
        <v>15</v>
      </c>
      <c r="E31" s="152">
        <f>IF($F$1="","",INDEX('Working - CPI'!$D:$D,$F$1+ROW()-ROW($B$28)))</f>
        <v>1608</v>
      </c>
      <c r="F31" s="153">
        <f>IF($F$1="","",INDEX('Working - CPI'!$E:$E,$F$1+ROW()-ROW($B$28)))</f>
        <v>45901</v>
      </c>
      <c r="G31" s="484">
        <f>IF($F$1="","",INDEX('Working - CPI'!$F:$F,$F$1+ROW()-ROW($B$28)))</f>
        <v>0</v>
      </c>
      <c r="H31" s="268">
        <f>IF($F$1="","",INDEX('Working - CPI'!$G:$G,$F$1+ROW()-ROW($B$28)))</f>
        <v>1.45</v>
      </c>
      <c r="I31" s="267" t="str">
        <f>IF($F$1="","",INDEX('Working - CPI'!$H:$H,$F$1+ROW()-ROW($B$28)))</f>
        <v>Yes</v>
      </c>
      <c r="J31" s="267" t="str">
        <f>IF($F$1="","",INDEX('Working - CPI'!$I:$I,$F$1+ROW()-ROW($B$28)))</f>
        <v>No</v>
      </c>
      <c r="K31" s="926" t="str">
        <f>IF($F$1="","",INDEX('Working - CPI'!$J:$J,$F$1+ROW()-ROW($B$28)))</f>
        <v>Make ready started, pending paint of space for completion. Can be shown.</v>
      </c>
      <c r="L31" s="862"/>
      <c r="M31" s="862"/>
      <c r="N31" s="862"/>
      <c r="O31" s="862"/>
      <c r="P31" s="862"/>
      <c r="Q31" s="862"/>
      <c r="R31" s="936"/>
      <c r="S31" s="936"/>
      <c r="T31" s="936"/>
      <c r="U31" s="936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SUMIF(B28:B41,B46,E28:E41)</f>
        <v>0</v>
      </c>
      <c r="D46" s="237"/>
      <c r="E46" s="238">
        <f>SUM(E28:E45)</f>
        <v>7648</v>
      </c>
      <c r="F46" s="239"/>
      <c r="G46" s="237" t="s">
        <v>59</v>
      </c>
      <c r="H46" s="237">
        <f>SUMIF(B28:B41,G46,E28:E41)</f>
        <v>7648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>
        <v>1</v>
      </c>
      <c r="B50" s="61" t="str">
        <f>IF($G$1="","",INDEX('Lease Report 2025'!$H:$H,$G$1+ROW()-ROW($B$50)))</f>
        <v>Bla Bla Auto Sales, LLC</v>
      </c>
      <c r="C50" s="62" t="str">
        <f>IF($G$1="","",INDEX('Lease Report 2025'!$D:$D,$G$1+ROW()-ROW($B$50)))</f>
        <v>1817 S Horne</v>
      </c>
      <c r="D50" s="62">
        <f>IF($G$1="","",INDEX('Lease Report 2025'!$E:$E,$G$1+ROW()-ROW($B$50)))</f>
        <v>12</v>
      </c>
      <c r="E50" s="60">
        <f>IF($G$1="","",INDEX('Lease Report 2025'!$G:$G,$G$1+ROW()-ROW($B$50)))</f>
        <v>2184</v>
      </c>
      <c r="F50" s="63" t="str">
        <f>IF($G$1="","",INDEX('Lease Report 2025'!$A:$A,$G$1+ROW()-ROW($B$50)))</f>
        <v>R</v>
      </c>
      <c r="G50" s="64">
        <f>IF($G$1="","",INDEX('Lease Report 2025'!$L:$L,$G$1+ROW()-ROW($B$50)))</f>
        <v>1.31</v>
      </c>
      <c r="H50" s="64"/>
      <c r="I50" s="62">
        <f>IF($G$1="","",INDEX('Lease Report 2025'!$P:$P,$G$1+ROW()-ROW($B$50)))</f>
        <v>3</v>
      </c>
      <c r="J50" s="62"/>
      <c r="K50" s="64"/>
      <c r="L50" s="64"/>
      <c r="M50" s="64"/>
      <c r="N50" s="476"/>
      <c r="O50" s="476">
        <f>IF($G$1="","",INDEX('Lease Report 2025'!$N:$N,$G$1+ROW()-ROW($B$50)))</f>
        <v>7.0000000000000007E-2</v>
      </c>
      <c r="P50" s="476"/>
      <c r="Q50" s="476"/>
      <c r="R50" s="64"/>
      <c r="S50" s="109">
        <f>IF($G$1="","",INDEX('Lease Report 2025'!$R:$R,$G$1+ROW()-ROW($B$50)))</f>
        <v>45689</v>
      </c>
      <c r="T50" s="61" t="str">
        <f>IF($G$1="","",INDEX('Lease Report 2025'!$O:$O,$G$1+ROW()-ROW($B$50)))</f>
        <v>No TI, No Free rent, No outside agent, Base Year Gross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>
        <v>1</v>
      </c>
      <c r="B51" s="61" t="str">
        <f>IF($G$1="","",INDEX('Lease Report 2025'!$H:$H,$G$1+ROW()-ROW($B$50)))</f>
        <v>Copper Sky Homes LLC</v>
      </c>
      <c r="C51" s="62" t="str">
        <f>IF($G$1="","",INDEX('Lease Report 2025'!$D:$D,$G$1+ROW()-ROW($B$50)))</f>
        <v>1817 S Horne</v>
      </c>
      <c r="D51" s="62">
        <f>IF($G$1="","",INDEX('Lease Report 2025'!$E:$E,$G$1+ROW()-ROW($B$50)))</f>
        <v>7</v>
      </c>
      <c r="E51" s="60">
        <f>IF($G$1="","",INDEX('Lease Report 2025'!$G:$G,$G$1+ROW()-ROW($B$50)))</f>
        <v>2184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1.46</v>
      </c>
      <c r="H51" s="64"/>
      <c r="I51" s="62">
        <f>IF($G$1="","",INDEX('Lease Report 2025'!$P:$P,$G$1+ROW()-ROW($B$50)))</f>
        <v>1</v>
      </c>
      <c r="J51" s="62"/>
      <c r="K51" s="64"/>
      <c r="L51" s="64"/>
      <c r="M51" s="64"/>
      <c r="N51" s="476"/>
      <c r="O51" s="476">
        <f>IF($G$1="","",INDEX('Lease Report 2025'!$N:$N,$G$1+ROW()-ROW($B$50)))</f>
        <v>0</v>
      </c>
      <c r="P51" s="476"/>
      <c r="Q51" s="476"/>
      <c r="R51" s="64"/>
      <c r="S51" s="109">
        <f>IF($G$1="","",INDEX('Lease Report 2025'!$R:$R,$G$1+ROW()-ROW($B$50)))</f>
        <v>45689</v>
      </c>
      <c r="T51" s="61" t="str">
        <f>IF($G$1="","",INDEX('Lease Report 2025'!$O:$O,$G$1+ROW()-ROW($B$50)))</f>
        <v>No TI, No Free rent, No outside agent, Base Year Gross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>
        <v>1</v>
      </c>
      <c r="B52" s="61" t="str">
        <f>IF($G$1="","",INDEX('Lease Report 2025'!$H:$H,$G$1+ROW()-ROW($B$50)))</f>
        <v>CTK Fabrication LLC</v>
      </c>
      <c r="C52" s="62" t="str">
        <f>IF($G$1="","",INDEX('Lease Report 2025'!$D:$D,$G$1+ROW()-ROW($B$50)))</f>
        <v>1817 S Horne</v>
      </c>
      <c r="D52" s="62">
        <f>IF($G$1="","",INDEX('Lease Report 2025'!$E:$E,$G$1+ROW()-ROW($B$50)))</f>
        <v>11</v>
      </c>
      <c r="E52" s="60">
        <f>IF($G$1="","",INDEX('Lease Report 2025'!$G:$G,$G$1+ROW()-ROW($B$50)))</f>
        <v>2028</v>
      </c>
      <c r="F52" s="63" t="str">
        <f>IF($G$1="","",INDEX('Lease Report 2025'!$A:$A,$G$1+ROW()-ROW($B$50)))</f>
        <v>New</v>
      </c>
      <c r="G52" s="64">
        <f>IF($G$1="","",INDEX('Lease Report 2025'!$L:$L,$G$1+ROW()-ROW($B$50)))</f>
        <v>1.3</v>
      </c>
      <c r="H52" s="64"/>
      <c r="I52" s="62">
        <f>IF($G$1="","",INDEX('Lease Report 2025'!$P:$P,$G$1+ROW()-ROW($B$50)))</f>
        <v>2</v>
      </c>
      <c r="J52" s="62"/>
      <c r="K52" s="64"/>
      <c r="L52" s="64"/>
      <c r="M52" s="64"/>
      <c r="N52" s="476"/>
      <c r="O52" s="476">
        <f>IF($G$1="","",INDEX('Lease Report 2025'!$N:$N,$G$1+ROW()-ROW($B$50)))</f>
        <v>0.05</v>
      </c>
      <c r="P52" s="476"/>
      <c r="Q52" s="476"/>
      <c r="R52" s="64"/>
      <c r="S52" s="109">
        <f>IF($G$1="","",INDEX('Lease Report 2025'!$R:$R,$G$1+ROW()-ROW($B$50)))</f>
        <v>45705</v>
      </c>
      <c r="T52" s="61">
        <f>IF($G$1="","",INDEX('Lease Report 2025'!$O:$O,$G$1+ROW()-ROW($B$50)))</f>
        <v>1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>
        <v>1</v>
      </c>
      <c r="B53" s="61" t="str">
        <f>IF($G$1="","",INDEX('Lease Report 2025'!$H:$H,$G$1+ROW()-ROW($B$50)))</f>
        <v>Shorai Service LLC</v>
      </c>
      <c r="C53" s="62" t="str">
        <f>IF($G$1="","",INDEX('Lease Report 2025'!$D:$D,$G$1+ROW()-ROW($B$50)))</f>
        <v>1829 S Horne</v>
      </c>
      <c r="D53" s="62">
        <f>IF($G$1="","",INDEX('Lease Report 2025'!$E:$E,$G$1+ROW()-ROW($B$50)))</f>
        <v>4</v>
      </c>
      <c r="E53" s="60">
        <f>IF($G$1="","",INDEX('Lease Report 2025'!$G:$G,$G$1+ROW()-ROW($B$50)))</f>
        <v>2028</v>
      </c>
      <c r="F53" s="63" t="str">
        <f>IF($G$1="","",INDEX('Lease Report 2025'!$A:$A,$G$1+ROW()-ROW($B$50)))</f>
        <v>New</v>
      </c>
      <c r="G53" s="64">
        <f>IF($G$1="","",INDEX('Lease Report 2025'!$L:$L,$G$1+ROW()-ROW($B$50)))</f>
        <v>1.3</v>
      </c>
      <c r="H53" s="64"/>
      <c r="I53" s="62">
        <f>IF($G$1="","",INDEX('Lease Report 2025'!$P:$P,$G$1+ROW()-ROW($B$50)))</f>
        <v>2</v>
      </c>
      <c r="J53" s="62"/>
      <c r="K53" s="64"/>
      <c r="L53" s="64"/>
      <c r="M53" s="64"/>
      <c r="N53" s="476"/>
      <c r="O53" s="476">
        <f>IF($G$1="","",INDEX('Lease Report 2025'!$N:$N,$G$1+ROW()-ROW($B$50)))</f>
        <v>0.05</v>
      </c>
      <c r="P53" s="476"/>
      <c r="Q53" s="476"/>
      <c r="R53" s="64"/>
      <c r="S53" s="109">
        <f>IF($G$1="","",INDEX('Lease Report 2025'!$R:$R,$G$1+ROW()-ROW($B$50)))</f>
        <v>45809</v>
      </c>
      <c r="T53" s="61">
        <f>IF($G$1="","",INDEX('Lease Report 2025'!$O:$O,$G$1+ROW()-ROW($B$50)))</f>
        <v>0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>
        <v>1</v>
      </c>
      <c r="B54" s="61" t="str">
        <f>IF($G$1="","",INDEX('Lease Report 2025'!$H:$H,$G$1+ROW()-ROW($B$50)))</f>
        <v>GreenTec Laboratories LLC</v>
      </c>
      <c r="C54" s="62" t="str">
        <f>IF($G$1="","",INDEX('Lease Report 2025'!$D:$D,$G$1+ROW()-ROW($B$50)))</f>
        <v>1829 S Horne</v>
      </c>
      <c r="D54" s="62">
        <f>IF($G$1="","",INDEX('Lease Report 2025'!$E:$E,$G$1+ROW()-ROW($B$50)))</f>
        <v>11</v>
      </c>
      <c r="E54" s="60">
        <f>IF($G$1="","",INDEX('Lease Report 2025'!$G:$G,$G$1+ROW()-ROW($B$50)))</f>
        <v>2184</v>
      </c>
      <c r="F54" s="63" t="str">
        <f>IF($G$1="","",INDEX('Lease Report 2025'!$A:$A,$G$1+ROW()-ROW($B$50)))</f>
        <v>R</v>
      </c>
      <c r="G54" s="64">
        <f>IF($G$1="","",INDEX('Lease Report 2025'!$L:$L,$G$1+ROW()-ROW($B$50)))</f>
        <v>1.3599999999999999</v>
      </c>
      <c r="H54" s="64"/>
      <c r="I54" s="62">
        <f>IF($G$1="","",INDEX('Lease Report 2025'!$P:$P,$G$1+ROW()-ROW($B$50)))</f>
        <v>3</v>
      </c>
      <c r="J54" s="62"/>
      <c r="K54" s="64"/>
      <c r="L54" s="64"/>
      <c r="M54" s="64"/>
      <c r="N54" s="476"/>
      <c r="O54" s="476">
        <f>IF($G$1="","",INDEX('Lease Report 2025'!$N:$N,$G$1+ROW()-ROW($B$50)))</f>
        <v>7.0000000000000007E-2</v>
      </c>
      <c r="P54" s="476"/>
      <c r="Q54" s="476"/>
      <c r="R54" s="64"/>
      <c r="S54" s="109">
        <f>IF($G$1="","",INDEX('Lease Report 2025'!$R:$R,$G$1+ROW()-ROW($B$50)))</f>
        <v>45839</v>
      </c>
      <c r="T54" s="61" t="str">
        <f>IF($G$1="","",INDEX('Lease Report 2025'!$O:$O,$G$1+ROW()-ROW($B$50)))</f>
        <v>No TI, No Free rent, No outside agent, Base Year Gross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>
        <v>1</v>
      </c>
      <c r="B55" s="61" t="str">
        <f>IF($G$1="","",INDEX('Lease Report 2025'!$H:$H,$G$1+ROW()-ROW($B$50)))</f>
        <v>Peter W. Dreyer</v>
      </c>
      <c r="C55" s="62" t="str">
        <f>IF($G$1="","",INDEX('Lease Report 2025'!$D:$D,$G$1+ROW()-ROW($B$50)))</f>
        <v>1817 S Horne</v>
      </c>
      <c r="D55" s="62">
        <f>IF($G$1="","",INDEX('Lease Report 2025'!$E:$E,$G$1+ROW()-ROW($B$50)))</f>
        <v>9</v>
      </c>
      <c r="E55" s="60">
        <f>IF($G$1="","",INDEX('Lease Report 2025'!$G:$G,$G$1+ROW()-ROW($B$50)))</f>
        <v>2184</v>
      </c>
      <c r="F55" s="63" t="str">
        <f>IF($G$1="","",INDEX('Lease Report 2025'!$A:$A,$G$1+ROW()-ROW($B$50)))</f>
        <v>R</v>
      </c>
      <c r="G55" s="64">
        <f>IF($G$1="","",INDEX('Lease Report 2025'!$L:$L,$G$1+ROW()-ROW($B$50)))</f>
        <v>1.3699999999999999</v>
      </c>
      <c r="H55" s="64"/>
      <c r="I55" s="62">
        <f>IF($G$1="","",INDEX('Lease Report 2025'!$P:$P,$G$1+ROW()-ROW($B$50)))</f>
        <v>3</v>
      </c>
      <c r="J55" s="62"/>
      <c r="K55" s="64"/>
      <c r="L55" s="64"/>
      <c r="M55" s="64"/>
      <c r="N55" s="476"/>
      <c r="O55" s="476">
        <f>IF($G$1="","",INDEX('Lease Report 2025'!$N:$N,$G$1+ROW()-ROW($B$50)))</f>
        <v>7.0000000000000007E-2</v>
      </c>
      <c r="P55" s="476"/>
      <c r="Q55" s="476"/>
      <c r="R55" s="64"/>
      <c r="S55" s="109">
        <f>IF($G$1="","",INDEX('Lease Report 2025'!$R:$R,$G$1+ROW()-ROW($B$50)))</f>
        <v>45839</v>
      </c>
      <c r="T55" s="61" t="str">
        <f>IF($G$1="","",INDEX('Lease Report 2025'!$O:$O,$G$1+ROW()-ROW($B$50)))</f>
        <v>No TI, No Free rent, No outside agent, Base Year Gross</v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>
        <v>1</v>
      </c>
      <c r="B56" s="61" t="str">
        <f>IF($G$1="","",INDEX('Lease Report 2025'!$H:$H,$G$1+ROW()-ROW($B$50)))</f>
        <v>Cactus Golf Club LLC</v>
      </c>
      <c r="C56" s="62" t="str">
        <f>IF($G$1="","",INDEX('Lease Report 2025'!$D:$D,$G$1+ROW()-ROW($B$50)))</f>
        <v>1829 S Horne</v>
      </c>
      <c r="D56" s="62">
        <f>IF($G$1="","",INDEX('Lease Report 2025'!$E:$E,$G$1+ROW()-ROW($B$50)))</f>
        <v>8</v>
      </c>
      <c r="E56" s="60">
        <f>IF($G$1="","",INDEX('Lease Report 2025'!$G:$G,$G$1+ROW()-ROW($B$50)))</f>
        <v>2184</v>
      </c>
      <c r="F56" s="63" t="str">
        <f>IF($G$1="","",INDEX('Lease Report 2025'!$A:$A,$G$1+ROW()-ROW($B$50)))</f>
        <v>New</v>
      </c>
      <c r="G56" s="64">
        <f>IF($G$1="","",INDEX('Lease Report 2025'!$L:$L,$G$1+ROW()-ROW($B$50)))</f>
        <v>1.4</v>
      </c>
      <c r="H56" s="64"/>
      <c r="I56" s="62">
        <f>IF($G$1="","",INDEX('Lease Report 2025'!$P:$P,$G$1+ROW()-ROW($B$50)))</f>
        <v>3</v>
      </c>
      <c r="J56" s="62"/>
      <c r="K56" s="64"/>
      <c r="L56" s="64"/>
      <c r="M56" s="64"/>
      <c r="N56" s="476"/>
      <c r="O56" s="476">
        <f>IF($G$1="","",INDEX('Lease Report 2025'!$N:$N,$G$1+ROW()-ROW($B$50)))</f>
        <v>0.05</v>
      </c>
      <c r="P56" s="476"/>
      <c r="Q56" s="476"/>
      <c r="R56" s="64"/>
      <c r="S56" s="109">
        <f>IF($G$1="","",INDEX('Lease Report 2025'!$R:$R,$G$1+ROW()-ROW($B$50)))</f>
        <v>45901</v>
      </c>
      <c r="T56" s="61">
        <f>IF($G$1="","",INDEX('Lease Report 2025'!$O:$O,$G$1+ROW()-ROW($B$50)))</f>
        <v>2</v>
      </c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>
        <v>1</v>
      </c>
      <c r="B57" s="61" t="str">
        <f>IF($G$1="","",INDEX('Lease Report 2025'!$H:$H,$G$1+ROW()-ROW($B$50)))</f>
        <v>The Jukebox Grounds</v>
      </c>
      <c r="C57" s="62" t="str">
        <f>IF($G$1="","",INDEX('Lease Report 2025'!$D:$D,$G$1+ROW()-ROW($B$50)))</f>
        <v>1817 S Horne</v>
      </c>
      <c r="D57" s="62" t="str">
        <f>IF($G$1="","",INDEX('Lease Report 2025'!$E:$E,$G$1+ROW()-ROW($B$50)))</f>
        <v>Suite 1 &amp; 2</v>
      </c>
      <c r="E57" s="60">
        <f>IF($G$1="","",INDEX('Lease Report 2025'!$G:$G,$G$1+ROW()-ROW($B$50)))</f>
        <v>3276</v>
      </c>
      <c r="F57" s="63" t="str">
        <f>IF($G$1="","",INDEX('Lease Report 2025'!$A:$A,$G$1+ROW()-ROW($B$50)))</f>
        <v>R</v>
      </c>
      <c r="G57" s="64">
        <f>IF($G$1="","",INDEX('Lease Report 2025'!$L:$L,$G$1+ROW()-ROW($B$50)))</f>
        <v>1.34</v>
      </c>
      <c r="H57" s="64"/>
      <c r="I57" s="62">
        <f>IF($G$1="","",INDEX('Lease Report 2025'!$P:$P,$G$1+ROW()-ROW($B$50)))</f>
        <v>5</v>
      </c>
      <c r="J57" s="62"/>
      <c r="K57" s="64"/>
      <c r="L57" s="64"/>
      <c r="M57" s="64"/>
      <c r="N57" s="476"/>
      <c r="O57" s="476">
        <f>IF($G$1="","",INDEX('Lease Report 2025'!$N:$N,$G$1+ROW()-ROW($B$50)))</f>
        <v>0.06</v>
      </c>
      <c r="P57" s="476"/>
      <c r="Q57" s="476"/>
      <c r="R57" s="64"/>
      <c r="S57" s="109">
        <f>IF($G$1="","",INDEX('Lease Report 2025'!$R:$R,$G$1+ROW()-ROW($B$50)))</f>
        <v>45931</v>
      </c>
      <c r="T57" s="61" t="str">
        <f>IF($G$1="","",INDEX('Lease Report 2025'!$O:$O,$G$1+ROW()-ROW($B$50)))</f>
        <v>No TI, No Free rent, No outside agent, Base Year Gross</v>
      </c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>
        <v>1</v>
      </c>
      <c r="B58" s="61" t="str">
        <f>IF($G$1="","",INDEX('Lease Report 2025'!$H:$H,$G$1+ROW()-ROW($B$50)))</f>
        <v>JB Industries LLC d/b/a Solo Solar</v>
      </c>
      <c r="C58" s="62" t="str">
        <f>IF($G$1="","",INDEX('Lease Report 2025'!$D:$D,$G$1+ROW()-ROW($B$50)))</f>
        <v>1817 S Horne Suite 15</v>
      </c>
      <c r="D58" s="62">
        <f>IF($G$1="","",INDEX('Lease Report 2025'!$E:$E,$G$1+ROW()-ROW($B$50)))</f>
        <v>0</v>
      </c>
      <c r="E58" s="60">
        <f>IF($G$1="","",INDEX('Lease Report 2025'!$G:$G,$G$1+ROW()-ROW($B$50)))</f>
        <v>1608</v>
      </c>
      <c r="F58" s="63" t="str">
        <f>IF($G$1="","",INDEX('Lease Report 2025'!$A:$A,$G$1+ROW()-ROW($B$50)))</f>
        <v>New</v>
      </c>
      <c r="G58" s="64">
        <f>IF($G$1="","",INDEX('Lease Report 2025'!$L:$L,$G$1+ROW()-ROW($B$50)))</f>
        <v>1.45</v>
      </c>
      <c r="H58" s="64"/>
      <c r="I58" s="62">
        <f>IF($G$1="","",INDEX('Lease Report 2025'!$P:$P,$G$1+ROW()-ROW($B$50)))</f>
        <v>3</v>
      </c>
      <c r="J58" s="62"/>
      <c r="K58" s="64"/>
      <c r="L58" s="64"/>
      <c r="M58" s="64"/>
      <c r="N58" s="476"/>
      <c r="O58" s="476">
        <f>IF($G$1="","",INDEX('Lease Report 2025'!$N:$N,$G$1+ROW()-ROW($B$50)))</f>
        <v>0.05</v>
      </c>
      <c r="P58" s="476"/>
      <c r="Q58" s="476"/>
      <c r="R58" s="64"/>
      <c r="S58" s="109">
        <f>IF($G$1="","",INDEX('Lease Report 2025'!$R:$R,$G$1+ROW()-ROW($B$50)))</f>
        <v>45962</v>
      </c>
      <c r="T58" s="61">
        <f>IF($G$1="","",INDEX('Lease Report 2025'!$O:$O,$G$1+ROW()-ROW($B$50)))</f>
        <v>0</v>
      </c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23" customHeight="1">
      <c r="A59" s="60">
        <v>1</v>
      </c>
      <c r="B59" s="147" t="str">
        <f>IF($G$1="","",INDEX('Lease Report 2025'!$H:$H,$G$1+ROW()-ROW($B$50)))</f>
        <v>Sun West Builders Inc</v>
      </c>
      <c r="C59" s="62" t="str">
        <f>IF($G$1="","",INDEX('Lease Report 2025'!$D:$D,$G$1+ROW()-ROW($B$50)))</f>
        <v xml:space="preserve">1829 S Horne </v>
      </c>
      <c r="D59" s="62">
        <f>IF($G$1="","",INDEX('Lease Report 2025'!$E:$E,$G$1+ROW()-ROW($B$50)))</f>
        <v>6</v>
      </c>
      <c r="E59" s="60">
        <f>IF($G$1="","",INDEX('Lease Report 2025'!$G:$G,$G$1+ROW()-ROW($B$50)))</f>
        <v>2028</v>
      </c>
      <c r="F59" s="103" t="str">
        <f>IF($G$1="","",INDEX('Lease Report 2025'!$A:$A,$G$1+ROW()-ROW($B$50)))</f>
        <v>R</v>
      </c>
      <c r="G59" s="64">
        <f>IF($G$1="","",INDEX('Lease Report 2025'!$L:$L,$G$1+ROW()-ROW($B$50)))</f>
        <v>1.45</v>
      </c>
      <c r="H59" s="64"/>
      <c r="I59" s="62">
        <f>IF($G$1="","",INDEX('Lease Report 2025'!$P:$P,$G$1+ROW()-ROW($B$50)))</f>
        <v>2</v>
      </c>
      <c r="J59" s="104"/>
      <c r="K59" s="105"/>
      <c r="L59" s="64"/>
      <c r="M59" s="60"/>
      <c r="N59" s="106"/>
      <c r="O59" s="107">
        <f>IF($G$1="","",INDEX('Lease Report 2025'!$N:$N,$G$1+ROW()-ROW($B$50)))</f>
        <v>7.0000000000000007E-2</v>
      </c>
      <c r="P59" s="107"/>
      <c r="Q59" s="174"/>
      <c r="R59" s="74"/>
      <c r="S59" s="175">
        <f>IF($G$1="","",INDEX('Lease Report 2025'!$R:$R,$G$1+ROW()-ROW($B$50)))</f>
        <v>45992</v>
      </c>
      <c r="T59" s="864" t="str">
        <f>IF($G$1="","",INDEX('Lease Report 2025'!$O:$O,$G$1+ROW()-ROW($B$50)))</f>
        <v>No TI, No Free rent, No outside agent, Base Year Gross</v>
      </c>
      <c r="U59" s="853"/>
      <c r="W59" s="120">
        <f>AB59*E59*(AG59/12)</f>
        <v>5881.2</v>
      </c>
      <c r="X59" s="111">
        <f>SUMIFS($AM59:$BB59,$AM$6:$BB$6,"&lt;="&amp;AG59)+(INDEX($BD59:$BS59,MATCH(AG59+12,$AM$6:$BB$6))*(AG59-INDEX($AM$6:$BB$6,MATCH(AG59,$AM$6:$BB$6))))-W59</f>
        <v>205.84199999999964</v>
      </c>
      <c r="Y59" s="177">
        <f>AD59*E59</f>
        <v>0</v>
      </c>
      <c r="Z59" s="112">
        <f>SUM(W59:X59)*P59</f>
        <v>0</v>
      </c>
      <c r="AA59" s="112">
        <f>AB59/12*E59*AC59</f>
        <v>0</v>
      </c>
      <c r="AB59" s="78">
        <f>IF(H59="",G59,H59)</f>
        <v>1.45</v>
      </c>
      <c r="AC59" s="178">
        <f>IF(N59="",M59,N59)</f>
        <v>0</v>
      </c>
      <c r="AD59" s="179">
        <f>IF(L59="",K59,L59)</f>
        <v>0</v>
      </c>
      <c r="AE59" s="180">
        <f>IFERROR(LEFT(J59, FIND("-", J59) - 1),I59)</f>
        <v>2</v>
      </c>
      <c r="AF59" s="181">
        <f>IFERROR(RIGHT(J59,LEN(J59)-SEARCH("-",J59)),0)</f>
        <v>0</v>
      </c>
      <c r="AG59" s="182">
        <f>_xlfn.NUMBERVALUE(AE59)*12+_xlfn.NUMBERVALUE(AF59)</f>
        <v>24</v>
      </c>
      <c r="AH59" s="114">
        <f>IF(E59&lt;$AH$3,36,60)</f>
        <v>36</v>
      </c>
      <c r="AL59" s="55"/>
      <c r="AM59" s="176">
        <f>AB59*$E59</f>
        <v>2940.6</v>
      </c>
      <c r="AN59" s="117">
        <f t="shared" ref="AN59:BB59" si="8">AM59*(1+$O59)</f>
        <v>3146.442</v>
      </c>
      <c r="AO59" s="117">
        <f t="shared" si="8"/>
        <v>3366.6929400000004</v>
      </c>
      <c r="AP59" s="117">
        <f t="shared" si="8"/>
        <v>3602.3614458000006</v>
      </c>
      <c r="AQ59" s="117">
        <f t="shared" si="8"/>
        <v>3854.5267470060007</v>
      </c>
      <c r="AR59" s="117">
        <f t="shared" si="8"/>
        <v>4124.3436192964209</v>
      </c>
      <c r="AS59" s="117">
        <f t="shared" si="8"/>
        <v>4413.0476726471707</v>
      </c>
      <c r="AT59" s="117">
        <f t="shared" si="8"/>
        <v>4721.961009732473</v>
      </c>
      <c r="AU59" s="117">
        <f t="shared" si="8"/>
        <v>5052.4982804137462</v>
      </c>
      <c r="AV59" s="117">
        <f t="shared" si="8"/>
        <v>5406.1731600427083</v>
      </c>
      <c r="AW59" s="117">
        <f t="shared" si="8"/>
        <v>5784.6052812456983</v>
      </c>
      <c r="AX59" s="117">
        <f t="shared" si="8"/>
        <v>6189.5276509328978</v>
      </c>
      <c r="AY59" s="117">
        <f t="shared" si="8"/>
        <v>6622.7945864982012</v>
      </c>
      <c r="AZ59" s="117">
        <f t="shared" si="8"/>
        <v>7086.3902075530759</v>
      </c>
      <c r="BA59" s="117">
        <f t="shared" si="8"/>
        <v>7582.4375220817919</v>
      </c>
      <c r="BB59" s="117">
        <f t="shared" si="8"/>
        <v>8113.2081486275174</v>
      </c>
      <c r="BD59" s="176">
        <f t="shared" ref="BD59:BS59" si="9">AM59/12</f>
        <v>245.04999999999998</v>
      </c>
      <c r="BE59" s="120">
        <f t="shared" si="9"/>
        <v>262.20350000000002</v>
      </c>
      <c r="BF59" s="120">
        <f t="shared" si="9"/>
        <v>280.55774500000001</v>
      </c>
      <c r="BG59" s="120">
        <f t="shared" si="9"/>
        <v>300.19678715000003</v>
      </c>
      <c r="BH59" s="120">
        <f t="shared" si="9"/>
        <v>321.21056225050006</v>
      </c>
      <c r="BI59" s="120">
        <f t="shared" si="9"/>
        <v>343.69530160803509</v>
      </c>
      <c r="BJ59" s="120">
        <f t="shared" si="9"/>
        <v>367.75397272059757</v>
      </c>
      <c r="BK59" s="120">
        <f t="shared" si="9"/>
        <v>393.49675081103942</v>
      </c>
      <c r="BL59" s="120">
        <f t="shared" si="9"/>
        <v>421.0415233678122</v>
      </c>
      <c r="BM59" s="120">
        <f t="shared" si="9"/>
        <v>450.51443000355903</v>
      </c>
      <c r="BN59" s="120">
        <f t="shared" si="9"/>
        <v>482.05044010380817</v>
      </c>
      <c r="BO59" s="120">
        <f t="shared" si="9"/>
        <v>515.79397091107478</v>
      </c>
      <c r="BP59" s="120">
        <f t="shared" si="9"/>
        <v>551.8995488748501</v>
      </c>
      <c r="BQ59" s="120">
        <f t="shared" si="9"/>
        <v>590.53251729608962</v>
      </c>
      <c r="BR59" s="120">
        <f t="shared" si="9"/>
        <v>631.86979350681599</v>
      </c>
      <c r="BS59" s="120">
        <f t="shared" si="9"/>
        <v>676.10067905229312</v>
      </c>
    </row>
    <row r="60" spans="1:71" s="110" customFormat="1" ht="12.75" customHeight="1">
      <c r="A60" s="60">
        <v>1</v>
      </c>
      <c r="B60" s="147" t="s">
        <v>1490</v>
      </c>
      <c r="C60" s="62" t="s">
        <v>181</v>
      </c>
      <c r="D60" s="62">
        <v>12</v>
      </c>
      <c r="E60" s="60">
        <v>2184</v>
      </c>
      <c r="F60" s="103" t="s">
        <v>296</v>
      </c>
      <c r="G60" s="64">
        <v>1.4</v>
      </c>
      <c r="H60" s="64"/>
      <c r="I60" s="62">
        <v>3</v>
      </c>
      <c r="J60" s="104"/>
      <c r="K60" s="105"/>
      <c r="L60" s="64"/>
      <c r="M60" s="60"/>
      <c r="N60" s="106"/>
      <c r="O60" s="476">
        <v>0.05</v>
      </c>
      <c r="P60" s="107"/>
      <c r="Q60" s="174"/>
      <c r="R60" s="74"/>
      <c r="S60" s="183">
        <v>46023</v>
      </c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>
        <v>1</v>
      </c>
      <c r="B61" s="147" t="s">
        <v>1491</v>
      </c>
      <c r="C61" s="62" t="s">
        <v>183</v>
      </c>
      <c r="D61" s="62" t="s">
        <v>1492</v>
      </c>
      <c r="E61" s="60">
        <v>3648</v>
      </c>
      <c r="F61" s="103" t="s">
        <v>296</v>
      </c>
      <c r="G61" s="64">
        <v>1.4</v>
      </c>
      <c r="H61" s="64"/>
      <c r="I61" s="62">
        <v>1</v>
      </c>
      <c r="J61" s="104"/>
      <c r="K61" s="105"/>
      <c r="L61" s="64"/>
      <c r="M61" s="60"/>
      <c r="N61" s="106"/>
      <c r="O61" s="476"/>
      <c r="P61" s="107"/>
      <c r="Q61" s="174"/>
      <c r="R61" s="74"/>
      <c r="S61" s="183">
        <v>46054</v>
      </c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110" customFormat="1" ht="12.75" customHeight="1">
      <c r="A62" s="60"/>
      <c r="B62" s="147"/>
      <c r="C62" s="62"/>
      <c r="D62" s="62"/>
      <c r="E62" s="60"/>
      <c r="F62" s="103"/>
      <c r="G62" s="64"/>
      <c r="H62" s="64"/>
      <c r="I62" s="62"/>
      <c r="J62" s="104"/>
      <c r="K62" s="105"/>
      <c r="L62" s="64"/>
      <c r="M62" s="60"/>
      <c r="N62" s="106"/>
      <c r="O62" s="107"/>
      <c r="P62" s="107"/>
      <c r="Q62" s="174"/>
      <c r="R62" s="74"/>
      <c r="S62" s="183"/>
      <c r="T62" s="184"/>
      <c r="U62" s="258"/>
      <c r="W62" s="120"/>
      <c r="X62" s="111"/>
      <c r="Y62" s="177"/>
      <c r="Z62" s="112"/>
      <c r="AA62" s="112"/>
      <c r="AB62" s="78"/>
      <c r="AC62" s="178"/>
      <c r="AD62" s="179"/>
      <c r="AE62" s="180"/>
      <c r="AF62" s="181"/>
      <c r="AG62" s="182"/>
      <c r="AH62" s="114"/>
      <c r="AL62" s="55"/>
      <c r="AM62" s="176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D62" s="176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</row>
    <row r="63" spans="1:71" s="31" customFormat="1" ht="12.75" customHeight="1">
      <c r="A63" s="856" t="s">
        <v>789</v>
      </c>
      <c r="B63" s="857"/>
      <c r="C63" s="857"/>
      <c r="D63" s="857"/>
      <c r="E63" s="857"/>
      <c r="F63" s="857"/>
      <c r="G63" s="857"/>
      <c r="H63" s="857"/>
      <c r="I63" s="857"/>
      <c r="J63" s="857"/>
      <c r="K63" s="857"/>
      <c r="L63" s="857"/>
      <c r="M63" s="857"/>
      <c r="N63" s="857"/>
      <c r="O63" s="857"/>
      <c r="P63" s="857"/>
      <c r="Q63" s="857"/>
      <c r="R63" s="857"/>
      <c r="S63" s="857"/>
      <c r="T63" s="857"/>
      <c r="U63" s="858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31" customFormat="1" ht="12.75" customHeight="1">
      <c r="A64" s="861" t="s">
        <v>777</v>
      </c>
      <c r="B64" s="862"/>
      <c r="C64" s="862"/>
      <c r="D64" s="862"/>
      <c r="E64" s="862"/>
      <c r="F64" s="862"/>
      <c r="G64" s="862"/>
      <c r="H64" s="862"/>
      <c r="I64" s="862"/>
      <c r="J64" s="862"/>
      <c r="K64" s="862"/>
      <c r="L64" s="862"/>
      <c r="M64" s="862"/>
      <c r="N64" s="862"/>
      <c r="O64" s="862"/>
      <c r="P64" s="862"/>
      <c r="Q64" s="862"/>
      <c r="R64" s="862"/>
      <c r="S64" s="862"/>
      <c r="T64" s="862"/>
      <c r="U64" s="863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3"/>
    </row>
    <row r="65" spans="1:65" s="536" customFormat="1" ht="15" customHeight="1">
      <c r="A65" s="530" t="s">
        <v>750</v>
      </c>
      <c r="B65" s="531" t="s">
        <v>751</v>
      </c>
      <c r="C65" s="532" t="s">
        <v>752</v>
      </c>
      <c r="D65" s="532" t="s">
        <v>753</v>
      </c>
      <c r="E65" s="530" t="s">
        <v>730</v>
      </c>
      <c r="F65" s="533" t="s">
        <v>758</v>
      </c>
      <c r="G65" s="534"/>
      <c r="H65" s="534"/>
      <c r="I65" s="532"/>
      <c r="J65" s="532"/>
      <c r="K65" s="534"/>
      <c r="L65" s="534"/>
      <c r="M65" s="534"/>
      <c r="N65" s="534"/>
      <c r="O65" s="534"/>
      <c r="P65" s="534"/>
      <c r="Q65" s="534"/>
      <c r="R65" s="534"/>
      <c r="S65" s="553"/>
      <c r="T65" s="859"/>
      <c r="U65" s="860"/>
      <c r="W65" s="537"/>
      <c r="X65" s="537"/>
      <c r="Y65" s="537"/>
      <c r="Z65" s="537"/>
      <c r="AA65" s="537"/>
      <c r="AB65" s="538"/>
      <c r="AC65" s="539"/>
      <c r="AD65" s="540"/>
      <c r="AE65" s="538"/>
      <c r="AF65" s="539"/>
      <c r="AG65" s="554"/>
      <c r="AH65" s="541"/>
      <c r="AL65" s="555"/>
      <c r="AM65" s="556"/>
      <c r="AN65" s="557"/>
      <c r="AO65" s="557"/>
      <c r="AP65" s="557"/>
      <c r="AQ65" s="557"/>
      <c r="AR65" s="557"/>
      <c r="AS65" s="557"/>
      <c r="AT65" s="557"/>
      <c r="AU65" s="557"/>
      <c r="AV65" s="557"/>
      <c r="AW65" s="558"/>
      <c r="AX65" s="558"/>
      <c r="AY65" s="558"/>
      <c r="AZ65" s="558"/>
      <c r="BA65" s="558"/>
      <c r="BB65" s="558"/>
      <c r="BD65" s="556"/>
      <c r="BE65" s="557"/>
      <c r="BF65" s="557"/>
      <c r="BG65" s="557"/>
      <c r="BH65" s="557"/>
      <c r="BI65" s="557"/>
      <c r="BJ65" s="557"/>
      <c r="BK65" s="557"/>
      <c r="BL65" s="557"/>
      <c r="BM65" s="557"/>
    </row>
    <row r="66" spans="1:65" s="16" customFormat="1" ht="15" customHeight="1">
      <c r="A66" s="20"/>
      <c r="B66" s="17"/>
      <c r="C66" s="18"/>
      <c r="D66" s="18"/>
      <c r="E66" s="20"/>
      <c r="F66" s="21"/>
      <c r="G66" s="851"/>
      <c r="H66" s="852"/>
      <c r="I66" s="852"/>
      <c r="J66" s="852"/>
      <c r="K66" s="852"/>
      <c r="L66" s="852"/>
      <c r="M66" s="852"/>
      <c r="N66" s="852"/>
      <c r="O66" s="852"/>
      <c r="P66" s="852"/>
      <c r="Q66" s="852"/>
      <c r="R66" s="852"/>
      <c r="S66" s="852"/>
      <c r="T66" s="852"/>
      <c r="U66" s="853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46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L67" s="46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39"/>
      <c r="G71" s="850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1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14" customFormat="1" ht="15" customHeight="1">
      <c r="A81" s="36"/>
      <c r="B81" s="37"/>
      <c r="C81" s="38"/>
      <c r="D81" s="38"/>
      <c r="E81" s="36"/>
      <c r="F81" s="40"/>
      <c r="G81" s="848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3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s="46" customFormat="1" ht="15" customHeight="1">
      <c r="A87" s="52"/>
      <c r="C87" s="53"/>
      <c r="D87" s="53"/>
      <c r="E87" s="52"/>
      <c r="F87" s="54"/>
      <c r="G87" s="882"/>
      <c r="H87" s="867"/>
      <c r="I87" s="867"/>
      <c r="J87" s="867"/>
      <c r="K87" s="867"/>
      <c r="L87" s="867"/>
      <c r="M87" s="867"/>
      <c r="N87" s="867"/>
      <c r="O87" s="867"/>
      <c r="P87" s="867"/>
      <c r="Q87" s="867"/>
      <c r="R87" s="867"/>
      <c r="S87" s="867"/>
      <c r="T87" s="867"/>
      <c r="U87" s="867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</row>
    <row r="88" spans="1:65" ht="15" customHeight="1">
      <c r="G88" s="879"/>
      <c r="H88" s="879"/>
      <c r="I88" s="880"/>
      <c r="J88" s="880"/>
      <c r="K88" s="879"/>
      <c r="L88" s="879"/>
      <c r="M88" s="879"/>
      <c r="N88" s="879"/>
      <c r="O88" s="881"/>
      <c r="P88" s="881"/>
      <c r="Q88" s="881"/>
      <c r="R88" s="881"/>
      <c r="S88" s="881"/>
      <c r="T88" s="881"/>
      <c r="U88" s="881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  <row r="93" spans="1:65" ht="15" customHeight="1"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</row>
  </sheetData>
  <mergeCells count="56">
    <mergeCell ref="G88:U88"/>
    <mergeCell ref="G72:U72"/>
    <mergeCell ref="G73:U73"/>
    <mergeCell ref="G85:U85"/>
    <mergeCell ref="G78:U78"/>
    <mergeCell ref="G79:U79"/>
    <mergeCell ref="G74:U74"/>
    <mergeCell ref="G75:U75"/>
    <mergeCell ref="G76:U76"/>
    <mergeCell ref="G86:U86"/>
    <mergeCell ref="G87:U87"/>
    <mergeCell ref="G80:U80"/>
    <mergeCell ref="G81:U81"/>
    <mergeCell ref="G82:U82"/>
    <mergeCell ref="G83:U83"/>
    <mergeCell ref="G84:U84"/>
    <mergeCell ref="A10:U10"/>
    <mergeCell ref="A11:U11"/>
    <mergeCell ref="A25:U25"/>
    <mergeCell ref="A26:U26"/>
    <mergeCell ref="K12:U12"/>
    <mergeCell ref="G77:U77"/>
    <mergeCell ref="G71:U71"/>
    <mergeCell ref="G66:U66"/>
    <mergeCell ref="K48:L48"/>
    <mergeCell ref="G69:U69"/>
    <mergeCell ref="I48:J48"/>
    <mergeCell ref="M48:N48"/>
    <mergeCell ref="G68:U68"/>
    <mergeCell ref="G70:U70"/>
    <mergeCell ref="G67:U67"/>
    <mergeCell ref="A63:U63"/>
    <mergeCell ref="T49:U49"/>
    <mergeCell ref="G48:H48"/>
    <mergeCell ref="A64:U64"/>
    <mergeCell ref="T59:U59"/>
    <mergeCell ref="T65:U65"/>
    <mergeCell ref="T1:U1"/>
    <mergeCell ref="A2:B2"/>
    <mergeCell ref="D2:E2"/>
    <mergeCell ref="G5:I5"/>
    <mergeCell ref="J5:K5"/>
    <mergeCell ref="A4:U4"/>
    <mergeCell ref="N5:O5"/>
    <mergeCell ref="L5:M5"/>
    <mergeCell ref="K27:Q27"/>
    <mergeCell ref="R27:U27"/>
    <mergeCell ref="R28:U28"/>
    <mergeCell ref="R29:U29"/>
    <mergeCell ref="R30:U30"/>
    <mergeCell ref="R31:U31"/>
    <mergeCell ref="A47:U47"/>
    <mergeCell ref="K28:Q28"/>
    <mergeCell ref="K29:Q29"/>
    <mergeCell ref="K30:Q30"/>
    <mergeCell ref="K31:Q31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6BFE-D805-C94C-85BF-80847CD1C8FD}">
  <dimension ref="A1:AD111"/>
  <sheetViews>
    <sheetView showGridLines="0" workbookViewId="0">
      <pane ySplit="1" topLeftCell="A38" activePane="bottomLeft" state="frozen"/>
      <selection pane="bottomLeft" activeCell="AO38" sqref="AO38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1493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1494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1495</v>
      </c>
      <c r="B7" s="892" t="s">
        <v>1496</v>
      </c>
      <c r="C7" s="888"/>
      <c r="D7" s="888"/>
      <c r="E7" s="900">
        <v>1612</v>
      </c>
      <c r="F7" s="888"/>
      <c r="G7" s="619">
        <v>1612</v>
      </c>
      <c r="H7" s="619">
        <v>52678.080000000002</v>
      </c>
      <c r="I7" s="901">
        <v>4389.84</v>
      </c>
      <c r="J7" s="888"/>
      <c r="K7" s="618">
        <v>16.079999999999998</v>
      </c>
      <c r="L7" s="894" t="s">
        <v>1497</v>
      </c>
      <c r="M7" s="888"/>
      <c r="N7" s="887">
        <v>45931</v>
      </c>
      <c r="O7" s="888"/>
      <c r="P7" s="888"/>
      <c r="Q7" s="888"/>
      <c r="R7" s="888"/>
      <c r="S7" s="888"/>
      <c r="T7" s="887">
        <v>46295</v>
      </c>
      <c r="U7" s="888"/>
      <c r="V7" s="888"/>
      <c r="W7" s="616">
        <v>4389.84</v>
      </c>
      <c r="X7" s="889">
        <v>16.079999999999998</v>
      </c>
      <c r="Y7" s="888"/>
      <c r="Z7" s="888"/>
      <c r="AA7" s="888"/>
      <c r="AB7" s="888"/>
      <c r="AC7" s="617">
        <v>45931</v>
      </c>
      <c r="AD7" s="615" t="s">
        <v>1498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46296</v>
      </c>
      <c r="O8" s="888"/>
      <c r="P8" s="888"/>
      <c r="Q8" s="888"/>
      <c r="R8" s="888"/>
      <c r="S8" s="888"/>
      <c r="T8" s="887">
        <v>46660</v>
      </c>
      <c r="U8" s="888"/>
      <c r="V8" s="888"/>
      <c r="W8" s="616">
        <v>4586.3999999999996</v>
      </c>
      <c r="X8" s="889">
        <v>16.8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46661</v>
      </c>
      <c r="O9" s="888"/>
      <c r="P9" s="888"/>
      <c r="Q9" s="888"/>
      <c r="R9" s="888"/>
      <c r="S9" s="888"/>
      <c r="T9" s="887">
        <v>47026</v>
      </c>
      <c r="U9" s="888"/>
      <c r="V9" s="888"/>
      <c r="W9" s="616">
        <v>4782.96</v>
      </c>
      <c r="X9" s="889">
        <v>17.52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47027</v>
      </c>
      <c r="O10" s="888"/>
      <c r="P10" s="888"/>
      <c r="Q10" s="888"/>
      <c r="R10" s="888"/>
      <c r="S10" s="888"/>
      <c r="T10" s="887">
        <v>47391</v>
      </c>
      <c r="U10" s="888"/>
      <c r="V10" s="888"/>
      <c r="W10" s="616">
        <v>5012.28</v>
      </c>
      <c r="X10" s="889">
        <v>18.36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47392</v>
      </c>
      <c r="O11" s="888"/>
      <c r="P11" s="888"/>
      <c r="Q11" s="888"/>
      <c r="R11" s="888"/>
      <c r="S11" s="888"/>
      <c r="T11" s="887">
        <v>47756</v>
      </c>
      <c r="U11" s="888"/>
      <c r="V11" s="888"/>
      <c r="W11" s="616">
        <v>5241.6000000000004</v>
      </c>
      <c r="X11" s="889">
        <v>19.2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1499</v>
      </c>
      <c r="B13" s="892" t="s">
        <v>1496</v>
      </c>
      <c r="C13" s="888"/>
      <c r="D13" s="888"/>
      <c r="E13" s="900">
        <v>1664</v>
      </c>
      <c r="F13" s="888"/>
      <c r="G13" s="619">
        <v>1664</v>
      </c>
      <c r="H13" s="615"/>
      <c r="I13" s="893"/>
      <c r="J13" s="888"/>
      <c r="K13" s="618">
        <v>0</v>
      </c>
      <c r="L13" s="894" t="s">
        <v>1497</v>
      </c>
      <c r="M13" s="888"/>
      <c r="N13" s="893"/>
      <c r="O13" s="888"/>
      <c r="P13" s="888"/>
      <c r="Q13" s="888"/>
      <c r="R13" s="888"/>
      <c r="S13" s="888"/>
      <c r="T13" s="893"/>
      <c r="U13" s="888"/>
      <c r="V13" s="888"/>
      <c r="W13" s="615"/>
      <c r="X13" s="889">
        <v>0</v>
      </c>
      <c r="Y13" s="888"/>
      <c r="Z13" s="888"/>
      <c r="AA13" s="888"/>
      <c r="AB13" s="888"/>
      <c r="AC13" s="617">
        <v>45931</v>
      </c>
      <c r="AD13" s="615" t="s">
        <v>1498</v>
      </c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1500</v>
      </c>
      <c r="B15" s="892" t="s">
        <v>1501</v>
      </c>
      <c r="C15" s="888"/>
      <c r="D15" s="888"/>
      <c r="E15" s="900">
        <v>1984</v>
      </c>
      <c r="F15" s="888"/>
      <c r="G15" s="619">
        <v>1984</v>
      </c>
      <c r="H15" s="619">
        <v>105189.12</v>
      </c>
      <c r="I15" s="901">
        <v>8765.76</v>
      </c>
      <c r="J15" s="888"/>
      <c r="K15" s="618">
        <v>16.559999999999999</v>
      </c>
      <c r="L15" s="894" t="s">
        <v>1502</v>
      </c>
      <c r="M15" s="888"/>
      <c r="N15" s="887">
        <v>45809</v>
      </c>
      <c r="O15" s="888"/>
      <c r="P15" s="888"/>
      <c r="Q15" s="888"/>
      <c r="R15" s="888"/>
      <c r="S15" s="888"/>
      <c r="T15" s="887">
        <v>46173</v>
      </c>
      <c r="U15" s="888"/>
      <c r="V15" s="888"/>
      <c r="W15" s="616">
        <v>8765.76</v>
      </c>
      <c r="X15" s="889">
        <v>16.559999999999999</v>
      </c>
      <c r="Y15" s="888"/>
      <c r="Z15" s="888"/>
      <c r="AA15" s="888"/>
      <c r="AB15" s="888"/>
      <c r="AC15" s="617">
        <v>45444</v>
      </c>
      <c r="AD15" s="615" t="s">
        <v>1097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1503</v>
      </c>
      <c r="B17" s="892" t="s">
        <v>1501</v>
      </c>
      <c r="C17" s="888"/>
      <c r="D17" s="888"/>
      <c r="E17" s="900">
        <v>2184</v>
      </c>
      <c r="F17" s="888"/>
      <c r="G17" s="619">
        <v>2184</v>
      </c>
      <c r="H17" s="615"/>
      <c r="I17" s="893"/>
      <c r="J17" s="888"/>
      <c r="K17" s="618">
        <v>0</v>
      </c>
      <c r="L17" s="894" t="s">
        <v>1502</v>
      </c>
      <c r="M17" s="888"/>
      <c r="N17" s="893"/>
      <c r="O17" s="888"/>
      <c r="P17" s="888"/>
      <c r="Q17" s="888"/>
      <c r="R17" s="888"/>
      <c r="S17" s="888"/>
      <c r="T17" s="893"/>
      <c r="U17" s="888"/>
      <c r="V17" s="888"/>
      <c r="W17" s="615"/>
      <c r="X17" s="889">
        <v>0</v>
      </c>
      <c r="Y17" s="888"/>
      <c r="Z17" s="888"/>
      <c r="AA17" s="888"/>
      <c r="AB17" s="888"/>
      <c r="AC17" s="617">
        <v>45444</v>
      </c>
      <c r="AD17" s="615" t="s">
        <v>1097</v>
      </c>
    </row>
    <row r="18" spans="1:30">
      <c r="A18" s="614" t="s">
        <v>792</v>
      </c>
      <c r="B18" s="884" t="s">
        <v>792</v>
      </c>
      <c r="C18" s="885"/>
      <c r="D18" s="885"/>
      <c r="E18" s="886" t="s">
        <v>792</v>
      </c>
      <c r="F18" s="885"/>
      <c r="G18" s="613" t="s">
        <v>792</v>
      </c>
      <c r="H18" s="613" t="s">
        <v>792</v>
      </c>
      <c r="I18" s="886" t="s">
        <v>792</v>
      </c>
      <c r="J18" s="885"/>
      <c r="K18" s="613" t="s">
        <v>792</v>
      </c>
      <c r="L18" s="884" t="s">
        <v>792</v>
      </c>
      <c r="M18" s="885"/>
      <c r="N18" s="886" t="s">
        <v>792</v>
      </c>
      <c r="O18" s="885"/>
      <c r="P18" s="885"/>
      <c r="Q18" s="885"/>
      <c r="R18" s="885"/>
      <c r="S18" s="885"/>
      <c r="T18" s="886" t="s">
        <v>792</v>
      </c>
      <c r="U18" s="885"/>
      <c r="V18" s="885"/>
      <c r="W18" s="613" t="s">
        <v>792</v>
      </c>
      <c r="X18" s="886" t="s">
        <v>792</v>
      </c>
      <c r="Y18" s="885"/>
      <c r="Z18" s="885"/>
      <c r="AA18" s="885"/>
      <c r="AB18" s="885"/>
      <c r="AC18" s="613" t="s">
        <v>792</v>
      </c>
      <c r="AD18" s="613" t="s">
        <v>792</v>
      </c>
    </row>
    <row r="19" spans="1:30">
      <c r="A19" s="612" t="s">
        <v>1504</v>
      </c>
      <c r="B19" s="892" t="s">
        <v>59</v>
      </c>
      <c r="C19" s="888"/>
      <c r="D19" s="888"/>
      <c r="E19" s="900">
        <v>2028</v>
      </c>
      <c r="F19" s="888"/>
      <c r="G19" s="619">
        <v>0</v>
      </c>
      <c r="H19" s="615"/>
      <c r="I19" s="893"/>
      <c r="J19" s="888"/>
      <c r="K19" s="618">
        <v>0</v>
      </c>
      <c r="L19" s="894"/>
      <c r="M19" s="888"/>
      <c r="N19" s="893"/>
      <c r="O19" s="888"/>
      <c r="P19" s="888"/>
      <c r="Q19" s="888"/>
      <c r="R19" s="888"/>
      <c r="S19" s="888"/>
      <c r="T19" s="893"/>
      <c r="U19" s="888"/>
      <c r="V19" s="888"/>
      <c r="W19" s="615"/>
      <c r="X19" s="889">
        <v>0</v>
      </c>
      <c r="Y19" s="888"/>
      <c r="Z19" s="888"/>
      <c r="AA19" s="888"/>
      <c r="AB19" s="888"/>
      <c r="AC19" s="615"/>
      <c r="AD19" s="615" t="s">
        <v>792</v>
      </c>
    </row>
    <row r="20" spans="1:30">
      <c r="A20" s="614" t="s">
        <v>792</v>
      </c>
      <c r="B20" s="884" t="s">
        <v>792</v>
      </c>
      <c r="C20" s="885"/>
      <c r="D20" s="885"/>
      <c r="E20" s="886" t="s">
        <v>792</v>
      </c>
      <c r="F20" s="885"/>
      <c r="G20" s="613" t="s">
        <v>792</v>
      </c>
      <c r="H20" s="613" t="s">
        <v>792</v>
      </c>
      <c r="I20" s="886" t="s">
        <v>792</v>
      </c>
      <c r="J20" s="885"/>
      <c r="K20" s="613" t="s">
        <v>792</v>
      </c>
      <c r="L20" s="884" t="s">
        <v>792</v>
      </c>
      <c r="M20" s="885"/>
      <c r="N20" s="886" t="s">
        <v>792</v>
      </c>
      <c r="O20" s="885"/>
      <c r="P20" s="885"/>
      <c r="Q20" s="885"/>
      <c r="R20" s="885"/>
      <c r="S20" s="885"/>
      <c r="T20" s="886" t="s">
        <v>792</v>
      </c>
      <c r="U20" s="885"/>
      <c r="V20" s="885"/>
      <c r="W20" s="613" t="s">
        <v>792</v>
      </c>
      <c r="X20" s="886" t="s">
        <v>792</v>
      </c>
      <c r="Y20" s="885"/>
      <c r="Z20" s="885"/>
      <c r="AA20" s="885"/>
      <c r="AB20" s="885"/>
      <c r="AC20" s="613" t="s">
        <v>792</v>
      </c>
      <c r="AD20" s="613" t="s">
        <v>792</v>
      </c>
    </row>
    <row r="21" spans="1:30">
      <c r="A21" s="612" t="s">
        <v>1505</v>
      </c>
      <c r="B21" s="892" t="s">
        <v>59</v>
      </c>
      <c r="C21" s="888"/>
      <c r="D21" s="888"/>
      <c r="E21" s="900">
        <v>2028</v>
      </c>
      <c r="F21" s="888"/>
      <c r="G21" s="619">
        <v>0</v>
      </c>
      <c r="H21" s="615"/>
      <c r="I21" s="893"/>
      <c r="J21" s="888"/>
      <c r="K21" s="618">
        <v>0</v>
      </c>
      <c r="L21" s="894"/>
      <c r="M21" s="888"/>
      <c r="N21" s="893"/>
      <c r="O21" s="888"/>
      <c r="P21" s="888"/>
      <c r="Q21" s="888"/>
      <c r="R21" s="888"/>
      <c r="S21" s="888"/>
      <c r="T21" s="893"/>
      <c r="U21" s="888"/>
      <c r="V21" s="888"/>
      <c r="W21" s="615"/>
      <c r="X21" s="889">
        <v>0</v>
      </c>
      <c r="Y21" s="888"/>
      <c r="Z21" s="888"/>
      <c r="AA21" s="888"/>
      <c r="AB21" s="888"/>
      <c r="AC21" s="615"/>
      <c r="AD21" s="615" t="s">
        <v>792</v>
      </c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1506</v>
      </c>
      <c r="B23" s="892" t="s">
        <v>1507</v>
      </c>
      <c r="C23" s="888"/>
      <c r="D23" s="888"/>
      <c r="E23" s="900">
        <v>2184</v>
      </c>
      <c r="F23" s="888"/>
      <c r="G23" s="619">
        <v>2184</v>
      </c>
      <c r="H23" s="619">
        <v>38263.68</v>
      </c>
      <c r="I23" s="901">
        <v>3188.64</v>
      </c>
      <c r="J23" s="888"/>
      <c r="K23" s="618">
        <v>17.52</v>
      </c>
      <c r="L23" s="894"/>
      <c r="M23" s="888"/>
      <c r="N23" s="887">
        <v>45689</v>
      </c>
      <c r="O23" s="888"/>
      <c r="P23" s="888"/>
      <c r="Q23" s="888"/>
      <c r="R23" s="888"/>
      <c r="S23" s="888"/>
      <c r="T23" s="887">
        <v>46053</v>
      </c>
      <c r="U23" s="888"/>
      <c r="V23" s="888"/>
      <c r="W23" s="616">
        <v>3188.64</v>
      </c>
      <c r="X23" s="889">
        <v>17.52</v>
      </c>
      <c r="Y23" s="888"/>
      <c r="Z23" s="888"/>
      <c r="AA23" s="888"/>
      <c r="AB23" s="888"/>
      <c r="AC23" s="617">
        <v>45689</v>
      </c>
      <c r="AD23" s="615" t="s">
        <v>847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1508</v>
      </c>
      <c r="B25" s="892" t="s">
        <v>1501</v>
      </c>
      <c r="C25" s="888"/>
      <c r="D25" s="888"/>
      <c r="E25" s="900">
        <v>2184</v>
      </c>
      <c r="F25" s="888"/>
      <c r="G25" s="619">
        <v>2184</v>
      </c>
      <c r="H25" s="615"/>
      <c r="I25" s="893"/>
      <c r="J25" s="888"/>
      <c r="K25" s="618">
        <v>0</v>
      </c>
      <c r="L25" s="894" t="s">
        <v>1502</v>
      </c>
      <c r="M25" s="888"/>
      <c r="N25" s="893"/>
      <c r="O25" s="888"/>
      <c r="P25" s="888"/>
      <c r="Q25" s="888"/>
      <c r="R25" s="888"/>
      <c r="S25" s="888"/>
      <c r="T25" s="893"/>
      <c r="U25" s="888"/>
      <c r="V25" s="888"/>
      <c r="W25" s="615"/>
      <c r="X25" s="889">
        <v>0</v>
      </c>
      <c r="Y25" s="888"/>
      <c r="Z25" s="888"/>
      <c r="AA25" s="888"/>
      <c r="AB25" s="888"/>
      <c r="AC25" s="617">
        <v>45444</v>
      </c>
      <c r="AD25" s="615" t="s">
        <v>1097</v>
      </c>
    </row>
    <row r="26" spans="1:30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0">
      <c r="A27" s="612" t="s">
        <v>1509</v>
      </c>
      <c r="B27" s="892" t="s">
        <v>1510</v>
      </c>
      <c r="C27" s="888"/>
      <c r="D27" s="888"/>
      <c r="E27" s="900">
        <v>2184</v>
      </c>
      <c r="F27" s="888"/>
      <c r="G27" s="619">
        <v>2184</v>
      </c>
      <c r="H27" s="619">
        <v>35904.959999999999</v>
      </c>
      <c r="I27" s="901">
        <v>2992.08</v>
      </c>
      <c r="J27" s="888"/>
      <c r="K27" s="618">
        <v>16.440000000000001</v>
      </c>
      <c r="L27" s="894"/>
      <c r="M27" s="888"/>
      <c r="N27" s="887">
        <v>45839</v>
      </c>
      <c r="O27" s="888"/>
      <c r="P27" s="888"/>
      <c r="Q27" s="888"/>
      <c r="R27" s="888"/>
      <c r="S27" s="888"/>
      <c r="T27" s="887">
        <v>46203</v>
      </c>
      <c r="U27" s="888"/>
      <c r="V27" s="888"/>
      <c r="W27" s="616">
        <v>2992.08</v>
      </c>
      <c r="X27" s="889">
        <v>16.440000000000001</v>
      </c>
      <c r="Y27" s="888"/>
      <c r="Z27" s="888"/>
      <c r="AA27" s="888"/>
      <c r="AB27" s="888"/>
      <c r="AC27" s="617">
        <v>45839</v>
      </c>
      <c r="AD27" s="615" t="s">
        <v>835</v>
      </c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46204</v>
      </c>
      <c r="O28" s="888"/>
      <c r="P28" s="888"/>
      <c r="Q28" s="888"/>
      <c r="R28" s="888"/>
      <c r="S28" s="888"/>
      <c r="T28" s="887">
        <v>46568</v>
      </c>
      <c r="U28" s="888"/>
      <c r="V28" s="888"/>
      <c r="W28" s="616">
        <v>3144.96</v>
      </c>
      <c r="X28" s="889">
        <v>17.28</v>
      </c>
      <c r="Y28" s="888"/>
      <c r="Z28" s="888"/>
      <c r="AA28" s="888"/>
      <c r="AB28" s="888"/>
      <c r="AC28" s="615"/>
      <c r="AD28" s="615"/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46569</v>
      </c>
      <c r="O29" s="888"/>
      <c r="P29" s="888"/>
      <c r="Q29" s="888"/>
      <c r="R29" s="888"/>
      <c r="S29" s="888"/>
      <c r="T29" s="887">
        <v>46934</v>
      </c>
      <c r="U29" s="888"/>
      <c r="V29" s="888"/>
      <c r="W29" s="616">
        <v>3297.84</v>
      </c>
      <c r="X29" s="889">
        <v>18.12</v>
      </c>
      <c r="Y29" s="888"/>
      <c r="Z29" s="888"/>
      <c r="AA29" s="888"/>
      <c r="AB29" s="888"/>
      <c r="AC29" s="615"/>
      <c r="AD29" s="615"/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1511</v>
      </c>
      <c r="B31" s="892" t="s">
        <v>1512</v>
      </c>
      <c r="C31" s="888"/>
      <c r="D31" s="888"/>
      <c r="E31" s="900">
        <v>2184</v>
      </c>
      <c r="F31" s="888"/>
      <c r="G31" s="619">
        <v>2184</v>
      </c>
      <c r="H31" s="619">
        <v>35118.720000000001</v>
      </c>
      <c r="I31" s="901">
        <v>2926.56</v>
      </c>
      <c r="J31" s="888"/>
      <c r="K31" s="618">
        <v>16.079999999999998</v>
      </c>
      <c r="L31" s="894"/>
      <c r="M31" s="888"/>
      <c r="N31" s="887">
        <v>45870</v>
      </c>
      <c r="O31" s="888"/>
      <c r="P31" s="888"/>
      <c r="Q31" s="888"/>
      <c r="R31" s="888"/>
      <c r="S31" s="888"/>
      <c r="T31" s="887">
        <v>46234</v>
      </c>
      <c r="U31" s="888"/>
      <c r="V31" s="888"/>
      <c r="W31" s="616">
        <v>2926.56</v>
      </c>
      <c r="X31" s="889">
        <v>16.079999999999998</v>
      </c>
      <c r="Y31" s="888"/>
      <c r="Z31" s="888"/>
      <c r="AA31" s="888"/>
      <c r="AB31" s="888"/>
      <c r="AC31" s="617">
        <v>45505</v>
      </c>
      <c r="AD31" s="615" t="s">
        <v>900</v>
      </c>
    </row>
    <row r="32" spans="1:30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46235</v>
      </c>
      <c r="O32" s="888"/>
      <c r="P32" s="888"/>
      <c r="Q32" s="888"/>
      <c r="R32" s="888"/>
      <c r="S32" s="888"/>
      <c r="T32" s="887">
        <v>46599</v>
      </c>
      <c r="U32" s="888"/>
      <c r="V32" s="888"/>
      <c r="W32" s="616">
        <v>3079.44</v>
      </c>
      <c r="X32" s="889">
        <v>16.920000000000002</v>
      </c>
      <c r="Y32" s="888"/>
      <c r="Z32" s="888"/>
      <c r="AA32" s="888"/>
      <c r="AB32" s="888"/>
      <c r="AC32" s="615"/>
      <c r="AD32" s="615"/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1513</v>
      </c>
      <c r="B34" s="892" t="s">
        <v>1514</v>
      </c>
      <c r="C34" s="888"/>
      <c r="D34" s="888"/>
      <c r="E34" s="900">
        <v>2028</v>
      </c>
      <c r="F34" s="888"/>
      <c r="G34" s="619">
        <v>2028</v>
      </c>
      <c r="H34" s="619">
        <v>31636.799999999999</v>
      </c>
      <c r="I34" s="901">
        <v>2636.4</v>
      </c>
      <c r="J34" s="888"/>
      <c r="K34" s="618">
        <v>15.6</v>
      </c>
      <c r="L34" s="894"/>
      <c r="M34" s="888"/>
      <c r="N34" s="887">
        <v>45748</v>
      </c>
      <c r="O34" s="888"/>
      <c r="P34" s="888"/>
      <c r="Q34" s="888"/>
      <c r="R34" s="888"/>
      <c r="S34" s="888"/>
      <c r="T34" s="887">
        <v>46112</v>
      </c>
      <c r="U34" s="888"/>
      <c r="V34" s="888"/>
      <c r="W34" s="616">
        <v>2636.4</v>
      </c>
      <c r="X34" s="889">
        <v>15.6</v>
      </c>
      <c r="Y34" s="888"/>
      <c r="Z34" s="888"/>
      <c r="AA34" s="888"/>
      <c r="AB34" s="888"/>
      <c r="AC34" s="617">
        <v>45705</v>
      </c>
      <c r="AD34" s="615" t="s">
        <v>877</v>
      </c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46113</v>
      </c>
      <c r="O35" s="888"/>
      <c r="P35" s="888"/>
      <c r="Q35" s="888"/>
      <c r="R35" s="888"/>
      <c r="S35" s="888"/>
      <c r="T35" s="887">
        <v>46477</v>
      </c>
      <c r="U35" s="888"/>
      <c r="V35" s="888"/>
      <c r="W35" s="616">
        <v>2737.8</v>
      </c>
      <c r="X35" s="889">
        <v>16.2</v>
      </c>
      <c r="Y35" s="888"/>
      <c r="Z35" s="888"/>
      <c r="AA35" s="888"/>
      <c r="AB35" s="888"/>
      <c r="AC35" s="615"/>
      <c r="AD35" s="615"/>
    </row>
    <row r="36" spans="1:30">
      <c r="A36" s="614" t="s">
        <v>792</v>
      </c>
      <c r="B36" s="884" t="s">
        <v>792</v>
      </c>
      <c r="C36" s="885"/>
      <c r="D36" s="885"/>
      <c r="E36" s="886" t="s">
        <v>792</v>
      </c>
      <c r="F36" s="885"/>
      <c r="G36" s="613" t="s">
        <v>792</v>
      </c>
      <c r="H36" s="613" t="s">
        <v>792</v>
      </c>
      <c r="I36" s="886" t="s">
        <v>792</v>
      </c>
      <c r="J36" s="885"/>
      <c r="K36" s="613" t="s">
        <v>792</v>
      </c>
      <c r="L36" s="884" t="s">
        <v>792</v>
      </c>
      <c r="M36" s="885"/>
      <c r="N36" s="886" t="s">
        <v>792</v>
      </c>
      <c r="O36" s="885"/>
      <c r="P36" s="885"/>
      <c r="Q36" s="885"/>
      <c r="R36" s="885"/>
      <c r="S36" s="885"/>
      <c r="T36" s="886" t="s">
        <v>792</v>
      </c>
      <c r="U36" s="885"/>
      <c r="V36" s="885"/>
      <c r="W36" s="613" t="s">
        <v>792</v>
      </c>
      <c r="X36" s="886" t="s">
        <v>792</v>
      </c>
      <c r="Y36" s="885"/>
      <c r="Z36" s="885"/>
      <c r="AA36" s="885"/>
      <c r="AB36" s="885"/>
      <c r="AC36" s="613" t="s">
        <v>792</v>
      </c>
      <c r="AD36" s="613" t="s">
        <v>792</v>
      </c>
    </row>
    <row r="37" spans="1:30">
      <c r="A37" s="612" t="s">
        <v>1515</v>
      </c>
      <c r="B37" s="892" t="s">
        <v>1516</v>
      </c>
      <c r="C37" s="888"/>
      <c r="D37" s="888"/>
      <c r="E37" s="900">
        <v>2184</v>
      </c>
      <c r="F37" s="888"/>
      <c r="G37" s="619">
        <v>2184</v>
      </c>
      <c r="H37" s="619">
        <v>34332.480000000003</v>
      </c>
      <c r="I37" s="901">
        <v>2861.04</v>
      </c>
      <c r="J37" s="888"/>
      <c r="K37" s="618">
        <v>15.72</v>
      </c>
      <c r="L37" s="894"/>
      <c r="M37" s="888"/>
      <c r="N37" s="887">
        <v>45689</v>
      </c>
      <c r="O37" s="888"/>
      <c r="P37" s="888"/>
      <c r="Q37" s="888"/>
      <c r="R37" s="888"/>
      <c r="S37" s="888"/>
      <c r="T37" s="887">
        <v>46053</v>
      </c>
      <c r="U37" s="888"/>
      <c r="V37" s="888"/>
      <c r="W37" s="616">
        <v>2861.04</v>
      </c>
      <c r="X37" s="889">
        <v>15.72</v>
      </c>
      <c r="Y37" s="888"/>
      <c r="Z37" s="888"/>
      <c r="AA37" s="888"/>
      <c r="AB37" s="888"/>
      <c r="AC37" s="617">
        <v>45689</v>
      </c>
      <c r="AD37" s="615" t="s">
        <v>828</v>
      </c>
    </row>
    <row r="38" spans="1:30">
      <c r="A38" s="612"/>
      <c r="B38" s="892"/>
      <c r="C38" s="888"/>
      <c r="D38" s="888"/>
      <c r="E38" s="893"/>
      <c r="F38" s="888"/>
      <c r="G38" s="615" t="s">
        <v>792</v>
      </c>
      <c r="H38" s="615"/>
      <c r="I38" s="893"/>
      <c r="J38" s="888"/>
      <c r="K38" s="615"/>
      <c r="L38" s="894"/>
      <c r="M38" s="888"/>
      <c r="N38" s="887">
        <v>46054</v>
      </c>
      <c r="O38" s="888"/>
      <c r="P38" s="888"/>
      <c r="Q38" s="888"/>
      <c r="R38" s="888"/>
      <c r="S38" s="888"/>
      <c r="T38" s="887">
        <v>46418</v>
      </c>
      <c r="U38" s="888"/>
      <c r="V38" s="888"/>
      <c r="W38" s="616">
        <v>3013.92</v>
      </c>
      <c r="X38" s="889">
        <v>16.559999999999999</v>
      </c>
      <c r="Y38" s="888"/>
      <c r="Z38" s="888"/>
      <c r="AA38" s="888"/>
      <c r="AB38" s="888"/>
      <c r="AC38" s="615"/>
      <c r="AD38" s="615"/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46419</v>
      </c>
      <c r="O39" s="888"/>
      <c r="P39" s="888"/>
      <c r="Q39" s="888"/>
      <c r="R39" s="888"/>
      <c r="S39" s="888"/>
      <c r="T39" s="887">
        <v>46783</v>
      </c>
      <c r="U39" s="888"/>
      <c r="V39" s="888"/>
      <c r="W39" s="616">
        <v>3166.8</v>
      </c>
      <c r="X39" s="889">
        <v>17.399999999999999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1517</v>
      </c>
      <c r="B41" s="892" t="s">
        <v>1518</v>
      </c>
      <c r="C41" s="888"/>
      <c r="D41" s="888"/>
      <c r="E41" s="900">
        <v>1984</v>
      </c>
      <c r="F41" s="888"/>
      <c r="G41" s="619">
        <v>1984</v>
      </c>
      <c r="H41" s="619">
        <v>77414.399999999994</v>
      </c>
      <c r="I41" s="901">
        <v>6451.2</v>
      </c>
      <c r="J41" s="888"/>
      <c r="K41" s="618">
        <v>35.446153846153848</v>
      </c>
      <c r="L41" s="894" t="s">
        <v>1519</v>
      </c>
      <c r="M41" s="888"/>
      <c r="N41" s="887">
        <v>45627</v>
      </c>
      <c r="O41" s="888"/>
      <c r="P41" s="888"/>
      <c r="Q41" s="888"/>
      <c r="R41" s="888"/>
      <c r="S41" s="888"/>
      <c r="T41" s="887">
        <v>45991</v>
      </c>
      <c r="U41" s="888"/>
      <c r="V41" s="888"/>
      <c r="W41" s="616">
        <v>2620.8000000000002</v>
      </c>
      <c r="X41" s="889">
        <v>14.4</v>
      </c>
      <c r="Y41" s="888"/>
      <c r="Z41" s="888"/>
      <c r="AA41" s="888"/>
      <c r="AB41" s="888"/>
      <c r="AC41" s="617">
        <v>45961</v>
      </c>
      <c r="AD41" s="615" t="s">
        <v>988</v>
      </c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45901</v>
      </c>
      <c r="O42" s="888"/>
      <c r="P42" s="888"/>
      <c r="Q42" s="888"/>
      <c r="R42" s="888"/>
      <c r="S42" s="888"/>
      <c r="T42" s="887">
        <v>45991</v>
      </c>
      <c r="U42" s="888"/>
      <c r="V42" s="888"/>
      <c r="W42" s="616">
        <v>0</v>
      </c>
      <c r="X42" s="889">
        <v>0</v>
      </c>
      <c r="Y42" s="888"/>
      <c r="Z42" s="888"/>
      <c r="AA42" s="888"/>
      <c r="AB42" s="888"/>
      <c r="AC42" s="615"/>
      <c r="AD42" s="615"/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8">
        <v>21.221052631578946</v>
      </c>
      <c r="L43" s="894"/>
      <c r="M43" s="888"/>
      <c r="N43" s="887">
        <v>45961</v>
      </c>
      <c r="O43" s="888"/>
      <c r="P43" s="888"/>
      <c r="Q43" s="888"/>
      <c r="R43" s="888"/>
      <c r="S43" s="888"/>
      <c r="T43" s="887">
        <v>45991</v>
      </c>
      <c r="U43" s="888"/>
      <c r="V43" s="888"/>
      <c r="W43" s="616">
        <v>3830.4</v>
      </c>
      <c r="X43" s="889">
        <v>12.6</v>
      </c>
      <c r="Y43" s="888"/>
      <c r="Z43" s="888"/>
      <c r="AA43" s="888"/>
      <c r="AB43" s="888"/>
      <c r="AC43" s="615"/>
      <c r="AD43" s="615"/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>
      <c r="A45" s="612" t="s">
        <v>1520</v>
      </c>
      <c r="B45" s="892" t="s">
        <v>1518</v>
      </c>
      <c r="C45" s="888"/>
      <c r="D45" s="888"/>
      <c r="E45" s="900">
        <v>1664</v>
      </c>
      <c r="F45" s="888"/>
      <c r="G45" s="619">
        <v>1664</v>
      </c>
      <c r="H45" s="615"/>
      <c r="I45" s="893"/>
      <c r="J45" s="888"/>
      <c r="K45" s="618">
        <v>0</v>
      </c>
      <c r="L45" s="894" t="s">
        <v>1519</v>
      </c>
      <c r="M45" s="888"/>
      <c r="N45" s="893"/>
      <c r="O45" s="888"/>
      <c r="P45" s="888"/>
      <c r="Q45" s="888"/>
      <c r="R45" s="888"/>
      <c r="S45" s="888"/>
      <c r="T45" s="893"/>
      <c r="U45" s="888"/>
      <c r="V45" s="888"/>
      <c r="W45" s="615"/>
      <c r="X45" s="889">
        <v>0</v>
      </c>
      <c r="Y45" s="888"/>
      <c r="Z45" s="888"/>
      <c r="AA45" s="888"/>
      <c r="AB45" s="888"/>
      <c r="AC45" s="617">
        <v>45961</v>
      </c>
      <c r="AD45" s="615" t="s">
        <v>988</v>
      </c>
    </row>
    <row r="46" spans="1:30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0">
      <c r="A47" s="612" t="s">
        <v>1521</v>
      </c>
      <c r="B47" s="892" t="s">
        <v>1522</v>
      </c>
      <c r="C47" s="888"/>
      <c r="D47" s="888"/>
      <c r="E47" s="900">
        <v>1608</v>
      </c>
      <c r="F47" s="888"/>
      <c r="G47" s="619">
        <v>1608</v>
      </c>
      <c r="H47" s="619">
        <v>27979.200000000001</v>
      </c>
      <c r="I47" s="901">
        <v>2331.6</v>
      </c>
      <c r="J47" s="888"/>
      <c r="K47" s="618">
        <v>17.399999999999999</v>
      </c>
      <c r="L47" s="894"/>
      <c r="M47" s="888"/>
      <c r="N47" s="887">
        <v>45962</v>
      </c>
      <c r="O47" s="888"/>
      <c r="P47" s="888"/>
      <c r="Q47" s="888"/>
      <c r="R47" s="888"/>
      <c r="S47" s="888"/>
      <c r="T47" s="887">
        <v>46326</v>
      </c>
      <c r="U47" s="888"/>
      <c r="V47" s="888"/>
      <c r="W47" s="616">
        <v>2331.6</v>
      </c>
      <c r="X47" s="889">
        <v>17.399999999999999</v>
      </c>
      <c r="Y47" s="888"/>
      <c r="Z47" s="888"/>
      <c r="AA47" s="888"/>
      <c r="AB47" s="888"/>
      <c r="AC47" s="617">
        <v>45962</v>
      </c>
      <c r="AD47" s="615" t="s">
        <v>1420</v>
      </c>
    </row>
    <row r="48" spans="1:30">
      <c r="A48" s="612"/>
      <c r="B48" s="892"/>
      <c r="C48" s="888"/>
      <c r="D48" s="888"/>
      <c r="E48" s="893"/>
      <c r="F48" s="888"/>
      <c r="G48" s="615" t="s">
        <v>792</v>
      </c>
      <c r="H48" s="615"/>
      <c r="I48" s="893"/>
      <c r="J48" s="888"/>
      <c r="K48" s="615"/>
      <c r="L48" s="894"/>
      <c r="M48" s="888"/>
      <c r="N48" s="887">
        <v>46327</v>
      </c>
      <c r="O48" s="888"/>
      <c r="P48" s="888"/>
      <c r="Q48" s="888"/>
      <c r="R48" s="888"/>
      <c r="S48" s="888"/>
      <c r="T48" s="887">
        <v>46691</v>
      </c>
      <c r="U48" s="888"/>
      <c r="V48" s="888"/>
      <c r="W48" s="616">
        <v>2412</v>
      </c>
      <c r="X48" s="889">
        <v>18</v>
      </c>
      <c r="Y48" s="888"/>
      <c r="Z48" s="888"/>
      <c r="AA48" s="888"/>
      <c r="AB48" s="888"/>
      <c r="AC48" s="615"/>
      <c r="AD48" s="615"/>
    </row>
    <row r="49" spans="1:30">
      <c r="A49" s="612"/>
      <c r="B49" s="892"/>
      <c r="C49" s="888"/>
      <c r="D49" s="888"/>
      <c r="E49" s="893"/>
      <c r="F49" s="888"/>
      <c r="G49" s="615" t="s">
        <v>792</v>
      </c>
      <c r="H49" s="615"/>
      <c r="I49" s="893"/>
      <c r="J49" s="888"/>
      <c r="K49" s="615"/>
      <c r="L49" s="894"/>
      <c r="M49" s="888"/>
      <c r="N49" s="887">
        <v>46692</v>
      </c>
      <c r="O49" s="888"/>
      <c r="P49" s="888"/>
      <c r="Q49" s="888"/>
      <c r="R49" s="888"/>
      <c r="S49" s="888"/>
      <c r="T49" s="887">
        <v>47057</v>
      </c>
      <c r="U49" s="888"/>
      <c r="V49" s="888"/>
      <c r="W49" s="616">
        <v>2492.4</v>
      </c>
      <c r="X49" s="889">
        <v>18.600000000000001</v>
      </c>
      <c r="Y49" s="888"/>
      <c r="Z49" s="888"/>
      <c r="AA49" s="888"/>
      <c r="AB49" s="888"/>
      <c r="AC49" s="615"/>
      <c r="AD49" s="615"/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612" t="s">
        <v>1523</v>
      </c>
      <c r="B51" s="892" t="s">
        <v>1524</v>
      </c>
      <c r="C51" s="888"/>
      <c r="D51" s="888"/>
      <c r="E51" s="900">
        <v>1612</v>
      </c>
      <c r="F51" s="888"/>
      <c r="G51" s="619">
        <v>1612</v>
      </c>
      <c r="H51" s="619">
        <v>28048.799999999999</v>
      </c>
      <c r="I51" s="901">
        <v>2337.4</v>
      </c>
      <c r="J51" s="888"/>
      <c r="K51" s="618">
        <v>17.399999999999999</v>
      </c>
      <c r="L51" s="894"/>
      <c r="M51" s="888"/>
      <c r="N51" s="887">
        <v>45931</v>
      </c>
      <c r="O51" s="888"/>
      <c r="P51" s="888"/>
      <c r="Q51" s="888"/>
      <c r="R51" s="888"/>
      <c r="S51" s="888"/>
      <c r="T51" s="887">
        <v>46295</v>
      </c>
      <c r="U51" s="888"/>
      <c r="V51" s="888"/>
      <c r="W51" s="616">
        <v>2337.4</v>
      </c>
      <c r="X51" s="889">
        <v>17.399999999999999</v>
      </c>
      <c r="Y51" s="888"/>
      <c r="Z51" s="888"/>
      <c r="AA51" s="888"/>
      <c r="AB51" s="888"/>
      <c r="AC51" s="617">
        <v>45566</v>
      </c>
      <c r="AD51" s="615" t="s">
        <v>1169</v>
      </c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46296</v>
      </c>
      <c r="O52" s="888"/>
      <c r="P52" s="888"/>
      <c r="Q52" s="888"/>
      <c r="R52" s="888"/>
      <c r="S52" s="888"/>
      <c r="T52" s="887">
        <v>46660</v>
      </c>
      <c r="U52" s="888"/>
      <c r="V52" s="888"/>
      <c r="W52" s="616">
        <v>2418</v>
      </c>
      <c r="X52" s="889">
        <v>18</v>
      </c>
      <c r="Y52" s="888"/>
      <c r="Z52" s="888"/>
      <c r="AA52" s="888"/>
      <c r="AB52" s="888"/>
      <c r="AC52" s="615"/>
      <c r="AD52" s="615"/>
    </row>
    <row r="53" spans="1:30">
      <c r="A53" s="614" t="s">
        <v>792</v>
      </c>
      <c r="B53" s="884" t="s">
        <v>792</v>
      </c>
      <c r="C53" s="885"/>
      <c r="D53" s="885"/>
      <c r="E53" s="886" t="s">
        <v>792</v>
      </c>
      <c r="F53" s="885"/>
      <c r="G53" s="613" t="s">
        <v>792</v>
      </c>
      <c r="H53" s="613" t="s">
        <v>792</v>
      </c>
      <c r="I53" s="886" t="s">
        <v>792</v>
      </c>
      <c r="J53" s="885"/>
      <c r="K53" s="613" t="s">
        <v>792</v>
      </c>
      <c r="L53" s="884" t="s">
        <v>792</v>
      </c>
      <c r="M53" s="885"/>
      <c r="N53" s="886" t="s">
        <v>792</v>
      </c>
      <c r="O53" s="885"/>
      <c r="P53" s="885"/>
      <c r="Q53" s="885"/>
      <c r="R53" s="885"/>
      <c r="S53" s="885"/>
      <c r="T53" s="886" t="s">
        <v>792</v>
      </c>
      <c r="U53" s="885"/>
      <c r="V53" s="885"/>
      <c r="W53" s="613" t="s">
        <v>792</v>
      </c>
      <c r="X53" s="886" t="s">
        <v>792</v>
      </c>
      <c r="Y53" s="885"/>
      <c r="Z53" s="885"/>
      <c r="AA53" s="885"/>
      <c r="AB53" s="885"/>
      <c r="AC53" s="613" t="s">
        <v>792</v>
      </c>
      <c r="AD53" s="613" t="s">
        <v>792</v>
      </c>
    </row>
    <row r="54" spans="1:30">
      <c r="A54" s="612" t="s">
        <v>1525</v>
      </c>
      <c r="B54" s="892" t="s">
        <v>1526</v>
      </c>
      <c r="C54" s="888"/>
      <c r="D54" s="888"/>
      <c r="E54" s="900">
        <v>1664</v>
      </c>
      <c r="F54" s="888"/>
      <c r="G54" s="619">
        <v>1664</v>
      </c>
      <c r="H54" s="619">
        <v>27955.200000000001</v>
      </c>
      <c r="I54" s="901">
        <v>2329.6</v>
      </c>
      <c r="J54" s="888"/>
      <c r="K54" s="618">
        <v>16.8</v>
      </c>
      <c r="L54" s="894"/>
      <c r="M54" s="888"/>
      <c r="N54" s="887">
        <v>45717</v>
      </c>
      <c r="O54" s="888"/>
      <c r="P54" s="888"/>
      <c r="Q54" s="888"/>
      <c r="R54" s="888"/>
      <c r="S54" s="888"/>
      <c r="T54" s="887">
        <v>46081</v>
      </c>
      <c r="U54" s="888"/>
      <c r="V54" s="888"/>
      <c r="W54" s="616">
        <v>2329.6</v>
      </c>
      <c r="X54" s="889">
        <v>16.8</v>
      </c>
      <c r="Y54" s="888"/>
      <c r="Z54" s="888"/>
      <c r="AA54" s="888"/>
      <c r="AB54" s="888"/>
      <c r="AC54" s="617">
        <v>45352</v>
      </c>
      <c r="AD54" s="615" t="s">
        <v>850</v>
      </c>
    </row>
    <row r="55" spans="1:30">
      <c r="A55" s="612"/>
      <c r="B55" s="892"/>
      <c r="C55" s="888"/>
      <c r="D55" s="888"/>
      <c r="E55" s="893"/>
      <c r="F55" s="888"/>
      <c r="G55" s="615" t="s">
        <v>792</v>
      </c>
      <c r="H55" s="615"/>
      <c r="I55" s="893"/>
      <c r="J55" s="888"/>
      <c r="K55" s="615"/>
      <c r="L55" s="894"/>
      <c r="M55" s="888"/>
      <c r="N55" s="887">
        <v>46082</v>
      </c>
      <c r="O55" s="888"/>
      <c r="P55" s="888"/>
      <c r="Q55" s="888"/>
      <c r="R55" s="888"/>
      <c r="S55" s="888"/>
      <c r="T55" s="887">
        <v>46446</v>
      </c>
      <c r="U55" s="888"/>
      <c r="V55" s="888"/>
      <c r="W55" s="616">
        <v>2412.8000000000002</v>
      </c>
      <c r="X55" s="889">
        <v>17.399999999999999</v>
      </c>
      <c r="Y55" s="888"/>
      <c r="Z55" s="888"/>
      <c r="AA55" s="888"/>
      <c r="AB55" s="888"/>
      <c r="AC55" s="615"/>
      <c r="AD55" s="615"/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1527</v>
      </c>
      <c r="B57" s="892" t="s">
        <v>1528</v>
      </c>
      <c r="C57" s="888"/>
      <c r="D57" s="888"/>
      <c r="E57" s="900">
        <v>1984</v>
      </c>
      <c r="F57" s="888"/>
      <c r="G57" s="619">
        <v>1984</v>
      </c>
      <c r="H57" s="619">
        <v>31426.560000000001</v>
      </c>
      <c r="I57" s="901">
        <v>2618.88</v>
      </c>
      <c r="J57" s="888"/>
      <c r="K57" s="618">
        <v>15.84</v>
      </c>
      <c r="L57" s="894"/>
      <c r="M57" s="888"/>
      <c r="N57" s="887">
        <v>45901</v>
      </c>
      <c r="O57" s="888"/>
      <c r="P57" s="888"/>
      <c r="Q57" s="888"/>
      <c r="R57" s="888"/>
      <c r="S57" s="888"/>
      <c r="T57" s="887">
        <v>46265</v>
      </c>
      <c r="U57" s="888"/>
      <c r="V57" s="888"/>
      <c r="W57" s="616">
        <v>2618.88</v>
      </c>
      <c r="X57" s="889">
        <v>15.84</v>
      </c>
      <c r="Y57" s="888"/>
      <c r="Z57" s="888"/>
      <c r="AA57" s="888"/>
      <c r="AB57" s="888"/>
      <c r="AC57" s="617">
        <v>45170</v>
      </c>
      <c r="AD57" s="615" t="s">
        <v>1339</v>
      </c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1529</v>
      </c>
      <c r="B59" s="892" t="s">
        <v>1530</v>
      </c>
      <c r="C59" s="888"/>
      <c r="D59" s="888"/>
      <c r="E59" s="900">
        <v>2028</v>
      </c>
      <c r="F59" s="888"/>
      <c r="G59" s="619">
        <v>2028</v>
      </c>
      <c r="H59" s="619">
        <v>31636.799999999999</v>
      </c>
      <c r="I59" s="901">
        <v>2636.4</v>
      </c>
      <c r="J59" s="888"/>
      <c r="K59" s="618">
        <v>15.6</v>
      </c>
      <c r="L59" s="894"/>
      <c r="M59" s="888"/>
      <c r="N59" s="887">
        <v>45809</v>
      </c>
      <c r="O59" s="888"/>
      <c r="P59" s="888"/>
      <c r="Q59" s="888"/>
      <c r="R59" s="888"/>
      <c r="S59" s="888"/>
      <c r="T59" s="887">
        <v>46173</v>
      </c>
      <c r="U59" s="888"/>
      <c r="V59" s="888"/>
      <c r="W59" s="616">
        <v>2636.4</v>
      </c>
      <c r="X59" s="889">
        <v>15.6</v>
      </c>
      <c r="Y59" s="888"/>
      <c r="Z59" s="888"/>
      <c r="AA59" s="888"/>
      <c r="AB59" s="888"/>
      <c r="AC59" s="617">
        <v>45809</v>
      </c>
      <c r="AD59" s="615" t="s">
        <v>889</v>
      </c>
    </row>
    <row r="60" spans="1:30">
      <c r="A60" s="612"/>
      <c r="B60" s="892"/>
      <c r="C60" s="888"/>
      <c r="D60" s="888"/>
      <c r="E60" s="893"/>
      <c r="F60" s="888"/>
      <c r="G60" s="615" t="s">
        <v>792</v>
      </c>
      <c r="H60" s="615"/>
      <c r="I60" s="893"/>
      <c r="J60" s="888"/>
      <c r="K60" s="615"/>
      <c r="L60" s="894"/>
      <c r="M60" s="888"/>
      <c r="N60" s="887">
        <v>46174</v>
      </c>
      <c r="O60" s="888"/>
      <c r="P60" s="888"/>
      <c r="Q60" s="888"/>
      <c r="R60" s="888"/>
      <c r="S60" s="888"/>
      <c r="T60" s="887">
        <v>46538</v>
      </c>
      <c r="U60" s="888"/>
      <c r="V60" s="888"/>
      <c r="W60" s="616">
        <v>2737.8</v>
      </c>
      <c r="X60" s="889">
        <v>16.2</v>
      </c>
      <c r="Y60" s="888"/>
      <c r="Z60" s="888"/>
      <c r="AA60" s="888"/>
      <c r="AB60" s="888"/>
      <c r="AC60" s="615"/>
      <c r="AD60" s="615"/>
    </row>
    <row r="61" spans="1:30">
      <c r="A61" s="614" t="s">
        <v>792</v>
      </c>
      <c r="B61" s="884" t="s">
        <v>792</v>
      </c>
      <c r="C61" s="885"/>
      <c r="D61" s="885"/>
      <c r="E61" s="886" t="s">
        <v>792</v>
      </c>
      <c r="F61" s="885"/>
      <c r="G61" s="613" t="s">
        <v>792</v>
      </c>
      <c r="H61" s="613" t="s">
        <v>792</v>
      </c>
      <c r="I61" s="886" t="s">
        <v>792</v>
      </c>
      <c r="J61" s="885"/>
      <c r="K61" s="613" t="s">
        <v>792</v>
      </c>
      <c r="L61" s="884" t="s">
        <v>792</v>
      </c>
      <c r="M61" s="885"/>
      <c r="N61" s="886" t="s">
        <v>792</v>
      </c>
      <c r="O61" s="885"/>
      <c r="P61" s="885"/>
      <c r="Q61" s="885"/>
      <c r="R61" s="885"/>
      <c r="S61" s="885"/>
      <c r="T61" s="886" t="s">
        <v>792</v>
      </c>
      <c r="U61" s="885"/>
      <c r="V61" s="885"/>
      <c r="W61" s="613" t="s">
        <v>792</v>
      </c>
      <c r="X61" s="886" t="s">
        <v>792</v>
      </c>
      <c r="Y61" s="885"/>
      <c r="Z61" s="885"/>
      <c r="AA61" s="885"/>
      <c r="AB61" s="885"/>
      <c r="AC61" s="613" t="s">
        <v>792</v>
      </c>
      <c r="AD61" s="613" t="s">
        <v>792</v>
      </c>
    </row>
    <row r="62" spans="1:30">
      <c r="A62" s="612" t="s">
        <v>1531</v>
      </c>
      <c r="B62" s="892" t="s">
        <v>1532</v>
      </c>
      <c r="C62" s="888"/>
      <c r="D62" s="888"/>
      <c r="E62" s="900">
        <v>2028</v>
      </c>
      <c r="F62" s="888"/>
      <c r="G62" s="619">
        <v>2028</v>
      </c>
      <c r="H62" s="619">
        <v>35043.839999999997</v>
      </c>
      <c r="I62" s="901">
        <v>2920.32</v>
      </c>
      <c r="J62" s="888"/>
      <c r="K62" s="618">
        <v>17.28</v>
      </c>
      <c r="L62" s="894"/>
      <c r="M62" s="888"/>
      <c r="N62" s="887">
        <v>45962</v>
      </c>
      <c r="O62" s="888"/>
      <c r="P62" s="888"/>
      <c r="Q62" s="888"/>
      <c r="R62" s="888"/>
      <c r="S62" s="888"/>
      <c r="T62" s="887">
        <v>46326</v>
      </c>
      <c r="U62" s="888"/>
      <c r="V62" s="888"/>
      <c r="W62" s="616">
        <v>2920.32</v>
      </c>
      <c r="X62" s="889">
        <v>17.28</v>
      </c>
      <c r="Y62" s="888"/>
      <c r="Z62" s="888"/>
      <c r="AA62" s="888"/>
      <c r="AB62" s="888"/>
      <c r="AC62" s="617">
        <v>45597</v>
      </c>
      <c r="AD62" s="615" t="s">
        <v>820</v>
      </c>
    </row>
    <row r="63" spans="1:30">
      <c r="A63" s="612"/>
      <c r="B63" s="892"/>
      <c r="C63" s="888"/>
      <c r="D63" s="888"/>
      <c r="E63" s="893"/>
      <c r="F63" s="888"/>
      <c r="G63" s="615" t="s">
        <v>792</v>
      </c>
      <c r="H63" s="615"/>
      <c r="I63" s="893"/>
      <c r="J63" s="888"/>
      <c r="K63" s="615"/>
      <c r="L63" s="894"/>
      <c r="M63" s="888"/>
      <c r="N63" s="887">
        <v>46327</v>
      </c>
      <c r="O63" s="888"/>
      <c r="P63" s="888"/>
      <c r="Q63" s="888"/>
      <c r="R63" s="888"/>
      <c r="S63" s="888"/>
      <c r="T63" s="887">
        <v>46691</v>
      </c>
      <c r="U63" s="888"/>
      <c r="V63" s="888"/>
      <c r="W63" s="616">
        <v>3062.28</v>
      </c>
      <c r="X63" s="889">
        <v>18.12</v>
      </c>
      <c r="Y63" s="888"/>
      <c r="Z63" s="888"/>
      <c r="AA63" s="888"/>
      <c r="AB63" s="888"/>
      <c r="AC63" s="615"/>
      <c r="AD63" s="615"/>
    </row>
    <row r="64" spans="1:30">
      <c r="A64" s="614" t="s">
        <v>792</v>
      </c>
      <c r="B64" s="884" t="s">
        <v>792</v>
      </c>
      <c r="C64" s="885"/>
      <c r="D64" s="885"/>
      <c r="E64" s="886" t="s">
        <v>792</v>
      </c>
      <c r="F64" s="885"/>
      <c r="G64" s="613" t="s">
        <v>792</v>
      </c>
      <c r="H64" s="613" t="s">
        <v>792</v>
      </c>
      <c r="I64" s="886" t="s">
        <v>792</v>
      </c>
      <c r="J64" s="885"/>
      <c r="K64" s="613" t="s">
        <v>792</v>
      </c>
      <c r="L64" s="884" t="s">
        <v>792</v>
      </c>
      <c r="M64" s="885"/>
      <c r="N64" s="886" t="s">
        <v>792</v>
      </c>
      <c r="O64" s="885"/>
      <c r="P64" s="885"/>
      <c r="Q64" s="885"/>
      <c r="R64" s="885"/>
      <c r="S64" s="885"/>
      <c r="T64" s="886" t="s">
        <v>792</v>
      </c>
      <c r="U64" s="885"/>
      <c r="V64" s="885"/>
      <c r="W64" s="613" t="s">
        <v>792</v>
      </c>
      <c r="X64" s="886" t="s">
        <v>792</v>
      </c>
      <c r="Y64" s="885"/>
      <c r="Z64" s="885"/>
      <c r="AA64" s="885"/>
      <c r="AB64" s="885"/>
      <c r="AC64" s="613" t="s">
        <v>792</v>
      </c>
      <c r="AD64" s="613" t="s">
        <v>792</v>
      </c>
    </row>
    <row r="65" spans="1:30">
      <c r="A65" s="612" t="s">
        <v>1533</v>
      </c>
      <c r="B65" s="892" t="s">
        <v>1534</v>
      </c>
      <c r="C65" s="888"/>
      <c r="D65" s="888"/>
      <c r="E65" s="900">
        <v>2028</v>
      </c>
      <c r="F65" s="888"/>
      <c r="G65" s="619">
        <v>2028</v>
      </c>
      <c r="H65" s="619">
        <v>33583.68</v>
      </c>
      <c r="I65" s="901">
        <v>2798.64</v>
      </c>
      <c r="J65" s="888"/>
      <c r="K65" s="618">
        <v>16.559999999999999</v>
      </c>
      <c r="L65" s="894"/>
      <c r="M65" s="888"/>
      <c r="N65" s="887">
        <v>45627</v>
      </c>
      <c r="O65" s="888"/>
      <c r="P65" s="888"/>
      <c r="Q65" s="888"/>
      <c r="R65" s="888"/>
      <c r="S65" s="888"/>
      <c r="T65" s="887">
        <v>45991</v>
      </c>
      <c r="U65" s="888"/>
      <c r="V65" s="888"/>
      <c r="W65" s="616">
        <v>2798.64</v>
      </c>
      <c r="X65" s="889">
        <v>16.559999999999999</v>
      </c>
      <c r="Y65" s="888"/>
      <c r="Z65" s="888"/>
      <c r="AA65" s="888"/>
      <c r="AB65" s="888"/>
      <c r="AC65" s="617">
        <v>45261</v>
      </c>
      <c r="AD65" s="615" t="s">
        <v>988</v>
      </c>
    </row>
    <row r="66" spans="1:30">
      <c r="A66" s="612"/>
      <c r="B66" s="892" t="s">
        <v>1535</v>
      </c>
      <c r="C66" s="888"/>
      <c r="D66" s="888"/>
      <c r="E66" s="893"/>
      <c r="F66" s="888"/>
      <c r="G66" s="615" t="s">
        <v>792</v>
      </c>
      <c r="H66" s="615"/>
      <c r="I66" s="893"/>
      <c r="J66" s="888"/>
      <c r="K66" s="618">
        <v>0</v>
      </c>
      <c r="L66" s="894"/>
      <c r="M66" s="888"/>
      <c r="N66" s="887">
        <v>45992</v>
      </c>
      <c r="O66" s="888"/>
      <c r="P66" s="888"/>
      <c r="Q66" s="888"/>
      <c r="R66" s="888"/>
      <c r="S66" s="888"/>
      <c r="T66" s="887">
        <v>46356</v>
      </c>
      <c r="U66" s="888"/>
      <c r="V66" s="888"/>
      <c r="W66" s="616">
        <v>2940.6</v>
      </c>
      <c r="X66" s="889">
        <v>17.399999999999999</v>
      </c>
      <c r="Y66" s="888"/>
      <c r="Z66" s="888"/>
      <c r="AA66" s="888"/>
      <c r="AB66" s="888"/>
      <c r="AC66" s="617">
        <v>45992</v>
      </c>
      <c r="AD66" s="615" t="s">
        <v>858</v>
      </c>
    </row>
    <row r="67" spans="1:30">
      <c r="A67" s="612"/>
      <c r="B67" s="892"/>
      <c r="C67" s="888"/>
      <c r="D67" s="888"/>
      <c r="E67" s="893"/>
      <c r="F67" s="888"/>
      <c r="G67" s="615" t="s">
        <v>792</v>
      </c>
      <c r="H67" s="615"/>
      <c r="I67" s="893"/>
      <c r="J67" s="888"/>
      <c r="K67" s="615"/>
      <c r="L67" s="894"/>
      <c r="M67" s="888"/>
      <c r="N67" s="887">
        <v>46357</v>
      </c>
      <c r="O67" s="888"/>
      <c r="P67" s="888"/>
      <c r="Q67" s="888"/>
      <c r="R67" s="888"/>
      <c r="S67" s="888"/>
      <c r="T67" s="887">
        <v>46721</v>
      </c>
      <c r="U67" s="888"/>
      <c r="V67" s="888"/>
      <c r="W67" s="616">
        <v>3082.56</v>
      </c>
      <c r="X67" s="889">
        <v>18.239999999999998</v>
      </c>
      <c r="Y67" s="888"/>
      <c r="Z67" s="888"/>
      <c r="AA67" s="888"/>
      <c r="AB67" s="888"/>
      <c r="AC67" s="615"/>
      <c r="AD67" s="615"/>
    </row>
    <row r="68" spans="1:30">
      <c r="A68" s="614" t="s">
        <v>792</v>
      </c>
      <c r="B68" s="884" t="s">
        <v>792</v>
      </c>
      <c r="C68" s="885"/>
      <c r="D68" s="885"/>
      <c r="E68" s="886" t="s">
        <v>792</v>
      </c>
      <c r="F68" s="885"/>
      <c r="G68" s="613" t="s">
        <v>792</v>
      </c>
      <c r="H68" s="613" t="s">
        <v>792</v>
      </c>
      <c r="I68" s="886" t="s">
        <v>792</v>
      </c>
      <c r="J68" s="885"/>
      <c r="K68" s="613" t="s">
        <v>792</v>
      </c>
      <c r="L68" s="884" t="s">
        <v>792</v>
      </c>
      <c r="M68" s="885"/>
      <c r="N68" s="886" t="s">
        <v>792</v>
      </c>
      <c r="O68" s="885"/>
      <c r="P68" s="885"/>
      <c r="Q68" s="885"/>
      <c r="R68" s="885"/>
      <c r="S68" s="885"/>
      <c r="T68" s="886" t="s">
        <v>792</v>
      </c>
      <c r="U68" s="885"/>
      <c r="V68" s="885"/>
      <c r="W68" s="613" t="s">
        <v>792</v>
      </c>
      <c r="X68" s="886" t="s">
        <v>792</v>
      </c>
      <c r="Y68" s="885"/>
      <c r="Z68" s="885"/>
      <c r="AA68" s="885"/>
      <c r="AB68" s="885"/>
      <c r="AC68" s="613" t="s">
        <v>792</v>
      </c>
      <c r="AD68" s="613" t="s">
        <v>792</v>
      </c>
    </row>
    <row r="69" spans="1:30">
      <c r="A69" s="612" t="s">
        <v>1536</v>
      </c>
      <c r="B69" s="892" t="s">
        <v>1537</v>
      </c>
      <c r="C69" s="888"/>
      <c r="D69" s="888"/>
      <c r="E69" s="900">
        <v>2184</v>
      </c>
      <c r="F69" s="888"/>
      <c r="G69" s="619">
        <v>2184</v>
      </c>
      <c r="H69" s="619">
        <v>38263.68</v>
      </c>
      <c r="I69" s="901">
        <v>3188.64</v>
      </c>
      <c r="J69" s="888"/>
      <c r="K69" s="618">
        <v>17.52</v>
      </c>
      <c r="L69" s="894"/>
      <c r="M69" s="888"/>
      <c r="N69" s="887">
        <v>45931</v>
      </c>
      <c r="O69" s="888"/>
      <c r="P69" s="888"/>
      <c r="Q69" s="888"/>
      <c r="R69" s="888"/>
      <c r="S69" s="888"/>
      <c r="T69" s="887">
        <v>46295</v>
      </c>
      <c r="U69" s="888"/>
      <c r="V69" s="888"/>
      <c r="W69" s="616">
        <v>3188.64</v>
      </c>
      <c r="X69" s="889">
        <v>17.52</v>
      </c>
      <c r="Y69" s="888"/>
      <c r="Z69" s="888"/>
      <c r="AA69" s="888"/>
      <c r="AB69" s="888"/>
      <c r="AC69" s="617">
        <v>45566</v>
      </c>
      <c r="AD69" s="615" t="s">
        <v>1169</v>
      </c>
    </row>
    <row r="70" spans="1:30">
      <c r="A70" s="612"/>
      <c r="B70" s="892"/>
      <c r="C70" s="888"/>
      <c r="D70" s="888"/>
      <c r="E70" s="893"/>
      <c r="F70" s="888"/>
      <c r="G70" s="615" t="s">
        <v>792</v>
      </c>
      <c r="H70" s="615"/>
      <c r="I70" s="893"/>
      <c r="J70" s="888"/>
      <c r="K70" s="615"/>
      <c r="L70" s="894"/>
      <c r="M70" s="888"/>
      <c r="N70" s="887">
        <v>46296</v>
      </c>
      <c r="O70" s="888"/>
      <c r="P70" s="888"/>
      <c r="Q70" s="888"/>
      <c r="R70" s="888"/>
      <c r="S70" s="888"/>
      <c r="T70" s="887">
        <v>46660</v>
      </c>
      <c r="U70" s="888"/>
      <c r="V70" s="888"/>
      <c r="W70" s="616">
        <v>3341.52</v>
      </c>
      <c r="X70" s="889">
        <v>18.36</v>
      </c>
      <c r="Y70" s="888"/>
      <c r="Z70" s="888"/>
      <c r="AA70" s="888"/>
      <c r="AB70" s="888"/>
      <c r="AC70" s="615"/>
      <c r="AD70" s="615"/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1538</v>
      </c>
      <c r="B72" s="892" t="s">
        <v>1539</v>
      </c>
      <c r="C72" s="888"/>
      <c r="D72" s="888"/>
      <c r="E72" s="900">
        <v>2184</v>
      </c>
      <c r="F72" s="888"/>
      <c r="G72" s="619">
        <v>2184</v>
      </c>
      <c r="H72" s="619">
        <v>36691.199999999997</v>
      </c>
      <c r="I72" s="901">
        <v>3057.6</v>
      </c>
      <c r="J72" s="888"/>
      <c r="K72" s="618">
        <v>16.8</v>
      </c>
      <c r="L72" s="894"/>
      <c r="M72" s="888"/>
      <c r="N72" s="887">
        <v>45901</v>
      </c>
      <c r="O72" s="888"/>
      <c r="P72" s="888"/>
      <c r="Q72" s="888"/>
      <c r="R72" s="888"/>
      <c r="S72" s="888"/>
      <c r="T72" s="887">
        <v>46326</v>
      </c>
      <c r="U72" s="888"/>
      <c r="V72" s="888"/>
      <c r="W72" s="616">
        <v>3057.6</v>
      </c>
      <c r="X72" s="889">
        <v>16.8</v>
      </c>
      <c r="Y72" s="888"/>
      <c r="Z72" s="888"/>
      <c r="AA72" s="888"/>
      <c r="AB72" s="888"/>
      <c r="AC72" s="617">
        <v>45901</v>
      </c>
      <c r="AD72" s="615" t="s">
        <v>1420</v>
      </c>
    </row>
    <row r="73" spans="1:30">
      <c r="A73" s="612"/>
      <c r="B73" s="892"/>
      <c r="C73" s="888"/>
      <c r="D73" s="888"/>
      <c r="E73" s="893"/>
      <c r="F73" s="888"/>
      <c r="G73" s="615" t="s">
        <v>792</v>
      </c>
      <c r="H73" s="615"/>
      <c r="I73" s="893"/>
      <c r="J73" s="888"/>
      <c r="K73" s="615"/>
      <c r="L73" s="894"/>
      <c r="M73" s="888"/>
      <c r="N73" s="887">
        <v>46327</v>
      </c>
      <c r="O73" s="888"/>
      <c r="P73" s="888"/>
      <c r="Q73" s="888"/>
      <c r="R73" s="888"/>
      <c r="S73" s="888"/>
      <c r="T73" s="887">
        <v>46691</v>
      </c>
      <c r="U73" s="888"/>
      <c r="V73" s="888"/>
      <c r="W73" s="616">
        <v>3166.8</v>
      </c>
      <c r="X73" s="889">
        <v>17.399999999999999</v>
      </c>
      <c r="Y73" s="888"/>
      <c r="Z73" s="888"/>
      <c r="AA73" s="888"/>
      <c r="AB73" s="888"/>
      <c r="AC73" s="615"/>
      <c r="AD73" s="615"/>
    </row>
    <row r="74" spans="1:30">
      <c r="A74" s="612"/>
      <c r="B74" s="892"/>
      <c r="C74" s="888"/>
      <c r="D74" s="888"/>
      <c r="E74" s="893"/>
      <c r="F74" s="888"/>
      <c r="G74" s="615" t="s">
        <v>792</v>
      </c>
      <c r="H74" s="615"/>
      <c r="I74" s="893"/>
      <c r="J74" s="888"/>
      <c r="K74" s="615"/>
      <c r="L74" s="894"/>
      <c r="M74" s="888"/>
      <c r="N74" s="887">
        <v>46692</v>
      </c>
      <c r="O74" s="888"/>
      <c r="P74" s="888"/>
      <c r="Q74" s="888"/>
      <c r="R74" s="888"/>
      <c r="S74" s="888"/>
      <c r="T74" s="887">
        <v>47057</v>
      </c>
      <c r="U74" s="888"/>
      <c r="V74" s="888"/>
      <c r="W74" s="616">
        <v>3276</v>
      </c>
      <c r="X74" s="889">
        <v>18</v>
      </c>
      <c r="Y74" s="888"/>
      <c r="Z74" s="888"/>
      <c r="AA74" s="888"/>
      <c r="AB74" s="888"/>
      <c r="AC74" s="615"/>
      <c r="AD74" s="615"/>
    </row>
    <row r="75" spans="1:30">
      <c r="A75" s="614" t="s">
        <v>792</v>
      </c>
      <c r="B75" s="884" t="s">
        <v>792</v>
      </c>
      <c r="C75" s="885"/>
      <c r="D75" s="885"/>
      <c r="E75" s="886" t="s">
        <v>792</v>
      </c>
      <c r="F75" s="885"/>
      <c r="G75" s="613" t="s">
        <v>792</v>
      </c>
      <c r="H75" s="613" t="s">
        <v>792</v>
      </c>
      <c r="I75" s="886" t="s">
        <v>792</v>
      </c>
      <c r="J75" s="885"/>
      <c r="K75" s="613" t="s">
        <v>792</v>
      </c>
      <c r="L75" s="884" t="s">
        <v>792</v>
      </c>
      <c r="M75" s="885"/>
      <c r="N75" s="886" t="s">
        <v>792</v>
      </c>
      <c r="O75" s="885"/>
      <c r="P75" s="885"/>
      <c r="Q75" s="885"/>
      <c r="R75" s="885"/>
      <c r="S75" s="885"/>
      <c r="T75" s="886" t="s">
        <v>792</v>
      </c>
      <c r="U75" s="885"/>
      <c r="V75" s="885"/>
      <c r="W75" s="613" t="s">
        <v>792</v>
      </c>
      <c r="X75" s="886" t="s">
        <v>792</v>
      </c>
      <c r="Y75" s="885"/>
      <c r="Z75" s="885"/>
      <c r="AA75" s="885"/>
      <c r="AB75" s="885"/>
      <c r="AC75" s="613" t="s">
        <v>792</v>
      </c>
      <c r="AD75" s="613" t="s">
        <v>792</v>
      </c>
    </row>
    <row r="76" spans="1:30">
      <c r="A76" s="612" t="s">
        <v>1540</v>
      </c>
      <c r="B76" s="892" t="s">
        <v>1541</v>
      </c>
      <c r="C76" s="888"/>
      <c r="D76" s="888"/>
      <c r="E76" s="900">
        <v>2184</v>
      </c>
      <c r="F76" s="888"/>
      <c r="G76" s="619">
        <v>2184</v>
      </c>
      <c r="H76" s="619">
        <v>35380.800000000003</v>
      </c>
      <c r="I76" s="901">
        <v>2948.4</v>
      </c>
      <c r="J76" s="888"/>
      <c r="K76" s="618">
        <v>16.2</v>
      </c>
      <c r="L76" s="894"/>
      <c r="M76" s="888"/>
      <c r="N76" s="887">
        <v>45748</v>
      </c>
      <c r="O76" s="888"/>
      <c r="P76" s="888"/>
      <c r="Q76" s="888"/>
      <c r="R76" s="888"/>
      <c r="S76" s="888"/>
      <c r="T76" s="887">
        <v>46112</v>
      </c>
      <c r="U76" s="888"/>
      <c r="V76" s="888"/>
      <c r="W76" s="616">
        <v>2948.4</v>
      </c>
      <c r="X76" s="889">
        <v>16.2</v>
      </c>
      <c r="Y76" s="888"/>
      <c r="Z76" s="888"/>
      <c r="AA76" s="888"/>
      <c r="AB76" s="888"/>
      <c r="AC76" s="617">
        <v>45383</v>
      </c>
      <c r="AD76" s="615" t="s">
        <v>877</v>
      </c>
    </row>
    <row r="77" spans="1:30">
      <c r="A77" s="612"/>
      <c r="B77" s="892"/>
      <c r="C77" s="888"/>
      <c r="D77" s="888"/>
      <c r="E77" s="893"/>
      <c r="F77" s="888"/>
      <c r="G77" s="615" t="s">
        <v>792</v>
      </c>
      <c r="H77" s="615"/>
      <c r="I77" s="893"/>
      <c r="J77" s="888"/>
      <c r="K77" s="615"/>
      <c r="L77" s="894"/>
      <c r="M77" s="888"/>
      <c r="N77" s="887">
        <v>46113</v>
      </c>
      <c r="O77" s="888"/>
      <c r="P77" s="888"/>
      <c r="Q77" s="888"/>
      <c r="R77" s="888"/>
      <c r="S77" s="888"/>
      <c r="T77" s="887">
        <v>46477</v>
      </c>
      <c r="U77" s="888"/>
      <c r="V77" s="888"/>
      <c r="W77" s="616">
        <v>3057.6</v>
      </c>
      <c r="X77" s="889">
        <v>16.8</v>
      </c>
      <c r="Y77" s="888"/>
      <c r="Z77" s="888"/>
      <c r="AA77" s="888"/>
      <c r="AB77" s="888"/>
      <c r="AC77" s="615"/>
      <c r="AD77" s="615"/>
    </row>
    <row r="78" spans="1:30">
      <c r="A78" s="614" t="s">
        <v>792</v>
      </c>
      <c r="B78" s="884" t="s">
        <v>792</v>
      </c>
      <c r="C78" s="885"/>
      <c r="D78" s="885"/>
      <c r="E78" s="886" t="s">
        <v>792</v>
      </c>
      <c r="F78" s="885"/>
      <c r="G78" s="613" t="s">
        <v>792</v>
      </c>
      <c r="H78" s="613" t="s">
        <v>792</v>
      </c>
      <c r="I78" s="886" t="s">
        <v>792</v>
      </c>
      <c r="J78" s="885"/>
      <c r="K78" s="613" t="s">
        <v>792</v>
      </c>
      <c r="L78" s="884" t="s">
        <v>792</v>
      </c>
      <c r="M78" s="885"/>
      <c r="N78" s="886" t="s">
        <v>792</v>
      </c>
      <c r="O78" s="885"/>
      <c r="P78" s="885"/>
      <c r="Q78" s="885"/>
      <c r="R78" s="885"/>
      <c r="S78" s="885"/>
      <c r="T78" s="886" t="s">
        <v>792</v>
      </c>
      <c r="U78" s="885"/>
      <c r="V78" s="885"/>
      <c r="W78" s="613" t="s">
        <v>792</v>
      </c>
      <c r="X78" s="886" t="s">
        <v>792</v>
      </c>
      <c r="Y78" s="885"/>
      <c r="Z78" s="885"/>
      <c r="AA78" s="885"/>
      <c r="AB78" s="885"/>
      <c r="AC78" s="613" t="s">
        <v>792</v>
      </c>
      <c r="AD78" s="613" t="s">
        <v>792</v>
      </c>
    </row>
    <row r="79" spans="1:30">
      <c r="A79" s="612" t="s">
        <v>1542</v>
      </c>
      <c r="B79" s="892" t="s">
        <v>1518</v>
      </c>
      <c r="C79" s="888"/>
      <c r="D79" s="888"/>
      <c r="E79" s="900">
        <v>2184</v>
      </c>
      <c r="F79" s="888"/>
      <c r="G79" s="619">
        <v>2184</v>
      </c>
      <c r="H79" s="615"/>
      <c r="I79" s="893"/>
      <c r="J79" s="888"/>
      <c r="K79" s="618">
        <v>0</v>
      </c>
      <c r="L79" s="894"/>
      <c r="M79" s="888"/>
      <c r="N79" s="893"/>
      <c r="O79" s="888"/>
      <c r="P79" s="888"/>
      <c r="Q79" s="888"/>
      <c r="R79" s="888"/>
      <c r="S79" s="888"/>
      <c r="T79" s="893"/>
      <c r="U79" s="888"/>
      <c r="V79" s="888"/>
      <c r="W79" s="615"/>
      <c r="X79" s="889">
        <v>0</v>
      </c>
      <c r="Y79" s="888"/>
      <c r="Z79" s="888"/>
      <c r="AA79" s="888"/>
      <c r="AB79" s="888"/>
      <c r="AC79" s="617">
        <v>44896</v>
      </c>
      <c r="AD79" s="615" t="s">
        <v>988</v>
      </c>
    </row>
    <row r="80" spans="1:30">
      <c r="A80" s="614" t="s">
        <v>792</v>
      </c>
      <c r="B80" s="884" t="s">
        <v>792</v>
      </c>
      <c r="C80" s="885"/>
      <c r="D80" s="885"/>
      <c r="E80" s="886" t="s">
        <v>792</v>
      </c>
      <c r="F80" s="885"/>
      <c r="G80" s="613" t="s">
        <v>792</v>
      </c>
      <c r="H80" s="613" t="s">
        <v>792</v>
      </c>
      <c r="I80" s="886" t="s">
        <v>792</v>
      </c>
      <c r="J80" s="885"/>
      <c r="K80" s="613" t="s">
        <v>792</v>
      </c>
      <c r="L80" s="884" t="s">
        <v>792</v>
      </c>
      <c r="M80" s="885"/>
      <c r="N80" s="886" t="s">
        <v>792</v>
      </c>
      <c r="O80" s="885"/>
      <c r="P80" s="885"/>
      <c r="Q80" s="885"/>
      <c r="R80" s="885"/>
      <c r="S80" s="885"/>
      <c r="T80" s="886" t="s">
        <v>792</v>
      </c>
      <c r="U80" s="885"/>
      <c r="V80" s="885"/>
      <c r="W80" s="613" t="s">
        <v>792</v>
      </c>
      <c r="X80" s="886" t="s">
        <v>792</v>
      </c>
      <c r="Y80" s="885"/>
      <c r="Z80" s="885"/>
      <c r="AA80" s="885"/>
      <c r="AB80" s="885"/>
      <c r="AC80" s="613" t="s">
        <v>792</v>
      </c>
      <c r="AD80" s="613" t="s">
        <v>792</v>
      </c>
    </row>
    <row r="81" spans="1:30">
      <c r="A81" s="612" t="s">
        <v>1543</v>
      </c>
      <c r="B81" s="892" t="s">
        <v>508</v>
      </c>
      <c r="C81" s="888"/>
      <c r="D81" s="888"/>
      <c r="E81" s="900">
        <v>2184</v>
      </c>
      <c r="F81" s="888"/>
      <c r="G81" s="619">
        <v>2184</v>
      </c>
      <c r="H81" s="619">
        <v>35642.879999999997</v>
      </c>
      <c r="I81" s="901">
        <v>2970.24</v>
      </c>
      <c r="J81" s="888"/>
      <c r="K81" s="618">
        <v>16.32</v>
      </c>
      <c r="L81" s="894"/>
      <c r="M81" s="888"/>
      <c r="N81" s="887">
        <v>45839</v>
      </c>
      <c r="O81" s="888"/>
      <c r="P81" s="888"/>
      <c r="Q81" s="888"/>
      <c r="R81" s="888"/>
      <c r="S81" s="888"/>
      <c r="T81" s="887">
        <v>46203</v>
      </c>
      <c r="U81" s="888"/>
      <c r="V81" s="888"/>
      <c r="W81" s="616">
        <v>2970.24</v>
      </c>
      <c r="X81" s="889">
        <v>16.32</v>
      </c>
      <c r="Y81" s="888"/>
      <c r="Z81" s="888"/>
      <c r="AA81" s="888"/>
      <c r="AB81" s="888"/>
      <c r="AC81" s="617">
        <v>45839</v>
      </c>
      <c r="AD81" s="615" t="s">
        <v>835</v>
      </c>
    </row>
    <row r="82" spans="1:30">
      <c r="A82" s="612"/>
      <c r="B82" s="892"/>
      <c r="C82" s="888"/>
      <c r="D82" s="888"/>
      <c r="E82" s="893"/>
      <c r="F82" s="888"/>
      <c r="G82" s="615" t="s">
        <v>792</v>
      </c>
      <c r="H82" s="615"/>
      <c r="I82" s="893"/>
      <c r="J82" s="888"/>
      <c r="K82" s="615"/>
      <c r="L82" s="894"/>
      <c r="M82" s="888"/>
      <c r="N82" s="887">
        <v>46204</v>
      </c>
      <c r="O82" s="888"/>
      <c r="P82" s="888"/>
      <c r="Q82" s="888"/>
      <c r="R82" s="888"/>
      <c r="S82" s="888"/>
      <c r="T82" s="887">
        <v>46568</v>
      </c>
      <c r="U82" s="888"/>
      <c r="V82" s="888"/>
      <c r="W82" s="616">
        <v>3123.12</v>
      </c>
      <c r="X82" s="889">
        <v>17.16</v>
      </c>
      <c r="Y82" s="888"/>
      <c r="Z82" s="888"/>
      <c r="AA82" s="888"/>
      <c r="AB82" s="888"/>
      <c r="AC82" s="615"/>
      <c r="AD82" s="615"/>
    </row>
    <row r="83" spans="1:30">
      <c r="A83" s="612"/>
      <c r="B83" s="892"/>
      <c r="C83" s="888"/>
      <c r="D83" s="888"/>
      <c r="E83" s="893"/>
      <c r="F83" s="888"/>
      <c r="G83" s="615" t="s">
        <v>792</v>
      </c>
      <c r="H83" s="615"/>
      <c r="I83" s="893"/>
      <c r="J83" s="888"/>
      <c r="K83" s="615"/>
      <c r="L83" s="894"/>
      <c r="M83" s="888"/>
      <c r="N83" s="887">
        <v>46569</v>
      </c>
      <c r="O83" s="888"/>
      <c r="P83" s="888"/>
      <c r="Q83" s="888"/>
      <c r="R83" s="888"/>
      <c r="S83" s="888"/>
      <c r="T83" s="887">
        <v>46934</v>
      </c>
      <c r="U83" s="888"/>
      <c r="V83" s="888"/>
      <c r="W83" s="616">
        <v>3276</v>
      </c>
      <c r="X83" s="889">
        <v>18</v>
      </c>
      <c r="Y83" s="888"/>
      <c r="Z83" s="888"/>
      <c r="AA83" s="888"/>
      <c r="AB83" s="888"/>
      <c r="AC83" s="615"/>
      <c r="AD83" s="615"/>
    </row>
    <row r="84" spans="1:30">
      <c r="A84" s="614" t="s">
        <v>792</v>
      </c>
      <c r="B84" s="884" t="s">
        <v>792</v>
      </c>
      <c r="C84" s="885"/>
      <c r="D84" s="885"/>
      <c r="E84" s="886" t="s">
        <v>792</v>
      </c>
      <c r="F84" s="885"/>
      <c r="G84" s="613" t="s">
        <v>792</v>
      </c>
      <c r="H84" s="613" t="s">
        <v>792</v>
      </c>
      <c r="I84" s="886" t="s">
        <v>792</v>
      </c>
      <c r="J84" s="885"/>
      <c r="K84" s="613" t="s">
        <v>792</v>
      </c>
      <c r="L84" s="884" t="s">
        <v>792</v>
      </c>
      <c r="M84" s="885"/>
      <c r="N84" s="886" t="s">
        <v>792</v>
      </c>
      <c r="O84" s="885"/>
      <c r="P84" s="885"/>
      <c r="Q84" s="885"/>
      <c r="R84" s="885"/>
      <c r="S84" s="885"/>
      <c r="T84" s="886" t="s">
        <v>792</v>
      </c>
      <c r="U84" s="885"/>
      <c r="V84" s="885"/>
      <c r="W84" s="613" t="s">
        <v>792</v>
      </c>
      <c r="X84" s="886" t="s">
        <v>792</v>
      </c>
      <c r="Y84" s="885"/>
      <c r="Z84" s="885"/>
      <c r="AA84" s="885"/>
      <c r="AB84" s="885"/>
      <c r="AC84" s="613" t="s">
        <v>792</v>
      </c>
      <c r="AD84" s="613" t="s">
        <v>792</v>
      </c>
    </row>
    <row r="85" spans="1:30">
      <c r="A85" s="612" t="s">
        <v>1544</v>
      </c>
      <c r="B85" s="892" t="s">
        <v>59</v>
      </c>
      <c r="C85" s="888"/>
      <c r="D85" s="888"/>
      <c r="E85" s="900">
        <v>2184</v>
      </c>
      <c r="F85" s="888"/>
      <c r="G85" s="619">
        <v>0</v>
      </c>
      <c r="H85" s="615"/>
      <c r="I85" s="893"/>
      <c r="J85" s="888"/>
      <c r="K85" s="618">
        <v>0</v>
      </c>
      <c r="L85" s="894"/>
      <c r="M85" s="888"/>
      <c r="N85" s="893"/>
      <c r="O85" s="888"/>
      <c r="P85" s="888"/>
      <c r="Q85" s="888"/>
      <c r="R85" s="888"/>
      <c r="S85" s="888"/>
      <c r="T85" s="893"/>
      <c r="U85" s="888"/>
      <c r="V85" s="888"/>
      <c r="W85" s="615"/>
      <c r="X85" s="889">
        <v>0</v>
      </c>
      <c r="Y85" s="888"/>
      <c r="Z85" s="888"/>
      <c r="AA85" s="888"/>
      <c r="AB85" s="888"/>
      <c r="AC85" s="615"/>
      <c r="AD85" s="615" t="s">
        <v>792</v>
      </c>
    </row>
    <row r="86" spans="1:30">
      <c r="A86" s="614" t="s">
        <v>792</v>
      </c>
      <c r="B86" s="884" t="s">
        <v>792</v>
      </c>
      <c r="C86" s="885"/>
      <c r="D86" s="885"/>
      <c r="E86" s="886" t="s">
        <v>792</v>
      </c>
      <c r="F86" s="885"/>
      <c r="G86" s="613" t="s">
        <v>792</v>
      </c>
      <c r="H86" s="613" t="s">
        <v>792</v>
      </c>
      <c r="I86" s="886" t="s">
        <v>792</v>
      </c>
      <c r="J86" s="885"/>
      <c r="K86" s="613" t="s">
        <v>792</v>
      </c>
      <c r="L86" s="884" t="s">
        <v>792</v>
      </c>
      <c r="M86" s="885"/>
      <c r="N86" s="886" t="s">
        <v>792</v>
      </c>
      <c r="O86" s="885"/>
      <c r="P86" s="885"/>
      <c r="Q86" s="885"/>
      <c r="R86" s="885"/>
      <c r="S86" s="885"/>
      <c r="T86" s="886" t="s">
        <v>792</v>
      </c>
      <c r="U86" s="885"/>
      <c r="V86" s="885"/>
      <c r="W86" s="613" t="s">
        <v>792</v>
      </c>
      <c r="X86" s="886" t="s">
        <v>792</v>
      </c>
      <c r="Y86" s="885"/>
      <c r="Z86" s="885"/>
      <c r="AA86" s="885"/>
      <c r="AB86" s="885"/>
      <c r="AC86" s="613" t="s">
        <v>792</v>
      </c>
      <c r="AD86" s="613" t="s">
        <v>792</v>
      </c>
    </row>
    <row r="87" spans="1:30">
      <c r="A87" s="612" t="s">
        <v>1545</v>
      </c>
      <c r="B87" s="892" t="s">
        <v>59</v>
      </c>
      <c r="C87" s="888"/>
      <c r="D87" s="888"/>
      <c r="E87" s="900">
        <v>1984</v>
      </c>
      <c r="F87" s="888"/>
      <c r="G87" s="619">
        <v>0</v>
      </c>
      <c r="H87" s="615"/>
      <c r="I87" s="893"/>
      <c r="J87" s="888"/>
      <c r="K87" s="618">
        <v>0</v>
      </c>
      <c r="L87" s="894"/>
      <c r="M87" s="888"/>
      <c r="N87" s="893"/>
      <c r="O87" s="888"/>
      <c r="P87" s="888"/>
      <c r="Q87" s="888"/>
      <c r="R87" s="888"/>
      <c r="S87" s="888"/>
      <c r="T87" s="893"/>
      <c r="U87" s="888"/>
      <c r="V87" s="888"/>
      <c r="W87" s="615"/>
      <c r="X87" s="889">
        <v>0</v>
      </c>
      <c r="Y87" s="888"/>
      <c r="Z87" s="888"/>
      <c r="AA87" s="888"/>
      <c r="AB87" s="888"/>
      <c r="AC87" s="615"/>
      <c r="AD87" s="615" t="s">
        <v>792</v>
      </c>
    </row>
    <row r="88" spans="1:30">
      <c r="A88" s="614" t="s">
        <v>792</v>
      </c>
      <c r="B88" s="884" t="s">
        <v>792</v>
      </c>
      <c r="C88" s="885"/>
      <c r="D88" s="885"/>
      <c r="E88" s="886" t="s">
        <v>792</v>
      </c>
      <c r="F88" s="885"/>
      <c r="G88" s="613" t="s">
        <v>792</v>
      </c>
      <c r="H88" s="613" t="s">
        <v>792</v>
      </c>
      <c r="I88" s="886" t="s">
        <v>792</v>
      </c>
      <c r="J88" s="885"/>
      <c r="K88" s="613" t="s">
        <v>792</v>
      </c>
      <c r="L88" s="884" t="s">
        <v>792</v>
      </c>
      <c r="M88" s="885"/>
      <c r="N88" s="886" t="s">
        <v>792</v>
      </c>
      <c r="O88" s="885"/>
      <c r="P88" s="885"/>
      <c r="Q88" s="885"/>
      <c r="R88" s="885"/>
      <c r="S88" s="885"/>
      <c r="T88" s="886" t="s">
        <v>792</v>
      </c>
      <c r="U88" s="885"/>
      <c r="V88" s="885"/>
      <c r="W88" s="613" t="s">
        <v>792</v>
      </c>
      <c r="X88" s="886" t="s">
        <v>792</v>
      </c>
      <c r="Y88" s="885"/>
      <c r="Z88" s="885"/>
      <c r="AA88" s="885"/>
      <c r="AB88" s="885"/>
      <c r="AC88" s="613" t="s">
        <v>792</v>
      </c>
      <c r="AD88" s="613" t="s">
        <v>792</v>
      </c>
    </row>
    <row r="89" spans="1:30">
      <c r="A89" s="612" t="s">
        <v>1546</v>
      </c>
      <c r="B89" s="892" t="s">
        <v>1547</v>
      </c>
      <c r="C89" s="888"/>
      <c r="D89" s="888"/>
      <c r="E89" s="900">
        <v>1664</v>
      </c>
      <c r="F89" s="888"/>
      <c r="G89" s="619">
        <v>1664</v>
      </c>
      <c r="H89" s="619">
        <v>24960</v>
      </c>
      <c r="I89" s="901">
        <v>2080</v>
      </c>
      <c r="J89" s="888"/>
      <c r="K89" s="618">
        <v>15</v>
      </c>
      <c r="L89" s="894"/>
      <c r="M89" s="888"/>
      <c r="N89" s="887">
        <v>45689</v>
      </c>
      <c r="O89" s="888"/>
      <c r="P89" s="888"/>
      <c r="Q89" s="888"/>
      <c r="R89" s="888"/>
      <c r="S89" s="888"/>
      <c r="T89" s="887">
        <v>46053</v>
      </c>
      <c r="U89" s="888"/>
      <c r="V89" s="888"/>
      <c r="W89" s="616">
        <v>2080</v>
      </c>
      <c r="X89" s="889">
        <v>15</v>
      </c>
      <c r="Y89" s="888"/>
      <c r="Z89" s="888"/>
      <c r="AA89" s="888"/>
      <c r="AB89" s="888"/>
      <c r="AC89" s="617">
        <v>45323</v>
      </c>
      <c r="AD89" s="615" t="s">
        <v>1548</v>
      </c>
    </row>
    <row r="90" spans="1:30">
      <c r="A90" s="612"/>
      <c r="B90" s="892"/>
      <c r="C90" s="888"/>
      <c r="D90" s="888"/>
      <c r="E90" s="893"/>
      <c r="F90" s="888"/>
      <c r="G90" s="615" t="s">
        <v>792</v>
      </c>
      <c r="H90" s="615"/>
      <c r="I90" s="893"/>
      <c r="J90" s="888"/>
      <c r="K90" s="615"/>
      <c r="L90" s="894"/>
      <c r="M90" s="888"/>
      <c r="N90" s="887">
        <v>46054</v>
      </c>
      <c r="O90" s="888"/>
      <c r="P90" s="888"/>
      <c r="Q90" s="888"/>
      <c r="R90" s="888"/>
      <c r="S90" s="888"/>
      <c r="T90" s="887">
        <v>46418</v>
      </c>
      <c r="U90" s="888"/>
      <c r="V90" s="888"/>
      <c r="W90" s="616">
        <v>2179.84</v>
      </c>
      <c r="X90" s="889">
        <v>15.72</v>
      </c>
      <c r="Y90" s="888"/>
      <c r="Z90" s="888"/>
      <c r="AA90" s="888"/>
      <c r="AB90" s="888"/>
      <c r="AC90" s="615"/>
      <c r="AD90" s="615"/>
    </row>
    <row r="91" spans="1:30">
      <c r="A91" s="612"/>
      <c r="B91" s="892"/>
      <c r="C91" s="888"/>
      <c r="D91" s="888"/>
      <c r="E91" s="893"/>
      <c r="F91" s="888"/>
      <c r="G91" s="615" t="s">
        <v>792</v>
      </c>
      <c r="H91" s="615"/>
      <c r="I91" s="893"/>
      <c r="J91" s="888"/>
      <c r="K91" s="615"/>
      <c r="L91" s="894"/>
      <c r="M91" s="888"/>
      <c r="N91" s="887">
        <v>46419</v>
      </c>
      <c r="O91" s="888"/>
      <c r="P91" s="888"/>
      <c r="Q91" s="888"/>
      <c r="R91" s="888"/>
      <c r="S91" s="888"/>
      <c r="T91" s="887">
        <v>46783</v>
      </c>
      <c r="U91" s="888"/>
      <c r="V91" s="888"/>
      <c r="W91" s="616">
        <v>2279.6799999999998</v>
      </c>
      <c r="X91" s="889">
        <v>16.440000000000001</v>
      </c>
      <c r="Y91" s="888"/>
      <c r="Z91" s="888"/>
      <c r="AA91" s="888"/>
      <c r="AB91" s="888"/>
      <c r="AC91" s="615"/>
      <c r="AD91" s="615"/>
    </row>
    <row r="92" spans="1:30">
      <c r="A92" s="612"/>
      <c r="B92" s="892"/>
      <c r="C92" s="888"/>
      <c r="D92" s="888"/>
      <c r="E92" s="893"/>
      <c r="F92" s="888"/>
      <c r="G92" s="615" t="s">
        <v>792</v>
      </c>
      <c r="H92" s="615"/>
      <c r="I92" s="893"/>
      <c r="J92" s="888"/>
      <c r="K92" s="615"/>
      <c r="L92" s="894"/>
      <c r="M92" s="888"/>
      <c r="N92" s="887">
        <v>46784</v>
      </c>
      <c r="O92" s="888"/>
      <c r="P92" s="888"/>
      <c r="Q92" s="888"/>
      <c r="R92" s="888"/>
      <c r="S92" s="888"/>
      <c r="T92" s="887">
        <v>47149</v>
      </c>
      <c r="U92" s="888"/>
      <c r="V92" s="888"/>
      <c r="W92" s="616">
        <v>2379.52</v>
      </c>
      <c r="X92" s="889">
        <v>17.16</v>
      </c>
      <c r="Y92" s="888"/>
      <c r="Z92" s="888"/>
      <c r="AA92" s="888"/>
      <c r="AB92" s="888"/>
      <c r="AC92" s="615"/>
      <c r="AD92" s="615"/>
    </row>
    <row r="93" spans="1:30">
      <c r="A93" s="614" t="s">
        <v>792</v>
      </c>
      <c r="B93" s="884" t="s">
        <v>792</v>
      </c>
      <c r="C93" s="885"/>
      <c r="D93" s="885"/>
      <c r="E93" s="886" t="s">
        <v>792</v>
      </c>
      <c r="F93" s="885"/>
      <c r="G93" s="613" t="s">
        <v>792</v>
      </c>
      <c r="H93" s="613" t="s">
        <v>792</v>
      </c>
      <c r="I93" s="886" t="s">
        <v>792</v>
      </c>
      <c r="J93" s="885"/>
      <c r="K93" s="613" t="s">
        <v>792</v>
      </c>
      <c r="L93" s="884" t="s">
        <v>792</v>
      </c>
      <c r="M93" s="885"/>
      <c r="N93" s="886" t="s">
        <v>792</v>
      </c>
      <c r="O93" s="885"/>
      <c r="P93" s="885"/>
      <c r="Q93" s="885"/>
      <c r="R93" s="885"/>
      <c r="S93" s="885"/>
      <c r="T93" s="886" t="s">
        <v>792</v>
      </c>
      <c r="U93" s="885"/>
      <c r="V93" s="885"/>
      <c r="W93" s="613" t="s">
        <v>792</v>
      </c>
      <c r="X93" s="886" t="s">
        <v>792</v>
      </c>
      <c r="Y93" s="885"/>
      <c r="Z93" s="885"/>
      <c r="AA93" s="885"/>
      <c r="AB93" s="885"/>
      <c r="AC93" s="613" t="s">
        <v>792</v>
      </c>
      <c r="AD93" s="613" t="s">
        <v>792</v>
      </c>
    </row>
    <row r="94" spans="1:30">
      <c r="A94" s="612" t="s">
        <v>1549</v>
      </c>
      <c r="B94" s="892" t="s">
        <v>59</v>
      </c>
      <c r="C94" s="888"/>
      <c r="D94" s="888"/>
      <c r="E94" s="900">
        <v>1608</v>
      </c>
      <c r="F94" s="888"/>
      <c r="G94" s="619">
        <v>0</v>
      </c>
      <c r="H94" s="615"/>
      <c r="I94" s="893"/>
      <c r="J94" s="888"/>
      <c r="K94" s="618">
        <v>0</v>
      </c>
      <c r="L94" s="894"/>
      <c r="M94" s="888"/>
      <c r="N94" s="893"/>
      <c r="O94" s="888"/>
      <c r="P94" s="888"/>
      <c r="Q94" s="888"/>
      <c r="R94" s="888"/>
      <c r="S94" s="888"/>
      <c r="T94" s="893"/>
      <c r="U94" s="888"/>
      <c r="V94" s="888"/>
      <c r="W94" s="615"/>
      <c r="X94" s="889">
        <v>0</v>
      </c>
      <c r="Y94" s="888"/>
      <c r="Z94" s="888"/>
      <c r="AA94" s="888"/>
      <c r="AB94" s="888"/>
      <c r="AC94" s="615"/>
      <c r="AD94" s="615" t="s">
        <v>792</v>
      </c>
    </row>
    <row r="95" spans="1:30">
      <c r="A95" s="614" t="s">
        <v>792</v>
      </c>
      <c r="B95" s="884" t="s">
        <v>792</v>
      </c>
      <c r="C95" s="885"/>
      <c r="D95" s="885"/>
      <c r="E95" s="886" t="s">
        <v>792</v>
      </c>
      <c r="F95" s="885"/>
      <c r="G95" s="613" t="s">
        <v>792</v>
      </c>
      <c r="H95" s="613" t="s">
        <v>792</v>
      </c>
      <c r="I95" s="886" t="s">
        <v>792</v>
      </c>
      <c r="J95" s="885"/>
      <c r="K95" s="613" t="s">
        <v>792</v>
      </c>
      <c r="L95" s="884" t="s">
        <v>792</v>
      </c>
      <c r="M95" s="885"/>
      <c r="N95" s="886" t="s">
        <v>792</v>
      </c>
      <c r="O95" s="885"/>
      <c r="P95" s="885"/>
      <c r="Q95" s="885"/>
      <c r="R95" s="885"/>
      <c r="S95" s="885"/>
      <c r="T95" s="886" t="s">
        <v>792</v>
      </c>
      <c r="U95" s="885"/>
      <c r="V95" s="885"/>
      <c r="W95" s="613" t="s">
        <v>792</v>
      </c>
      <c r="X95" s="886" t="s">
        <v>792</v>
      </c>
      <c r="Y95" s="885"/>
      <c r="Z95" s="885"/>
      <c r="AA95" s="885"/>
      <c r="AB95" s="885"/>
      <c r="AC95" s="613" t="s">
        <v>792</v>
      </c>
      <c r="AD95" s="613" t="s">
        <v>792</v>
      </c>
    </row>
    <row r="96" spans="1:30">
      <c r="A96" s="892" t="s">
        <v>792</v>
      </c>
      <c r="B96" s="892" t="s">
        <v>792</v>
      </c>
      <c r="C96" s="888"/>
      <c r="D96" s="888"/>
    </row>
    <row r="97" spans="1:26">
      <c r="A97" s="888"/>
      <c r="B97" s="888"/>
      <c r="C97" s="888"/>
      <c r="D97" s="888"/>
    </row>
    <row r="98" spans="1:26" ht="16" thickBot="1">
      <c r="A98" s="888"/>
      <c r="B98" s="888"/>
      <c r="C98" s="888"/>
      <c r="D98" s="888"/>
      <c r="J98" s="895" t="s">
        <v>901</v>
      </c>
      <c r="K98" s="896"/>
      <c r="L98" s="896"/>
      <c r="M98" s="896"/>
      <c r="N98" s="896"/>
      <c r="O98" s="896"/>
      <c r="P98" s="896"/>
      <c r="Q98" s="896"/>
      <c r="R98" s="896"/>
      <c r="S98" s="896"/>
      <c r="T98" s="896"/>
      <c r="U98" s="896"/>
      <c r="V98" s="896"/>
      <c r="W98" s="896"/>
      <c r="X98" s="896"/>
      <c r="Y98" s="896"/>
      <c r="Z98" s="896"/>
    </row>
    <row r="99" spans="1:26">
      <c r="A99" s="888"/>
      <c r="B99" s="888"/>
      <c r="C99" s="888"/>
      <c r="D99" s="888"/>
    </row>
    <row r="100" spans="1:26">
      <c r="A100" s="888"/>
      <c r="B100" s="888"/>
      <c r="C100" s="888"/>
      <c r="D100" s="888"/>
      <c r="J100" s="890" t="s">
        <v>902</v>
      </c>
      <c r="K100" s="888"/>
      <c r="L100" s="888"/>
      <c r="M100" s="891">
        <v>59408</v>
      </c>
      <c r="N100" s="888"/>
      <c r="S100" s="890" t="s">
        <v>903</v>
      </c>
      <c r="T100" s="888"/>
      <c r="U100" s="888"/>
      <c r="V100" s="891">
        <v>66429.240000000005</v>
      </c>
      <c r="W100" s="888"/>
      <c r="X100" s="888"/>
      <c r="Y100" s="888"/>
    </row>
    <row r="101" spans="1:26">
      <c r="A101" s="888"/>
      <c r="B101" s="888"/>
      <c r="C101" s="888"/>
      <c r="D101" s="888"/>
    </row>
    <row r="102" spans="1:26">
      <c r="A102" s="888"/>
      <c r="B102" s="888"/>
      <c r="C102" s="888"/>
      <c r="D102" s="888"/>
      <c r="S102" s="890" t="s">
        <v>904</v>
      </c>
      <c r="T102" s="888"/>
      <c r="U102" s="888"/>
      <c r="V102" s="891">
        <v>797150.88</v>
      </c>
      <c r="W102" s="888"/>
      <c r="X102" s="888"/>
      <c r="Y102" s="888"/>
    </row>
    <row r="103" spans="1:26">
      <c r="A103" s="888"/>
      <c r="B103" s="888"/>
      <c r="C103" s="888"/>
      <c r="D103" s="888"/>
      <c r="J103" s="890" t="s">
        <v>905</v>
      </c>
      <c r="K103" s="888"/>
      <c r="L103" s="888"/>
      <c r="M103" s="891">
        <v>49576</v>
      </c>
      <c r="N103" s="888"/>
      <c r="S103" s="888"/>
      <c r="T103" s="888"/>
      <c r="U103" s="888"/>
      <c r="V103" s="888"/>
      <c r="W103" s="888"/>
      <c r="X103" s="888"/>
      <c r="Y103" s="888"/>
    </row>
    <row r="104" spans="1:26">
      <c r="A104" s="888"/>
      <c r="B104" s="888"/>
      <c r="C104" s="888"/>
      <c r="D104" s="888"/>
      <c r="J104" s="888"/>
      <c r="K104" s="888"/>
      <c r="L104" s="888"/>
      <c r="M104" s="888"/>
      <c r="N104" s="888"/>
    </row>
    <row r="105" spans="1:26">
      <c r="A105" s="888"/>
      <c r="B105" s="888"/>
      <c r="C105" s="888"/>
      <c r="D105" s="888"/>
    </row>
    <row r="106" spans="1:26">
      <c r="A106" s="888"/>
      <c r="B106" s="888"/>
      <c r="C106" s="888"/>
      <c r="D106" s="888"/>
      <c r="J106" s="890" t="s">
        <v>906</v>
      </c>
      <c r="K106" s="888"/>
      <c r="L106" s="888"/>
      <c r="M106" s="891">
        <v>49576</v>
      </c>
      <c r="N106" s="888"/>
      <c r="R106" s="890" t="s">
        <v>729</v>
      </c>
      <c r="S106" s="888"/>
      <c r="T106" s="888"/>
      <c r="U106" s="899">
        <v>83.450040398599512</v>
      </c>
      <c r="V106" s="888"/>
      <c r="W106" s="888"/>
      <c r="X106" s="888"/>
    </row>
    <row r="107" spans="1:26" ht="16" thickBot="1">
      <c r="A107" s="888"/>
      <c r="B107" s="888"/>
      <c r="C107" s="888"/>
      <c r="D107" s="888"/>
      <c r="J107" s="897" t="s">
        <v>907</v>
      </c>
      <c r="K107" s="896"/>
      <c r="L107" s="896"/>
      <c r="M107" s="898">
        <v>9832</v>
      </c>
      <c r="N107" s="896"/>
      <c r="R107" s="890" t="s">
        <v>908</v>
      </c>
      <c r="S107" s="888"/>
      <c r="T107" s="888"/>
      <c r="U107" s="899">
        <v>16.549959601400484</v>
      </c>
      <c r="V107" s="888"/>
      <c r="W107" s="888"/>
      <c r="X107" s="888"/>
    </row>
    <row r="108" spans="1:26">
      <c r="A108" s="888"/>
      <c r="B108" s="888"/>
      <c r="C108" s="888"/>
      <c r="D108" s="888"/>
    </row>
    <row r="109" spans="1:26">
      <c r="A109" s="888"/>
      <c r="B109" s="888"/>
      <c r="C109" s="888"/>
      <c r="D109" s="888"/>
      <c r="J109" s="890" t="s">
        <v>909</v>
      </c>
      <c r="K109" s="888"/>
      <c r="L109" s="888"/>
      <c r="M109" s="891">
        <v>59408</v>
      </c>
      <c r="N109" s="888"/>
    </row>
    <row r="110" spans="1:26">
      <c r="A110" s="888"/>
      <c r="B110" s="888"/>
      <c r="C110" s="888"/>
      <c r="D110" s="888"/>
    </row>
    <row r="111" spans="1:26" ht="2.25" customHeight="1"/>
  </sheetData>
  <mergeCells count="660">
    <mergeCell ref="A96:A110"/>
    <mergeCell ref="B96:D110"/>
    <mergeCell ref="J98:Z98"/>
    <mergeCell ref="J100:L100"/>
    <mergeCell ref="M100:N100"/>
    <mergeCell ref="S100:U100"/>
    <mergeCell ref="V100:Y100"/>
    <mergeCell ref="S102:U103"/>
    <mergeCell ref="V102:Y103"/>
    <mergeCell ref="J103:L104"/>
    <mergeCell ref="M103:N104"/>
    <mergeCell ref="J106:L106"/>
    <mergeCell ref="M106:N106"/>
    <mergeCell ref="R106:T106"/>
    <mergeCell ref="J109:L109"/>
    <mergeCell ref="M109:N109"/>
    <mergeCell ref="U106:X106"/>
    <mergeCell ref="J107:L107"/>
    <mergeCell ref="M107:N107"/>
    <mergeCell ref="R107:T107"/>
    <mergeCell ref="U107:X107"/>
    <mergeCell ref="T95:V95"/>
    <mergeCell ref="X95:AB95"/>
    <mergeCell ref="B95:D95"/>
    <mergeCell ref="E95:F95"/>
    <mergeCell ref="I95:J95"/>
    <mergeCell ref="L95:M95"/>
    <mergeCell ref="N95:S95"/>
    <mergeCell ref="T93:V93"/>
    <mergeCell ref="I93:J93"/>
    <mergeCell ref="L93:M93"/>
    <mergeCell ref="N93:S93"/>
    <mergeCell ref="X93:AB93"/>
    <mergeCell ref="B94:D94"/>
    <mergeCell ref="E94:F94"/>
    <mergeCell ref="I94:J94"/>
    <mergeCell ref="L94:M94"/>
    <mergeCell ref="N94:S94"/>
    <mergeCell ref="T94:V94"/>
    <mergeCell ref="X94:AB94"/>
    <mergeCell ref="B93:D93"/>
    <mergeCell ref="E93:F93"/>
    <mergeCell ref="X92:AB92"/>
    <mergeCell ref="B91:D91"/>
    <mergeCell ref="B90:D90"/>
    <mergeCell ref="E90:F90"/>
    <mergeCell ref="I90:J90"/>
    <mergeCell ref="L90:M90"/>
    <mergeCell ref="N90:S90"/>
    <mergeCell ref="T90:V90"/>
    <mergeCell ref="E91:F91"/>
    <mergeCell ref="I91:J91"/>
    <mergeCell ref="X90:AB90"/>
    <mergeCell ref="T91:V91"/>
    <mergeCell ref="X91:AB91"/>
    <mergeCell ref="B92:D92"/>
    <mergeCell ref="E92:F92"/>
    <mergeCell ref="I92:J92"/>
    <mergeCell ref="L92:M92"/>
    <mergeCell ref="N92:S92"/>
    <mergeCell ref="T92:V92"/>
    <mergeCell ref="T89:V89"/>
    <mergeCell ref="X87:AB87"/>
    <mergeCell ref="X88:AB88"/>
    <mergeCell ref="L91:M91"/>
    <mergeCell ref="N91:S91"/>
    <mergeCell ref="B89:D89"/>
    <mergeCell ref="E89:F89"/>
    <mergeCell ref="I89:J89"/>
    <mergeCell ref="L89:M89"/>
    <mergeCell ref="N89:S89"/>
    <mergeCell ref="X89:AB89"/>
    <mergeCell ref="B88:D88"/>
    <mergeCell ref="E88:F88"/>
    <mergeCell ref="I88:J88"/>
    <mergeCell ref="L88:M88"/>
    <mergeCell ref="N88:S88"/>
    <mergeCell ref="T88:V88"/>
    <mergeCell ref="T87:V87"/>
    <mergeCell ref="I87:J87"/>
    <mergeCell ref="L87:M87"/>
    <mergeCell ref="N87:S87"/>
    <mergeCell ref="B87:D87"/>
    <mergeCell ref="E87:F87"/>
    <mergeCell ref="X83:AB83"/>
    <mergeCell ref="X84:AB84"/>
    <mergeCell ref="T85:V85"/>
    <mergeCell ref="X85:AB85"/>
    <mergeCell ref="B86:D86"/>
    <mergeCell ref="E86:F86"/>
    <mergeCell ref="I86:J86"/>
    <mergeCell ref="L86:M86"/>
    <mergeCell ref="N86:S86"/>
    <mergeCell ref="T86:V86"/>
    <mergeCell ref="X86:AB86"/>
    <mergeCell ref="B85:D85"/>
    <mergeCell ref="B84:D84"/>
    <mergeCell ref="E84:F84"/>
    <mergeCell ref="I84:J84"/>
    <mergeCell ref="L84:M84"/>
    <mergeCell ref="N84:S84"/>
    <mergeCell ref="T84:V84"/>
    <mergeCell ref="T83:V83"/>
    <mergeCell ref="T77:V77"/>
    <mergeCell ref="X81:AB81"/>
    <mergeCell ref="X82:AB82"/>
    <mergeCell ref="E85:F85"/>
    <mergeCell ref="I85:J85"/>
    <mergeCell ref="L85:M85"/>
    <mergeCell ref="N85:S85"/>
    <mergeCell ref="B83:D83"/>
    <mergeCell ref="E83:F83"/>
    <mergeCell ref="I83:J83"/>
    <mergeCell ref="L83:M83"/>
    <mergeCell ref="N83:S83"/>
    <mergeCell ref="B82:D82"/>
    <mergeCell ref="E82:F82"/>
    <mergeCell ref="I82:J82"/>
    <mergeCell ref="L82:M82"/>
    <mergeCell ref="N82:S82"/>
    <mergeCell ref="T82:V82"/>
    <mergeCell ref="T81:V81"/>
    <mergeCell ref="I81:J81"/>
    <mergeCell ref="L81:M81"/>
    <mergeCell ref="N81:S81"/>
    <mergeCell ref="B81:D81"/>
    <mergeCell ref="E81:F81"/>
    <mergeCell ref="X78:AB78"/>
    <mergeCell ref="T79:V79"/>
    <mergeCell ref="X79:AB79"/>
    <mergeCell ref="B80:D80"/>
    <mergeCell ref="E80:F80"/>
    <mergeCell ref="I80:J80"/>
    <mergeCell ref="L80:M80"/>
    <mergeCell ref="N80:S80"/>
    <mergeCell ref="T80:V80"/>
    <mergeCell ref="X80:AB80"/>
    <mergeCell ref="B79:D79"/>
    <mergeCell ref="B78:D78"/>
    <mergeCell ref="E78:F78"/>
    <mergeCell ref="I78:J78"/>
    <mergeCell ref="L78:M78"/>
    <mergeCell ref="N78:S78"/>
    <mergeCell ref="T78:V78"/>
    <mergeCell ref="X75:AB75"/>
    <mergeCell ref="X76:AB76"/>
    <mergeCell ref="E79:F79"/>
    <mergeCell ref="I79:J79"/>
    <mergeCell ref="L79:M79"/>
    <mergeCell ref="N79:S79"/>
    <mergeCell ref="B77:D77"/>
    <mergeCell ref="E77:F77"/>
    <mergeCell ref="I77:J77"/>
    <mergeCell ref="L77:M77"/>
    <mergeCell ref="N77:S77"/>
    <mergeCell ref="B76:D76"/>
    <mergeCell ref="E76:F76"/>
    <mergeCell ref="I76:J76"/>
    <mergeCell ref="L76:M76"/>
    <mergeCell ref="N76:S76"/>
    <mergeCell ref="T76:V76"/>
    <mergeCell ref="T75:V75"/>
    <mergeCell ref="I75:J75"/>
    <mergeCell ref="L75:M75"/>
    <mergeCell ref="N75:S75"/>
    <mergeCell ref="B75:D75"/>
    <mergeCell ref="E75:F75"/>
    <mergeCell ref="X77:AB77"/>
    <mergeCell ref="X71:AB71"/>
    <mergeCell ref="X72:AB72"/>
    <mergeCell ref="T73:V73"/>
    <mergeCell ref="X73:AB73"/>
    <mergeCell ref="B74:D74"/>
    <mergeCell ref="E74:F74"/>
    <mergeCell ref="I74:J74"/>
    <mergeCell ref="L74:M74"/>
    <mergeCell ref="N74:S74"/>
    <mergeCell ref="T74:V74"/>
    <mergeCell ref="X74:AB74"/>
    <mergeCell ref="B73:D73"/>
    <mergeCell ref="B72:D72"/>
    <mergeCell ref="E72:F72"/>
    <mergeCell ref="I72:J72"/>
    <mergeCell ref="L72:M72"/>
    <mergeCell ref="N72:S72"/>
    <mergeCell ref="T72:V72"/>
    <mergeCell ref="T71:V71"/>
    <mergeCell ref="T65:V65"/>
    <mergeCell ref="X69:AB69"/>
    <mergeCell ref="X70:AB70"/>
    <mergeCell ref="E73:F73"/>
    <mergeCell ref="I73:J73"/>
    <mergeCell ref="L73:M73"/>
    <mergeCell ref="N73:S73"/>
    <mergeCell ref="B71:D71"/>
    <mergeCell ref="E71:F71"/>
    <mergeCell ref="I71:J71"/>
    <mergeCell ref="L71:M71"/>
    <mergeCell ref="N71:S71"/>
    <mergeCell ref="B70:D70"/>
    <mergeCell ref="E70:F70"/>
    <mergeCell ref="I70:J70"/>
    <mergeCell ref="L70:M70"/>
    <mergeCell ref="N70:S70"/>
    <mergeCell ref="T70:V70"/>
    <mergeCell ref="T69:V69"/>
    <mergeCell ref="I69:J69"/>
    <mergeCell ref="L69:M69"/>
    <mergeCell ref="N69:S69"/>
    <mergeCell ref="B69:D69"/>
    <mergeCell ref="E69:F69"/>
    <mergeCell ref="X66:AB66"/>
    <mergeCell ref="T67:V67"/>
    <mergeCell ref="X67:AB67"/>
    <mergeCell ref="B68:D68"/>
    <mergeCell ref="E68:F68"/>
    <mergeCell ref="I68:J68"/>
    <mergeCell ref="L68:M68"/>
    <mergeCell ref="N68:S68"/>
    <mergeCell ref="T68:V68"/>
    <mergeCell ref="X68:AB68"/>
    <mergeCell ref="B67:D67"/>
    <mergeCell ref="B66:D66"/>
    <mergeCell ref="E66:F66"/>
    <mergeCell ref="I66:J66"/>
    <mergeCell ref="L66:M66"/>
    <mergeCell ref="N66:S66"/>
    <mergeCell ref="T66:V66"/>
    <mergeCell ref="X63:AB63"/>
    <mergeCell ref="X64:AB64"/>
    <mergeCell ref="E67:F67"/>
    <mergeCell ref="I67:J67"/>
    <mergeCell ref="L67:M67"/>
    <mergeCell ref="N67:S67"/>
    <mergeCell ref="B65:D65"/>
    <mergeCell ref="E65:F65"/>
    <mergeCell ref="I65:J65"/>
    <mergeCell ref="L65:M65"/>
    <mergeCell ref="N65:S65"/>
    <mergeCell ref="B64:D64"/>
    <mergeCell ref="E64:F64"/>
    <mergeCell ref="I64:J64"/>
    <mergeCell ref="L64:M64"/>
    <mergeCell ref="N64:S64"/>
    <mergeCell ref="T64:V64"/>
    <mergeCell ref="T63:V63"/>
    <mergeCell ref="I63:J63"/>
    <mergeCell ref="L63:M63"/>
    <mergeCell ref="N63:S63"/>
    <mergeCell ref="B63:D63"/>
    <mergeCell ref="E63:F63"/>
    <mergeCell ref="X65:AB65"/>
    <mergeCell ref="X59:AB59"/>
    <mergeCell ref="X60:AB60"/>
    <mergeCell ref="T61:V61"/>
    <mergeCell ref="X61:AB61"/>
    <mergeCell ref="B62:D62"/>
    <mergeCell ref="E62:F62"/>
    <mergeCell ref="I62:J62"/>
    <mergeCell ref="L62:M62"/>
    <mergeCell ref="N62:S62"/>
    <mergeCell ref="T62:V62"/>
    <mergeCell ref="X62:AB62"/>
    <mergeCell ref="B61:D61"/>
    <mergeCell ref="B60:D60"/>
    <mergeCell ref="E60:F60"/>
    <mergeCell ref="I60:J60"/>
    <mergeCell ref="L60:M60"/>
    <mergeCell ref="N60:S60"/>
    <mergeCell ref="T60:V60"/>
    <mergeCell ref="T59:V59"/>
    <mergeCell ref="T53:V53"/>
    <mergeCell ref="X57:AB57"/>
    <mergeCell ref="X58:AB58"/>
    <mergeCell ref="E61:F61"/>
    <mergeCell ref="I61:J61"/>
    <mergeCell ref="L61:M61"/>
    <mergeCell ref="N61:S61"/>
    <mergeCell ref="B59:D59"/>
    <mergeCell ref="E59:F59"/>
    <mergeCell ref="I59:J59"/>
    <mergeCell ref="L59:M59"/>
    <mergeCell ref="N59:S59"/>
    <mergeCell ref="B58:D58"/>
    <mergeCell ref="E58:F58"/>
    <mergeCell ref="I58:J58"/>
    <mergeCell ref="L58:M58"/>
    <mergeCell ref="N58:S58"/>
    <mergeCell ref="T58:V58"/>
    <mergeCell ref="T57:V57"/>
    <mergeCell ref="I57:J57"/>
    <mergeCell ref="L57:M57"/>
    <mergeCell ref="N57:S57"/>
    <mergeCell ref="B57:D57"/>
    <mergeCell ref="E57:F57"/>
    <mergeCell ref="X54:AB54"/>
    <mergeCell ref="T55:V55"/>
    <mergeCell ref="X55:AB55"/>
    <mergeCell ref="B56:D56"/>
    <mergeCell ref="E56:F56"/>
    <mergeCell ref="I56:J56"/>
    <mergeCell ref="L56:M56"/>
    <mergeCell ref="N56:S56"/>
    <mergeCell ref="T56:V56"/>
    <mergeCell ref="X56:AB56"/>
    <mergeCell ref="B55:D55"/>
    <mergeCell ref="B54:D54"/>
    <mergeCell ref="E54:F54"/>
    <mergeCell ref="I54:J54"/>
    <mergeCell ref="L54:M54"/>
    <mergeCell ref="N54:S54"/>
    <mergeCell ref="T54:V54"/>
    <mergeCell ref="X51:AB51"/>
    <mergeCell ref="X52:AB52"/>
    <mergeCell ref="E55:F55"/>
    <mergeCell ref="I55:J55"/>
    <mergeCell ref="L55:M55"/>
    <mergeCell ref="N55:S55"/>
    <mergeCell ref="B53:D53"/>
    <mergeCell ref="E53:F53"/>
    <mergeCell ref="I53:J53"/>
    <mergeCell ref="L53:M53"/>
    <mergeCell ref="N53:S53"/>
    <mergeCell ref="B52:D52"/>
    <mergeCell ref="E52:F52"/>
    <mergeCell ref="I52:J52"/>
    <mergeCell ref="L52:M52"/>
    <mergeCell ref="N52:S52"/>
    <mergeCell ref="T52:V52"/>
    <mergeCell ref="T51:V51"/>
    <mergeCell ref="I51:J51"/>
    <mergeCell ref="L51:M51"/>
    <mergeCell ref="N51:S51"/>
    <mergeCell ref="B51:D51"/>
    <mergeCell ref="E51:F51"/>
    <mergeCell ref="X53:AB53"/>
    <mergeCell ref="X47:AB47"/>
    <mergeCell ref="X48:AB48"/>
    <mergeCell ref="T49:V49"/>
    <mergeCell ref="X49:AB49"/>
    <mergeCell ref="B50:D50"/>
    <mergeCell ref="E50:F50"/>
    <mergeCell ref="I50:J50"/>
    <mergeCell ref="L50:M50"/>
    <mergeCell ref="N50:S50"/>
    <mergeCell ref="T50:V50"/>
    <mergeCell ref="X50:AB50"/>
    <mergeCell ref="B49:D49"/>
    <mergeCell ref="B48:D48"/>
    <mergeCell ref="E48:F48"/>
    <mergeCell ref="I48:J48"/>
    <mergeCell ref="L48:M48"/>
    <mergeCell ref="N48:S48"/>
    <mergeCell ref="T48:V48"/>
    <mergeCell ref="T47:V47"/>
    <mergeCell ref="T41:V41"/>
    <mergeCell ref="X45:AB45"/>
    <mergeCell ref="X46:AB46"/>
    <mergeCell ref="E49:F49"/>
    <mergeCell ref="I49:J49"/>
    <mergeCell ref="L49:M49"/>
    <mergeCell ref="N49:S49"/>
    <mergeCell ref="B47:D47"/>
    <mergeCell ref="E47:F47"/>
    <mergeCell ref="I47:J47"/>
    <mergeCell ref="L47:M47"/>
    <mergeCell ref="N47:S47"/>
    <mergeCell ref="B46:D46"/>
    <mergeCell ref="E46:F46"/>
    <mergeCell ref="I46:J46"/>
    <mergeCell ref="L46:M46"/>
    <mergeCell ref="N46:S46"/>
    <mergeCell ref="T46:V46"/>
    <mergeCell ref="T45:V45"/>
    <mergeCell ref="I45:J45"/>
    <mergeCell ref="L45:M45"/>
    <mergeCell ref="N45:S45"/>
    <mergeCell ref="B45:D45"/>
    <mergeCell ref="E45:F45"/>
    <mergeCell ref="X42:AB42"/>
    <mergeCell ref="T43:V43"/>
    <mergeCell ref="X43:AB43"/>
    <mergeCell ref="B44:D44"/>
    <mergeCell ref="E44:F44"/>
    <mergeCell ref="I44:J44"/>
    <mergeCell ref="L44:M44"/>
    <mergeCell ref="N44:S44"/>
    <mergeCell ref="T44:V44"/>
    <mergeCell ref="X44:AB44"/>
    <mergeCell ref="B43:D43"/>
    <mergeCell ref="B42:D42"/>
    <mergeCell ref="E42:F42"/>
    <mergeCell ref="I42:J42"/>
    <mergeCell ref="L42:M42"/>
    <mergeCell ref="N42:S42"/>
    <mergeCell ref="T42:V42"/>
    <mergeCell ref="X39:AB39"/>
    <mergeCell ref="X40:AB40"/>
    <mergeCell ref="E43:F43"/>
    <mergeCell ref="I43:J43"/>
    <mergeCell ref="L43:M43"/>
    <mergeCell ref="N43:S43"/>
    <mergeCell ref="B41:D41"/>
    <mergeCell ref="E41:F41"/>
    <mergeCell ref="I41:J41"/>
    <mergeCell ref="L41:M41"/>
    <mergeCell ref="N41:S41"/>
    <mergeCell ref="B40:D40"/>
    <mergeCell ref="E40:F40"/>
    <mergeCell ref="I40:J40"/>
    <mergeCell ref="L40:M40"/>
    <mergeCell ref="N40:S40"/>
    <mergeCell ref="T40:V40"/>
    <mergeCell ref="T39:V39"/>
    <mergeCell ref="I39:J39"/>
    <mergeCell ref="L39:M39"/>
    <mergeCell ref="N39:S39"/>
    <mergeCell ref="B39:D39"/>
    <mergeCell ref="E39:F39"/>
    <mergeCell ref="X41:AB41"/>
    <mergeCell ref="X35:AB35"/>
    <mergeCell ref="X36:AB36"/>
    <mergeCell ref="T37:V37"/>
    <mergeCell ref="X37:AB37"/>
    <mergeCell ref="B38:D38"/>
    <mergeCell ref="E38:F38"/>
    <mergeCell ref="I38:J38"/>
    <mergeCell ref="L38:M38"/>
    <mergeCell ref="N38:S38"/>
    <mergeCell ref="T38:V38"/>
    <mergeCell ref="X38:AB38"/>
    <mergeCell ref="B37:D37"/>
    <mergeCell ref="B36:D36"/>
    <mergeCell ref="E36:F36"/>
    <mergeCell ref="I36:J36"/>
    <mergeCell ref="L36:M36"/>
    <mergeCell ref="N36:S36"/>
    <mergeCell ref="T36:V36"/>
    <mergeCell ref="T35:V35"/>
    <mergeCell ref="T29:V29"/>
    <mergeCell ref="X33:AB33"/>
    <mergeCell ref="X34:AB34"/>
    <mergeCell ref="E37:F37"/>
    <mergeCell ref="I37:J37"/>
    <mergeCell ref="L37:M37"/>
    <mergeCell ref="N37:S37"/>
    <mergeCell ref="B35:D35"/>
    <mergeCell ref="E35:F35"/>
    <mergeCell ref="I35:J35"/>
    <mergeCell ref="L35:M35"/>
    <mergeCell ref="N35:S35"/>
    <mergeCell ref="B34:D34"/>
    <mergeCell ref="E34:F34"/>
    <mergeCell ref="I34:J34"/>
    <mergeCell ref="L34:M34"/>
    <mergeCell ref="N34:S34"/>
    <mergeCell ref="T34:V34"/>
    <mergeCell ref="T33:V33"/>
    <mergeCell ref="I33:J33"/>
    <mergeCell ref="L33:M33"/>
    <mergeCell ref="N33:S33"/>
    <mergeCell ref="B33:D33"/>
    <mergeCell ref="E33:F33"/>
    <mergeCell ref="X30:AB30"/>
    <mergeCell ref="T31:V31"/>
    <mergeCell ref="X31:AB31"/>
    <mergeCell ref="B32:D32"/>
    <mergeCell ref="E32:F32"/>
    <mergeCell ref="I32:J32"/>
    <mergeCell ref="L32:M32"/>
    <mergeCell ref="N32:S32"/>
    <mergeCell ref="T32:V32"/>
    <mergeCell ref="X32:AB32"/>
    <mergeCell ref="B31:D31"/>
    <mergeCell ref="B30:D30"/>
    <mergeCell ref="E30:F30"/>
    <mergeCell ref="I30:J30"/>
    <mergeCell ref="L30:M30"/>
    <mergeCell ref="N30:S30"/>
    <mergeCell ref="T30:V30"/>
    <mergeCell ref="X27:AB27"/>
    <mergeCell ref="X28:AB28"/>
    <mergeCell ref="E31:F31"/>
    <mergeCell ref="I31:J31"/>
    <mergeCell ref="L31:M31"/>
    <mergeCell ref="N31:S31"/>
    <mergeCell ref="B29:D29"/>
    <mergeCell ref="E29:F29"/>
    <mergeCell ref="I29:J29"/>
    <mergeCell ref="L29:M29"/>
    <mergeCell ref="N29:S29"/>
    <mergeCell ref="B28:D28"/>
    <mergeCell ref="E28:F28"/>
    <mergeCell ref="I28:J28"/>
    <mergeCell ref="L28:M28"/>
    <mergeCell ref="N28:S28"/>
    <mergeCell ref="T28:V28"/>
    <mergeCell ref="T27:V27"/>
    <mergeCell ref="I27:J27"/>
    <mergeCell ref="L27:M27"/>
    <mergeCell ref="N27:S27"/>
    <mergeCell ref="B27:D27"/>
    <mergeCell ref="E27:F27"/>
    <mergeCell ref="X29:AB29"/>
    <mergeCell ref="X23:AB23"/>
    <mergeCell ref="X24:AB24"/>
    <mergeCell ref="T25:V25"/>
    <mergeCell ref="X25:AB25"/>
    <mergeCell ref="B26:D26"/>
    <mergeCell ref="E26:F26"/>
    <mergeCell ref="I26:J26"/>
    <mergeCell ref="L26:M26"/>
    <mergeCell ref="N26:S26"/>
    <mergeCell ref="T26:V26"/>
    <mergeCell ref="X26:AB26"/>
    <mergeCell ref="B25:D25"/>
    <mergeCell ref="B24:D24"/>
    <mergeCell ref="E24:F24"/>
    <mergeCell ref="I24:J24"/>
    <mergeCell ref="L24:M24"/>
    <mergeCell ref="N24:S24"/>
    <mergeCell ref="T24:V24"/>
    <mergeCell ref="T23:V23"/>
    <mergeCell ref="T17:V17"/>
    <mergeCell ref="X21:AB21"/>
    <mergeCell ref="X22:AB22"/>
    <mergeCell ref="E25:F25"/>
    <mergeCell ref="I25:J25"/>
    <mergeCell ref="L25:M25"/>
    <mergeCell ref="N25:S25"/>
    <mergeCell ref="B23:D23"/>
    <mergeCell ref="E23:F23"/>
    <mergeCell ref="I23:J23"/>
    <mergeCell ref="L23:M23"/>
    <mergeCell ref="N23:S23"/>
    <mergeCell ref="B22:D22"/>
    <mergeCell ref="E22:F22"/>
    <mergeCell ref="I22:J22"/>
    <mergeCell ref="L22:M22"/>
    <mergeCell ref="N22:S22"/>
    <mergeCell ref="T22:V22"/>
    <mergeCell ref="T21:V21"/>
    <mergeCell ref="I21:J21"/>
    <mergeCell ref="L21:M21"/>
    <mergeCell ref="N21:S21"/>
    <mergeCell ref="B21:D21"/>
    <mergeCell ref="E21:F21"/>
    <mergeCell ref="X18:AB18"/>
    <mergeCell ref="T19:V19"/>
    <mergeCell ref="X19:AB19"/>
    <mergeCell ref="B20:D20"/>
    <mergeCell ref="E20:F20"/>
    <mergeCell ref="I20:J20"/>
    <mergeCell ref="L20:M20"/>
    <mergeCell ref="N20:S20"/>
    <mergeCell ref="T20:V20"/>
    <mergeCell ref="X20:AB20"/>
    <mergeCell ref="B19:D19"/>
    <mergeCell ref="B18:D18"/>
    <mergeCell ref="E18:F18"/>
    <mergeCell ref="I18:J18"/>
    <mergeCell ref="L18:M18"/>
    <mergeCell ref="N18:S18"/>
    <mergeCell ref="T18:V18"/>
    <mergeCell ref="X15:AB15"/>
    <mergeCell ref="X16:AB16"/>
    <mergeCell ref="E19:F19"/>
    <mergeCell ref="I19:J19"/>
    <mergeCell ref="L19:M19"/>
    <mergeCell ref="N19:S19"/>
    <mergeCell ref="B17:D17"/>
    <mergeCell ref="E17:F17"/>
    <mergeCell ref="I17:J17"/>
    <mergeCell ref="L17:M17"/>
    <mergeCell ref="N17:S17"/>
    <mergeCell ref="B16:D16"/>
    <mergeCell ref="E16:F16"/>
    <mergeCell ref="I16:J16"/>
    <mergeCell ref="L16:M16"/>
    <mergeCell ref="N16:S16"/>
    <mergeCell ref="T16:V16"/>
    <mergeCell ref="T15:V15"/>
    <mergeCell ref="I15:J15"/>
    <mergeCell ref="L15:M15"/>
    <mergeCell ref="N15:S15"/>
    <mergeCell ref="B15:D15"/>
    <mergeCell ref="E15:F15"/>
    <mergeCell ref="X17:AB17"/>
    <mergeCell ref="X11:AB11"/>
    <mergeCell ref="X12:AB12"/>
    <mergeCell ref="T13:V13"/>
    <mergeCell ref="X13:AB13"/>
    <mergeCell ref="B14:D14"/>
    <mergeCell ref="E14:F14"/>
    <mergeCell ref="I14:J14"/>
    <mergeCell ref="L14:M14"/>
    <mergeCell ref="N14:S14"/>
    <mergeCell ref="T14:V14"/>
    <mergeCell ref="X14:AB14"/>
    <mergeCell ref="B13:D13"/>
    <mergeCell ref="B12:D12"/>
    <mergeCell ref="E12:F12"/>
    <mergeCell ref="I12:J12"/>
    <mergeCell ref="L12:M12"/>
    <mergeCell ref="N12:S12"/>
    <mergeCell ref="T12:V12"/>
    <mergeCell ref="T11:V11"/>
    <mergeCell ref="L10:M10"/>
    <mergeCell ref="N10:S10"/>
    <mergeCell ref="E13:F13"/>
    <mergeCell ref="I13:J13"/>
    <mergeCell ref="L13:M13"/>
    <mergeCell ref="N13:S13"/>
    <mergeCell ref="B11:D11"/>
    <mergeCell ref="E11:F11"/>
    <mergeCell ref="I11:J11"/>
    <mergeCell ref="L11:M11"/>
    <mergeCell ref="N11:S11"/>
    <mergeCell ref="X8:AB8"/>
    <mergeCell ref="B7:D7"/>
    <mergeCell ref="X9:AB9"/>
    <mergeCell ref="E7:F7"/>
    <mergeCell ref="I7:J7"/>
    <mergeCell ref="L7:M7"/>
    <mergeCell ref="N7:S7"/>
    <mergeCell ref="T10:V10"/>
    <mergeCell ref="X10:AB10"/>
    <mergeCell ref="B9:D9"/>
    <mergeCell ref="E9:F9"/>
    <mergeCell ref="B8:D8"/>
    <mergeCell ref="E8:F8"/>
    <mergeCell ref="I8:J8"/>
    <mergeCell ref="L8:M8"/>
    <mergeCell ref="N8:S8"/>
    <mergeCell ref="T8:V8"/>
    <mergeCell ref="T9:V9"/>
    <mergeCell ref="I9:J9"/>
    <mergeCell ref="L9:M9"/>
    <mergeCell ref="N9:S9"/>
    <mergeCell ref="B10:D10"/>
    <mergeCell ref="E10:F10"/>
    <mergeCell ref="I10:J10"/>
    <mergeCell ref="AC5:AD5"/>
    <mergeCell ref="X6:AB6"/>
    <mergeCell ref="T7:V7"/>
    <mergeCell ref="X7:AB7"/>
    <mergeCell ref="D2:P2"/>
    <mergeCell ref="C3:O3"/>
    <mergeCell ref="B5:D5"/>
    <mergeCell ref="E5:G5"/>
    <mergeCell ref="I5:J5"/>
    <mergeCell ref="L5:M5"/>
    <mergeCell ref="N5:V5"/>
    <mergeCell ref="B6:D6"/>
    <mergeCell ref="E6:F6"/>
    <mergeCell ref="I6:J6"/>
    <mergeCell ref="L6:M6"/>
    <mergeCell ref="N6:S6"/>
    <mergeCell ref="T6:V6"/>
    <mergeCell ref="X5:AB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S92"/>
  <sheetViews>
    <sheetView workbookViewId="0">
      <selection activeCell="B13" sqref="B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41</v>
      </c>
      <c r="B1" s="275"/>
      <c r="C1" s="275">
        <v>542</v>
      </c>
      <c r="D1" s="482">
        <v>38</v>
      </c>
      <c r="E1" s="482"/>
      <c r="F1" s="482">
        <f>IFERROR(MATCH($C$1,'Working - CPI'!$A:$A,0),"")</f>
        <v>544</v>
      </c>
      <c r="G1" s="483">
        <f>IFERROR(MATCH($C$1,'Lease Report 2025'!$B:$B,0),"")</f>
        <v>103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911</v>
      </c>
      <c r="B2" s="871"/>
      <c r="C2" s="251">
        <f>IF(G2=0,"",(G2-E46)/G2)</f>
        <v>0.76516427542261101</v>
      </c>
      <c r="D2" s="872" t="s">
        <v>729</v>
      </c>
      <c r="E2" s="871"/>
      <c r="F2" s="252" t="s">
        <v>730</v>
      </c>
      <c r="G2" s="253">
        <f>'Occupancy Summary Schedule'!$D$39</f>
        <v>49277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Tactical Concealment Mfg Co</v>
      </c>
      <c r="C13" s="151" t="str">
        <f>IF($D$1="","",IF(INDEX('January 2026 Renewals'!$A:$A,$D$1+ROW()-ROW($B$13))&lt;&gt;$C$1,"",INDEX('January 2026 Renewals'!$C:$C,$D$1+ROW()-ROW($B$13))))</f>
        <v>730-7</v>
      </c>
      <c r="D13" s="151">
        <f>IF($D$1="","",IF(INDEX('January 2026 Renewals'!$A:$A,$D$1+ROW()-ROW($B$13))&lt;&gt;$C$1,"",INDEX('January 2026 Renewals'!$E:$E,$D$1+ROW()-ROW($B$13))))</f>
        <v>7</v>
      </c>
      <c r="E13" s="152">
        <f>IF($D$1="","",IF(INDEX('January 2026 Renewals'!$A:$A,$D$1+ROW()-ROW($B$13))&lt;&gt;$C$1,"",INDEX('January 2026 Renewals'!$G:$G,$D$1+ROW()-ROW($B$13))))</f>
        <v>3568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1.1399999999999999</v>
      </c>
      <c r="H13" s="486">
        <f>IF($D$1="","",IF(INDEX('January 2026 Renewals'!$A:$A,$D$1+ROW()-ROW($B$13))&lt;&gt;$C$1,"",INDEX('January 2026 Renewals'!$R:$R,$D$1+ROW()-ROW($B$13))))</f>
        <v>1.35</v>
      </c>
      <c r="I13" s="486">
        <f>IF($D$1="","",IF(INDEX('January 2026 Renewals'!$A:$A,$D$1+ROW()-ROW($B$13))&lt;&gt;$C$1,"",INDEX('January 2026 Renewals'!$W:$W,$D$1+ROW()-ROW($B$13))))</f>
        <v>1.35</v>
      </c>
      <c r="J13" s="486">
        <f>IF($D$1="","",IF(INDEX('January 2026 Renewals'!$A:$A,$D$1+ROW()-ROW($B$13))&lt;&gt;$C$1,"",INDEX('January 2026 Renewals'!$AC:$AC,$D$1+ROW()-ROW($B$13))))</f>
        <v>1.32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Gaylord Restoration Inc.</v>
      </c>
      <c r="C14" s="151" t="str">
        <f>IF($D$1="","",IF(INDEX('January 2026 Renewals'!$A:$A,$D$1+ROW()-ROW($B$13))&lt;&gt;$C$1,"",INDEX('January 2026 Renewals'!$C:$C,$D$1+ROW()-ROW($B$13))))</f>
        <v>740-3</v>
      </c>
      <c r="D14" s="151">
        <f>IF($D$1="","",IF(INDEX('January 2026 Renewals'!$A:$A,$D$1+ROW()-ROW($B$13))&lt;&gt;$C$1,"",INDEX('January 2026 Renewals'!$E:$E,$D$1+ROW()-ROW($B$13))))</f>
        <v>3</v>
      </c>
      <c r="E14" s="152">
        <f>IF($D$1="","",IF(INDEX('January 2026 Renewals'!$A:$A,$D$1+ROW()-ROW($B$13))&lt;&gt;$C$1,"",INDEX('January 2026 Renewals'!$G:$G,$D$1+ROW()-ROW($B$13))))</f>
        <v>1444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1.1599999999999999</v>
      </c>
      <c r="H14" s="486">
        <f>IF($D$1="","",IF(INDEX('January 2026 Renewals'!$A:$A,$D$1+ROW()-ROW($B$13))&lt;&gt;$C$1,"",INDEX('January 2026 Renewals'!$R:$R,$D$1+ROW()-ROW($B$13))))</f>
        <v>1.35</v>
      </c>
      <c r="I14" s="486">
        <f>IF($D$1="","",IF(INDEX('January 2026 Renewals'!$A:$A,$D$1+ROW()-ROW($B$13))&lt;&gt;$C$1,"",INDEX('January 2026 Renewals'!$W:$W,$D$1+ROW()-ROW($B$13))))</f>
        <v>1.31</v>
      </c>
      <c r="J14" s="486">
        <f>IF($D$1="","",IF(INDEX('January 2026 Renewals'!$A:$A,$D$1+ROW()-ROW($B$13))&lt;&gt;$C$1,"",INDEX('January 2026 Renewals'!$AC:$AC,$D$1+ROW()-ROW($B$13))))</f>
        <v>1.3</v>
      </c>
      <c r="K14" t="str">
        <f>IF($D$1="","",IF(INDEX('January 2026 Renewals'!$A:$A,$D$1+ROW()-ROW($B$13))&lt;&gt;$C$1,"",INDEX('January 2026 Renewals'!$AM:$AM,$D$1+ROW()-ROW($B$13))))</f>
        <v>2720 suite 4?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5012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2740 S Hardy</v>
      </c>
      <c r="D28" s="151">
        <f>IF($F$1="","",INDEX('Working - CPI'!$C:$C,$F$1+ROW()-ROW($B$28)))</f>
        <v>1</v>
      </c>
      <c r="E28" s="152">
        <f>IF($F$1="","",INDEX('Working - CPI'!$D:$D,$F$1+ROW()-ROW($B$28)))</f>
        <v>1505</v>
      </c>
      <c r="F28" s="153">
        <f>IF($F$1="","",INDEX('Working - CPI'!$E:$E,$F$1+ROW()-ROW($B$28)))</f>
        <v>45984</v>
      </c>
      <c r="G28" s="484">
        <f ca="1">IF($F$1="","",INDEX('Working - CPI'!$F:$F,$F$1+ROW()-ROW($B$28)))</f>
        <v>25.527667939815728</v>
      </c>
      <c r="H28" s="268">
        <f>IF($F$1="","",INDEX('Working - CPI'!$G:$G,$F$1+ROW()-ROW($B$28)))</f>
        <v>1.3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No</v>
      </c>
      <c r="K28" s="842" t="str">
        <f>IF($F$1="","",INDEX('Working - CPI'!$J:$J,$F$1+ROW()-ROW($B$28)))</f>
        <v xml:space="preserve">Tenant abandoned space and could no longer pay - need to assess what needs to be done </v>
      </c>
      <c r="L28" s="843"/>
      <c r="M28" s="843"/>
      <c r="N28" s="843"/>
      <c r="O28" s="843"/>
      <c r="P28" s="843"/>
      <c r="Q28" s="843"/>
      <c r="R28" s="847"/>
      <c r="S28" s="847"/>
      <c r="T28" s="847"/>
      <c r="U28" s="847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31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>2720 S Hardy</v>
      </c>
      <c r="D29" s="151">
        <f>IF($F$1="","",INDEX('Working - CPI'!$C:$C,$F$1+ROW()-ROW($B$28)))</f>
        <v>3</v>
      </c>
      <c r="E29" s="152">
        <f>IF($F$1="","",INDEX('Working - CPI'!$D:$D,$F$1+ROW()-ROW($B$28)))</f>
        <v>4791</v>
      </c>
      <c r="F29" s="153">
        <f>IF($F$1="","",INDEX('Working - CPI'!$E:$E,$F$1+ROW()-ROW($B$28)))</f>
        <v>45992</v>
      </c>
      <c r="G29" s="484">
        <f ca="1">IF($F$1="","",INDEX('Working - CPI'!$F:$F,$F$1+ROW()-ROW($B$28)))</f>
        <v>17.527667939815728</v>
      </c>
      <c r="H29" s="268">
        <f>IF($F$1="","",INDEX('Working - CPI'!$G:$G,$F$1+ROW()-ROW($B$28)))</f>
        <v>1.3</v>
      </c>
      <c r="I29" s="267" t="str">
        <f>IF($F$1="","",INDEX('Working - CPI'!$H:$H,$F$1+ROW()-ROW($B$28)))</f>
        <v>No</v>
      </c>
      <c r="J29" s="267" t="str">
        <f>IF($F$1="","",INDEX('Working - CPI'!$I:$I,$F$1+ROW()-ROW($B$28)))</f>
        <v>No</v>
      </c>
      <c r="K29" s="934" t="str">
        <f>IF($F$1="","",INDEX('Working - CPI'!$J:$J,$F$1+ROW()-ROW($B$28)))</f>
        <v>White wolf continues to occupy for an undertermined amount of time- will hopefully be out by 11/30- need to assess what needs to be done- will likely need a space architect</v>
      </c>
      <c r="L29" s="935"/>
      <c r="M29" s="935"/>
      <c r="N29" s="935"/>
      <c r="O29" s="935"/>
      <c r="P29" s="935"/>
      <c r="Q29" s="935"/>
      <c r="R29" s="847"/>
      <c r="S29" s="847"/>
      <c r="T29" s="847"/>
      <c r="U29" s="847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2720 S Hardy</v>
      </c>
      <c r="D30" s="151">
        <f>IF($F$1="","",INDEX('Working - CPI'!$C:$C,$F$1+ROW()-ROW($B$28)))</f>
        <v>4</v>
      </c>
      <c r="E30" s="152">
        <f>IF($F$1="","",INDEX('Working - CPI'!$D:$D,$F$1+ROW()-ROW($B$28)))</f>
        <v>5276</v>
      </c>
      <c r="F30" s="153">
        <f>IF($F$1="","",INDEX('Working - CPI'!$E:$E,$F$1+ROW()-ROW($B$28)))</f>
        <v>45992</v>
      </c>
      <c r="G30" s="484">
        <f ca="1">IF($F$1="","",INDEX('Working - CPI'!$F:$F,$F$1+ROW()-ROW($B$28)))</f>
        <v>17.527667939815728</v>
      </c>
      <c r="H30" s="268">
        <f>IF($F$1="","",INDEX('Working - CPI'!$G:$G,$F$1+ROW()-ROW($B$28)))</f>
        <v>1.3</v>
      </c>
      <c r="I30" s="267" t="str">
        <f>IF($F$1="","",INDEX('Working - CPI'!$H:$H,$F$1+ROW()-ROW($B$28)))</f>
        <v>No</v>
      </c>
      <c r="J30" s="267" t="str">
        <f>IF($F$1="","",INDEX('Working - CPI'!$I:$I,$F$1+ROW()-ROW($B$28)))</f>
        <v>No</v>
      </c>
      <c r="K30" s="944" t="str">
        <f>IF($F$1="","",INDEX('Working - CPI'!$J:$J,$F$1+ROW()-ROW($B$28)))</f>
        <v>"</v>
      </c>
      <c r="L30" s="945"/>
      <c r="M30" s="945"/>
      <c r="N30" s="945"/>
      <c r="O30" s="945"/>
      <c r="P30" s="945"/>
      <c r="Q30" s="945"/>
      <c r="R30" s="847" t="s">
        <v>1550</v>
      </c>
      <c r="S30" s="847"/>
      <c r="T30" s="847"/>
      <c r="U30" s="847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SUMIF(B28:B41,B46,E28:E41)</f>
        <v>0</v>
      </c>
      <c r="D46" s="237"/>
      <c r="E46" s="238">
        <f>SUM(E28:E45)</f>
        <v>11572</v>
      </c>
      <c r="F46" s="239"/>
      <c r="G46" s="237" t="s">
        <v>59</v>
      </c>
      <c r="H46" s="237">
        <f>SUMIF(B28:B41,G46,E28:E41)</f>
        <v>11572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 xml:space="preserve">Pacific Office Auomation, Inc </v>
      </c>
      <c r="C50" s="62" t="str">
        <f>IF($G$1="","",INDEX('Lease Report 2025'!$D:$D,$G$1+ROW()-ROW($B$50)))</f>
        <v>2720 S Hardy Suite 1 &amp; 2</v>
      </c>
      <c r="D50" s="62">
        <f>IF($G$1="","",INDEX('Lease Report 2025'!$E:$E,$G$1+ROW()-ROW($B$50)))</f>
        <v>0</v>
      </c>
      <c r="E50" s="60">
        <f>IF($G$1="","",INDEX('Lease Report 2025'!$G:$G,$G$1+ROW()-ROW($B$50)))</f>
        <v>14860</v>
      </c>
      <c r="F50" s="63" t="str">
        <f>IF($G$1="","",INDEX('Lease Report 2025'!$A:$A,$G$1+ROW()-ROW($B$50)))</f>
        <v>New</v>
      </c>
      <c r="G50" s="64">
        <f>IF($G$1="","",INDEX('Lease Report 2025'!$L:$L,$G$1+ROW()-ROW($B$50)))</f>
        <v>1.2</v>
      </c>
      <c r="H50" s="64"/>
      <c r="I50" s="62">
        <f>IF($G$1="","",INDEX('Lease Report 2025'!$P:$P,$G$1+ROW()-ROW($B$50)))</f>
        <v>4</v>
      </c>
      <c r="J50" s="62"/>
      <c r="K50" s="64"/>
      <c r="L50" s="64"/>
      <c r="M50" s="64"/>
      <c r="N50" s="476"/>
      <c r="O50" s="476">
        <f>IF($G$1="","",INDEX('Lease Report 2025'!$N:$N,$G$1+ROW()-ROW($B$50)))</f>
        <v>0.05</v>
      </c>
      <c r="P50" s="476"/>
      <c r="Q50" s="476"/>
      <c r="R50" s="64"/>
      <c r="S50" s="109">
        <f>IF($G$1="","",INDEX('Lease Report 2025'!$R:$R,$G$1+ROW()-ROW($B$50)))</f>
        <v>45962</v>
      </c>
      <c r="T50" s="61">
        <f>IF($G$1="","",INDEX('Lease Report 2025'!$O:$O,$G$1+ROW()-ROW($B$50)))</f>
        <v>0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Zane's Restoration LLC</v>
      </c>
      <c r="C51" s="62" t="str">
        <f>IF($G$1="","",INDEX('Lease Report 2025'!$D:$D,$G$1+ROW()-ROW($B$50)))</f>
        <v>2740 S Hardy Drive, Suite 104</v>
      </c>
      <c r="D51" s="62">
        <f>IF($G$1="","",INDEX('Lease Report 2025'!$E:$E,$G$1+ROW()-ROW($B$50)))</f>
        <v>0</v>
      </c>
      <c r="E51" s="60">
        <f>IF($G$1="","",INDEX('Lease Report 2025'!$G:$G,$G$1+ROW()-ROW($B$50)))</f>
        <v>1563</v>
      </c>
      <c r="F51" s="63" t="str">
        <f>IF($G$1="","",INDEX('Lease Report 2025'!$A:$A,$G$1+ROW()-ROW($B$50)))</f>
        <v>New</v>
      </c>
      <c r="G51" s="64">
        <f>IF($G$1="","",INDEX('Lease Report 2025'!$L:$L,$G$1+ROW()-ROW($B$50)))</f>
        <v>1.25</v>
      </c>
      <c r="H51" s="64"/>
      <c r="I51" s="62">
        <f>IF($G$1="","",INDEX('Lease Report 2025'!$P:$P,$G$1+ROW()-ROW($B$50)))</f>
        <v>1</v>
      </c>
      <c r="J51" s="62"/>
      <c r="K51" s="64"/>
      <c r="L51" s="64"/>
      <c r="M51" s="64"/>
      <c r="N51" s="476"/>
      <c r="O51" s="476">
        <f>IF($G$1="","",INDEX('Lease Report 2025'!$N:$N,$G$1+ROW()-ROW($B$50)))</f>
        <v>0</v>
      </c>
      <c r="P51" s="476"/>
      <c r="Q51" s="476"/>
      <c r="R51" s="64"/>
      <c r="S51" s="109">
        <f>IF($G$1="","",INDEX('Lease Report 2025'!$R:$R,$G$1+ROW()-ROW($B$50)))</f>
        <v>45962</v>
      </c>
      <c r="T51" s="61">
        <f>IF($G$1="","",INDEX('Lease Report 2025'!$O:$O,$G$1+ROW()-ROW($B$50)))</f>
        <v>0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Brown Builders</v>
      </c>
      <c r="C52" s="62" t="str">
        <f>IF($G$1="","",INDEX('Lease Report 2025'!$D:$D,$G$1+ROW()-ROW($B$50)))</f>
        <v>2740 S Hardy</v>
      </c>
      <c r="D52" s="62">
        <f>IF($G$1="","",INDEX('Lease Report 2025'!$E:$E,$G$1+ROW()-ROW($B$50)))</f>
        <v>2</v>
      </c>
      <c r="E52" s="60">
        <f>IF($G$1="","",INDEX('Lease Report 2025'!$G:$G,$G$1+ROW()-ROW($B$50)))</f>
        <v>1500</v>
      </c>
      <c r="F52" s="63" t="str">
        <f>IF($G$1="","",INDEX('Lease Report 2025'!$A:$A,$G$1+ROW()-ROW($B$50)))</f>
        <v>R</v>
      </c>
      <c r="G52" s="64">
        <f>IF($G$1="","",INDEX('Lease Report 2025'!$L:$L,$G$1+ROW()-ROW($B$50)))</f>
        <v>1.34</v>
      </c>
      <c r="H52" s="64"/>
      <c r="I52" s="62">
        <f>IF($G$1="","",INDEX('Lease Report 2025'!$P:$P,$G$1+ROW()-ROW($B$50)))</f>
        <v>3</v>
      </c>
      <c r="J52" s="62"/>
      <c r="K52" s="64"/>
      <c r="L52" s="64"/>
      <c r="M52" s="64"/>
      <c r="N52" s="476"/>
      <c r="O52" s="476">
        <f>IF($G$1="","",INDEX('Lease Report 2025'!$N:$N,$G$1+ROW()-ROW($B$50)))</f>
        <v>7.0000000000000007E-2</v>
      </c>
      <c r="P52" s="476"/>
      <c r="Q52" s="476"/>
      <c r="R52" s="64"/>
      <c r="S52" s="109">
        <f>IF($G$1="","",INDEX('Lease Report 2025'!$R:$R,$G$1+ROW()-ROW($B$50)))</f>
        <v>45962</v>
      </c>
      <c r="T52" s="61" t="str">
        <f>IF($G$1="","",INDEX('Lease Report 2025'!$O:$O,$G$1+ROW()-ROW($B$50)))</f>
        <v>No TI, No Free rent, Susan McCall outside agent, Base Year Gross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2025'!$H:$H,$G$1+ROW()-ROW($B$50)))</f>
        <v>Turning Point Glassworks, LLC</v>
      </c>
      <c r="C53" s="62" t="str">
        <f>IF($G$1="","",INDEX('Lease Report 2025'!$D:$D,$G$1+ROW()-ROW($B$50)))</f>
        <v>2750 S. Hardy Drive, Suite 1A</v>
      </c>
      <c r="D53" s="62">
        <f>IF($G$1="","",INDEX('Lease Report 2025'!$E:$E,$G$1+ROW()-ROW($B$50)))</f>
        <v>0</v>
      </c>
      <c r="E53" s="60">
        <f>IF($G$1="","",INDEX('Lease Report 2025'!$G:$G,$G$1+ROW()-ROW($B$50)))</f>
        <v>2248</v>
      </c>
      <c r="F53" s="63" t="str">
        <f>IF($G$1="","",INDEX('Lease Report 2025'!$A:$A,$G$1+ROW()-ROW($B$50)))</f>
        <v>New</v>
      </c>
      <c r="G53" s="64">
        <f>IF($G$1="","",INDEX('Lease Report 2025'!$L:$L,$G$1+ROW()-ROW($B$50)))</f>
        <v>1.3</v>
      </c>
      <c r="H53" s="64"/>
      <c r="I53" s="62">
        <f>IF($G$1="","",INDEX('Lease Report 2025'!$P:$P,$G$1+ROW()-ROW($B$50)))</f>
        <v>3</v>
      </c>
      <c r="J53" s="62"/>
      <c r="K53" s="64"/>
      <c r="L53" s="64"/>
      <c r="M53" s="64"/>
      <c r="N53" s="476"/>
      <c r="O53" s="476">
        <f>IF($G$1="","",INDEX('Lease Report 2025'!$N:$N,$G$1+ROW()-ROW($B$50)))</f>
        <v>0.05</v>
      </c>
      <c r="P53" s="476"/>
      <c r="Q53" s="476"/>
      <c r="R53" s="64"/>
      <c r="S53" s="109">
        <f>IF($G$1="","",INDEX('Lease Report 2025'!$R:$R,$G$1+ROW()-ROW($B$50)))</f>
        <v>45992</v>
      </c>
      <c r="T53" s="61">
        <f>IF($G$1="","",INDEX('Lease Report 2025'!$O:$O,$G$1+ROW()-ROW($B$50)))</f>
        <v>1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/>
      <c r="C54" s="62"/>
      <c r="D54" s="62"/>
      <c r="E54" s="60"/>
      <c r="F54" s="63"/>
      <c r="G54" s="64"/>
      <c r="H54" s="64"/>
      <c r="I54" s="62"/>
      <c r="J54" s="62"/>
      <c r="K54" s="64"/>
      <c r="L54" s="64"/>
      <c r="M54" s="64"/>
      <c r="N54" s="476"/>
      <c r="O54" s="476"/>
      <c r="P54" s="476"/>
      <c r="Q54" s="476"/>
      <c r="R54" s="64"/>
      <c r="S54" s="109"/>
      <c r="T54" s="61"/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/>
      <c r="C55" s="62"/>
      <c r="D55" s="62"/>
      <c r="E55" s="60"/>
      <c r="F55" s="63"/>
      <c r="G55" s="64"/>
      <c r="H55" s="64"/>
      <c r="I55" s="62"/>
      <c r="J55" s="62"/>
      <c r="K55" s="64"/>
      <c r="L55" s="64"/>
      <c r="M55" s="64"/>
      <c r="N55" s="476"/>
      <c r="O55" s="476"/>
      <c r="P55" s="476"/>
      <c r="Q55" s="476"/>
      <c r="R55" s="64"/>
      <c r="S55" s="109"/>
      <c r="T55" s="61"/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/>
      <c r="C56" s="62"/>
      <c r="D56" s="62"/>
      <c r="E56" s="60"/>
      <c r="F56" s="63"/>
      <c r="G56" s="64"/>
      <c r="H56" s="64"/>
      <c r="I56" s="62"/>
      <c r="J56" s="62"/>
      <c r="K56" s="64"/>
      <c r="L56" s="64"/>
      <c r="M56" s="64"/>
      <c r="N56" s="476"/>
      <c r="O56" s="476"/>
      <c r="P56" s="476"/>
      <c r="Q56" s="476"/>
      <c r="R56" s="64"/>
      <c r="S56" s="109"/>
      <c r="T56" s="61"/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75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54">
    <mergeCell ref="G87:U87"/>
    <mergeCell ref="G71:U71"/>
    <mergeCell ref="G72:U72"/>
    <mergeCell ref="G84:U84"/>
    <mergeCell ref="G77:U77"/>
    <mergeCell ref="G78:U78"/>
    <mergeCell ref="G73:U73"/>
    <mergeCell ref="G74:U74"/>
    <mergeCell ref="G75:U75"/>
    <mergeCell ref="G85:U85"/>
    <mergeCell ref="G86:U86"/>
    <mergeCell ref="G79:U79"/>
    <mergeCell ref="G80:U80"/>
    <mergeCell ref="G81:U81"/>
    <mergeCell ref="G82:U82"/>
    <mergeCell ref="G83:U83"/>
    <mergeCell ref="A10:U10"/>
    <mergeCell ref="A11:U11"/>
    <mergeCell ref="A25:U25"/>
    <mergeCell ref="A26:U26"/>
    <mergeCell ref="K12:U12"/>
    <mergeCell ref="G76:U76"/>
    <mergeCell ref="G70:U70"/>
    <mergeCell ref="G65:U65"/>
    <mergeCell ref="K48:L48"/>
    <mergeCell ref="G68:U68"/>
    <mergeCell ref="I48:J48"/>
    <mergeCell ref="M48:N48"/>
    <mergeCell ref="G67:U67"/>
    <mergeCell ref="G69:U69"/>
    <mergeCell ref="G66:U66"/>
    <mergeCell ref="A62:U62"/>
    <mergeCell ref="T49:U49"/>
    <mergeCell ref="G48:H48"/>
    <mergeCell ref="A63:U63"/>
    <mergeCell ref="T59:U59"/>
    <mergeCell ref="T64:U64"/>
    <mergeCell ref="T1:U1"/>
    <mergeCell ref="A2:B2"/>
    <mergeCell ref="D2:E2"/>
    <mergeCell ref="G5:I5"/>
    <mergeCell ref="J5:K5"/>
    <mergeCell ref="A4:U4"/>
    <mergeCell ref="N5:O5"/>
    <mergeCell ref="L5:M5"/>
    <mergeCell ref="A47:U47"/>
    <mergeCell ref="K27:Q27"/>
    <mergeCell ref="R27:U27"/>
    <mergeCell ref="K28:Q28"/>
    <mergeCell ref="K29:Q29"/>
    <mergeCell ref="K30:Q30"/>
    <mergeCell ref="R28:U28"/>
    <mergeCell ref="R29:U29"/>
    <mergeCell ref="R30:U30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E3E3-42B2-934D-B94E-A66B7F47FF00}">
  <dimension ref="A1:AD66"/>
  <sheetViews>
    <sheetView showGridLines="0" workbookViewId="0">
      <pane ySplit="1" topLeftCell="A15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1551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1552</v>
      </c>
      <c r="B7" s="892" t="s">
        <v>1553</v>
      </c>
      <c r="C7" s="888"/>
      <c r="D7" s="888"/>
      <c r="E7" s="900">
        <v>14860</v>
      </c>
      <c r="F7" s="888"/>
      <c r="G7" s="619">
        <v>24927</v>
      </c>
      <c r="H7" s="619">
        <v>213984</v>
      </c>
      <c r="I7" s="901">
        <v>17832</v>
      </c>
      <c r="J7" s="888"/>
      <c r="K7" s="618">
        <v>14.4</v>
      </c>
      <c r="L7" s="894"/>
      <c r="M7" s="888"/>
      <c r="N7" s="887">
        <v>45962</v>
      </c>
      <c r="O7" s="888"/>
      <c r="P7" s="888"/>
      <c r="Q7" s="888"/>
      <c r="R7" s="888"/>
      <c r="S7" s="888"/>
      <c r="T7" s="887">
        <v>46295</v>
      </c>
      <c r="U7" s="888"/>
      <c r="V7" s="888"/>
      <c r="W7" s="616">
        <v>17832</v>
      </c>
      <c r="X7" s="889">
        <v>14.4</v>
      </c>
      <c r="Y7" s="888"/>
      <c r="Z7" s="888"/>
      <c r="AA7" s="888"/>
      <c r="AB7" s="888"/>
      <c r="AC7" s="617">
        <v>45962</v>
      </c>
      <c r="AD7" s="615" t="s">
        <v>1452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46296</v>
      </c>
      <c r="O8" s="888"/>
      <c r="P8" s="888"/>
      <c r="Q8" s="888"/>
      <c r="R8" s="888"/>
      <c r="S8" s="888"/>
      <c r="T8" s="887">
        <v>46660</v>
      </c>
      <c r="U8" s="888"/>
      <c r="V8" s="888"/>
      <c r="W8" s="616">
        <v>18575</v>
      </c>
      <c r="X8" s="889">
        <v>15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46661</v>
      </c>
      <c r="O9" s="888"/>
      <c r="P9" s="888"/>
      <c r="Q9" s="888"/>
      <c r="R9" s="888"/>
      <c r="S9" s="888"/>
      <c r="T9" s="887">
        <v>47026</v>
      </c>
      <c r="U9" s="888"/>
      <c r="V9" s="888"/>
      <c r="W9" s="616">
        <v>19318</v>
      </c>
      <c r="X9" s="889">
        <v>15.6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47027</v>
      </c>
      <c r="O10" s="888"/>
      <c r="P10" s="888"/>
      <c r="Q10" s="888"/>
      <c r="R10" s="888"/>
      <c r="S10" s="888"/>
      <c r="T10" s="887">
        <v>47391</v>
      </c>
      <c r="U10" s="888"/>
      <c r="V10" s="888"/>
      <c r="W10" s="616">
        <v>20061</v>
      </c>
      <c r="X10" s="889">
        <v>16.2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47392</v>
      </c>
      <c r="O11" s="888"/>
      <c r="P11" s="888"/>
      <c r="Q11" s="888"/>
      <c r="R11" s="888"/>
      <c r="S11" s="888"/>
      <c r="T11" s="887">
        <v>47542</v>
      </c>
      <c r="U11" s="888"/>
      <c r="V11" s="888"/>
      <c r="W11" s="616">
        <v>20804</v>
      </c>
      <c r="X11" s="889">
        <v>16.8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1554</v>
      </c>
      <c r="B13" s="892" t="s">
        <v>59</v>
      </c>
      <c r="C13" s="888"/>
      <c r="D13" s="888"/>
      <c r="E13" s="900">
        <v>4791</v>
      </c>
      <c r="F13" s="888"/>
      <c r="G13" s="619">
        <v>0</v>
      </c>
      <c r="H13" s="615"/>
      <c r="I13" s="893"/>
      <c r="J13" s="888"/>
      <c r="K13" s="618">
        <v>0</v>
      </c>
      <c r="L13" s="894"/>
      <c r="M13" s="888"/>
      <c r="N13" s="893"/>
      <c r="O13" s="888"/>
      <c r="P13" s="888"/>
      <c r="Q13" s="888"/>
      <c r="R13" s="888"/>
      <c r="S13" s="888"/>
      <c r="T13" s="893"/>
      <c r="U13" s="888"/>
      <c r="V13" s="888"/>
      <c r="W13" s="615"/>
      <c r="X13" s="889">
        <v>0</v>
      </c>
      <c r="Y13" s="888"/>
      <c r="Z13" s="888"/>
      <c r="AA13" s="888"/>
      <c r="AB13" s="888"/>
      <c r="AC13" s="615"/>
      <c r="AD13" s="615" t="s">
        <v>792</v>
      </c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1555</v>
      </c>
      <c r="B15" s="892" t="s">
        <v>59</v>
      </c>
      <c r="C15" s="888"/>
      <c r="D15" s="888"/>
      <c r="E15" s="900">
        <v>5276</v>
      </c>
      <c r="F15" s="888"/>
      <c r="G15" s="619">
        <v>0</v>
      </c>
      <c r="H15" s="615"/>
      <c r="I15" s="893"/>
      <c r="J15" s="888"/>
      <c r="K15" s="618">
        <v>0</v>
      </c>
      <c r="L15" s="894"/>
      <c r="M15" s="888"/>
      <c r="N15" s="893"/>
      <c r="O15" s="888"/>
      <c r="P15" s="888"/>
      <c r="Q15" s="888"/>
      <c r="R15" s="888"/>
      <c r="S15" s="888"/>
      <c r="T15" s="893"/>
      <c r="U15" s="888"/>
      <c r="V15" s="888"/>
      <c r="W15" s="615"/>
      <c r="X15" s="889">
        <v>0</v>
      </c>
      <c r="Y15" s="888"/>
      <c r="Z15" s="888"/>
      <c r="AA15" s="888"/>
      <c r="AB15" s="888"/>
      <c r="AC15" s="615"/>
      <c r="AD15" s="615" t="s">
        <v>792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1556</v>
      </c>
      <c r="B17" s="892" t="s">
        <v>1557</v>
      </c>
      <c r="C17" s="888"/>
      <c r="D17" s="888"/>
      <c r="E17" s="900">
        <v>2756</v>
      </c>
      <c r="F17" s="888"/>
      <c r="G17" s="619">
        <v>2756</v>
      </c>
      <c r="H17" s="619">
        <v>35056.32</v>
      </c>
      <c r="I17" s="901">
        <v>2921.36</v>
      </c>
      <c r="J17" s="888"/>
      <c r="K17" s="618">
        <v>12.72</v>
      </c>
      <c r="L17" s="894"/>
      <c r="M17" s="888"/>
      <c r="N17" s="887">
        <v>45778</v>
      </c>
      <c r="O17" s="888"/>
      <c r="P17" s="888"/>
      <c r="Q17" s="888"/>
      <c r="R17" s="888"/>
      <c r="S17" s="888"/>
      <c r="T17" s="887">
        <v>46142</v>
      </c>
      <c r="U17" s="888"/>
      <c r="V17" s="888"/>
      <c r="W17" s="616">
        <v>2921.36</v>
      </c>
      <c r="X17" s="889">
        <v>12.72</v>
      </c>
      <c r="Y17" s="888"/>
      <c r="Z17" s="888"/>
      <c r="AA17" s="888"/>
      <c r="AB17" s="888"/>
      <c r="AC17" s="617">
        <v>44682</v>
      </c>
      <c r="AD17" s="615" t="s">
        <v>968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46143</v>
      </c>
      <c r="O18" s="888"/>
      <c r="P18" s="888"/>
      <c r="Q18" s="888"/>
      <c r="R18" s="888"/>
      <c r="S18" s="888"/>
      <c r="T18" s="887">
        <v>46507</v>
      </c>
      <c r="U18" s="888"/>
      <c r="V18" s="888"/>
      <c r="W18" s="616">
        <v>3059.16</v>
      </c>
      <c r="X18" s="889">
        <v>13.32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1558</v>
      </c>
      <c r="B20" s="892" t="s">
        <v>1559</v>
      </c>
      <c r="C20" s="888"/>
      <c r="D20" s="888"/>
      <c r="E20" s="900">
        <v>1362</v>
      </c>
      <c r="F20" s="888"/>
      <c r="G20" s="619">
        <v>1362</v>
      </c>
      <c r="H20" s="619">
        <v>19612.8</v>
      </c>
      <c r="I20" s="901">
        <v>1634.4</v>
      </c>
      <c r="J20" s="888"/>
      <c r="K20" s="618">
        <v>14.4</v>
      </c>
      <c r="L20" s="894"/>
      <c r="M20" s="888"/>
      <c r="N20" s="887">
        <v>45778</v>
      </c>
      <c r="O20" s="888"/>
      <c r="P20" s="888"/>
      <c r="Q20" s="888"/>
      <c r="R20" s="888"/>
      <c r="S20" s="888"/>
      <c r="T20" s="887">
        <v>46142</v>
      </c>
      <c r="U20" s="888"/>
      <c r="V20" s="888"/>
      <c r="W20" s="616">
        <v>1634.4</v>
      </c>
      <c r="X20" s="889">
        <v>14.4</v>
      </c>
      <c r="Y20" s="888"/>
      <c r="Z20" s="888"/>
      <c r="AA20" s="888"/>
      <c r="AB20" s="888"/>
      <c r="AC20" s="617">
        <v>45397</v>
      </c>
      <c r="AD20" s="615" t="s">
        <v>978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46143</v>
      </c>
      <c r="O21" s="888"/>
      <c r="P21" s="888"/>
      <c r="Q21" s="888"/>
      <c r="R21" s="888"/>
      <c r="S21" s="888"/>
      <c r="T21" s="887">
        <v>46507</v>
      </c>
      <c r="U21" s="888"/>
      <c r="V21" s="888"/>
      <c r="W21" s="616">
        <v>1702.5</v>
      </c>
      <c r="X21" s="889">
        <v>15</v>
      </c>
      <c r="Y21" s="888"/>
      <c r="Z21" s="888"/>
      <c r="AA21" s="888"/>
      <c r="AB21" s="888"/>
      <c r="AC21" s="615"/>
      <c r="AD21" s="615"/>
    </row>
    <row r="22" spans="1:30">
      <c r="A22" s="612"/>
      <c r="B22" s="892"/>
      <c r="C22" s="888"/>
      <c r="D22" s="888"/>
      <c r="E22" s="893"/>
      <c r="F22" s="888"/>
      <c r="G22" s="615" t="s">
        <v>792</v>
      </c>
      <c r="H22" s="615"/>
      <c r="I22" s="893"/>
      <c r="J22" s="888"/>
      <c r="K22" s="615"/>
      <c r="L22" s="894"/>
      <c r="M22" s="888"/>
      <c r="N22" s="887">
        <v>46508</v>
      </c>
      <c r="O22" s="888"/>
      <c r="P22" s="888"/>
      <c r="Q22" s="888"/>
      <c r="R22" s="888"/>
      <c r="S22" s="888"/>
      <c r="T22" s="887">
        <v>46873</v>
      </c>
      <c r="U22" s="888"/>
      <c r="V22" s="888"/>
      <c r="W22" s="616">
        <v>1770.6</v>
      </c>
      <c r="X22" s="889">
        <v>15.6</v>
      </c>
      <c r="Y22" s="888"/>
      <c r="Z22" s="888"/>
      <c r="AA22" s="888"/>
      <c r="AB22" s="888"/>
      <c r="AC22" s="615"/>
      <c r="AD22" s="615"/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1560</v>
      </c>
      <c r="B24" s="892" t="s">
        <v>1561</v>
      </c>
      <c r="C24" s="888"/>
      <c r="D24" s="888"/>
      <c r="E24" s="900">
        <v>3556</v>
      </c>
      <c r="F24" s="888"/>
      <c r="G24" s="619">
        <v>3556</v>
      </c>
      <c r="H24" s="619">
        <v>59740.800000000003</v>
      </c>
      <c r="I24" s="901">
        <v>4978.3999999999996</v>
      </c>
      <c r="J24" s="888"/>
      <c r="K24" s="618">
        <v>16.8</v>
      </c>
      <c r="L24" s="894"/>
      <c r="M24" s="888"/>
      <c r="N24" s="887">
        <v>45627</v>
      </c>
      <c r="O24" s="888"/>
      <c r="P24" s="888"/>
      <c r="Q24" s="888"/>
      <c r="R24" s="888"/>
      <c r="S24" s="888"/>
      <c r="T24" s="887">
        <v>45991</v>
      </c>
      <c r="U24" s="888"/>
      <c r="V24" s="888"/>
      <c r="W24" s="616">
        <v>4978.3999999999996</v>
      </c>
      <c r="X24" s="889">
        <v>16.8</v>
      </c>
      <c r="Y24" s="888"/>
      <c r="Z24" s="888"/>
      <c r="AA24" s="888"/>
      <c r="AB24" s="888"/>
      <c r="AC24" s="617">
        <v>45580</v>
      </c>
      <c r="AD24" s="615" t="s">
        <v>858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45992</v>
      </c>
      <c r="O25" s="888"/>
      <c r="P25" s="888"/>
      <c r="Q25" s="888"/>
      <c r="R25" s="888"/>
      <c r="S25" s="888"/>
      <c r="T25" s="887">
        <v>46356</v>
      </c>
      <c r="U25" s="888"/>
      <c r="V25" s="888"/>
      <c r="W25" s="616">
        <v>5177.54</v>
      </c>
      <c r="X25" s="889">
        <v>17.472013498312712</v>
      </c>
      <c r="Y25" s="888"/>
      <c r="Z25" s="888"/>
      <c r="AA25" s="888"/>
      <c r="AB25" s="888"/>
      <c r="AC25" s="615"/>
      <c r="AD25" s="615"/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46357</v>
      </c>
      <c r="O26" s="888"/>
      <c r="P26" s="888"/>
      <c r="Q26" s="888"/>
      <c r="R26" s="888"/>
      <c r="S26" s="888"/>
      <c r="T26" s="887">
        <v>46721</v>
      </c>
      <c r="U26" s="888"/>
      <c r="V26" s="888"/>
      <c r="W26" s="616">
        <v>5384.64</v>
      </c>
      <c r="X26" s="889">
        <v>18.170888638920136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1562</v>
      </c>
      <c r="B28" s="892" t="s">
        <v>1563</v>
      </c>
      <c r="C28" s="888"/>
      <c r="D28" s="888"/>
      <c r="E28" s="900">
        <v>3568</v>
      </c>
      <c r="F28" s="888"/>
      <c r="G28" s="619">
        <v>3568</v>
      </c>
      <c r="H28" s="619">
        <v>48810.239999999998</v>
      </c>
      <c r="I28" s="901">
        <v>4067.52</v>
      </c>
      <c r="J28" s="888"/>
      <c r="K28" s="618">
        <v>13.68</v>
      </c>
      <c r="L28" s="894"/>
      <c r="M28" s="888"/>
      <c r="N28" s="887">
        <v>45717</v>
      </c>
      <c r="O28" s="888"/>
      <c r="P28" s="888"/>
      <c r="Q28" s="888"/>
      <c r="R28" s="888"/>
      <c r="S28" s="888"/>
      <c r="T28" s="887">
        <v>46081</v>
      </c>
      <c r="U28" s="888"/>
      <c r="V28" s="888"/>
      <c r="W28" s="616">
        <v>4067.52</v>
      </c>
      <c r="X28" s="889">
        <v>13.68</v>
      </c>
      <c r="Y28" s="888"/>
      <c r="Z28" s="888"/>
      <c r="AA28" s="888"/>
      <c r="AB28" s="888"/>
      <c r="AC28" s="617">
        <v>44986</v>
      </c>
      <c r="AD28" s="615" t="s">
        <v>863</v>
      </c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1564</v>
      </c>
      <c r="B30" s="892" t="s">
        <v>59</v>
      </c>
      <c r="C30" s="888"/>
      <c r="D30" s="888"/>
      <c r="E30" s="900">
        <v>1505</v>
      </c>
      <c r="F30" s="888"/>
      <c r="G30" s="619">
        <v>0</v>
      </c>
      <c r="H30" s="615"/>
      <c r="I30" s="893"/>
      <c r="J30" s="888"/>
      <c r="K30" s="618">
        <v>0</v>
      </c>
      <c r="L30" s="894"/>
      <c r="M30" s="888"/>
      <c r="N30" s="893"/>
      <c r="O30" s="888"/>
      <c r="P30" s="888"/>
      <c r="Q30" s="888"/>
      <c r="R30" s="888"/>
      <c r="S30" s="888"/>
      <c r="T30" s="893"/>
      <c r="U30" s="888"/>
      <c r="V30" s="888"/>
      <c r="W30" s="615"/>
      <c r="X30" s="889">
        <v>0</v>
      </c>
      <c r="Y30" s="888"/>
      <c r="Z30" s="888"/>
      <c r="AA30" s="888"/>
      <c r="AB30" s="888"/>
      <c r="AC30" s="615"/>
      <c r="AD30" s="615" t="s">
        <v>792</v>
      </c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1565</v>
      </c>
      <c r="B32" s="892" t="s">
        <v>1566</v>
      </c>
      <c r="C32" s="888"/>
      <c r="D32" s="888"/>
      <c r="E32" s="900">
        <v>1500</v>
      </c>
      <c r="F32" s="888"/>
      <c r="G32" s="619">
        <v>1500</v>
      </c>
      <c r="H32" s="619">
        <v>24120</v>
      </c>
      <c r="I32" s="901">
        <v>2010</v>
      </c>
      <c r="J32" s="888"/>
      <c r="K32" s="618">
        <v>16.079999999999998</v>
      </c>
      <c r="L32" s="894"/>
      <c r="M32" s="888"/>
      <c r="N32" s="887">
        <v>45962</v>
      </c>
      <c r="O32" s="888"/>
      <c r="P32" s="888"/>
      <c r="Q32" s="888"/>
      <c r="R32" s="888"/>
      <c r="S32" s="888"/>
      <c r="T32" s="887">
        <v>46326</v>
      </c>
      <c r="U32" s="888"/>
      <c r="V32" s="888"/>
      <c r="W32" s="616">
        <v>2010</v>
      </c>
      <c r="X32" s="889">
        <v>16.079999999999998</v>
      </c>
      <c r="Y32" s="888"/>
      <c r="Z32" s="888"/>
      <c r="AA32" s="888"/>
      <c r="AB32" s="888"/>
      <c r="AC32" s="617">
        <v>45962</v>
      </c>
      <c r="AD32" s="615" t="s">
        <v>1420</v>
      </c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46327</v>
      </c>
      <c r="O33" s="888"/>
      <c r="P33" s="888"/>
      <c r="Q33" s="888"/>
      <c r="R33" s="888"/>
      <c r="S33" s="888"/>
      <c r="T33" s="887">
        <v>46691</v>
      </c>
      <c r="U33" s="888"/>
      <c r="V33" s="888"/>
      <c r="W33" s="616">
        <v>2115</v>
      </c>
      <c r="X33" s="889">
        <v>16.920000000000002</v>
      </c>
      <c r="Y33" s="888"/>
      <c r="Z33" s="888"/>
      <c r="AA33" s="888"/>
      <c r="AB33" s="888"/>
      <c r="AC33" s="615"/>
      <c r="AD33" s="615"/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46692</v>
      </c>
      <c r="O34" s="888"/>
      <c r="P34" s="888"/>
      <c r="Q34" s="888"/>
      <c r="R34" s="888"/>
      <c r="S34" s="888"/>
      <c r="T34" s="887">
        <v>47057</v>
      </c>
      <c r="U34" s="888"/>
      <c r="V34" s="888"/>
      <c r="W34" s="616">
        <v>2220</v>
      </c>
      <c r="X34" s="889">
        <v>17.760000000000002</v>
      </c>
      <c r="Y34" s="888"/>
      <c r="Z34" s="888"/>
      <c r="AA34" s="888"/>
      <c r="AB34" s="888"/>
      <c r="AC34" s="615"/>
      <c r="AD34" s="615"/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1567</v>
      </c>
      <c r="B36" s="892" t="s">
        <v>1568</v>
      </c>
      <c r="C36" s="888"/>
      <c r="D36" s="888"/>
      <c r="E36" s="900">
        <v>1444</v>
      </c>
      <c r="F36" s="888"/>
      <c r="G36" s="619">
        <v>1444</v>
      </c>
      <c r="H36" s="619">
        <v>20100.48</v>
      </c>
      <c r="I36" s="901">
        <v>1675.04</v>
      </c>
      <c r="J36" s="888"/>
      <c r="K36" s="618">
        <v>13.92</v>
      </c>
      <c r="L36" s="894"/>
      <c r="M36" s="888"/>
      <c r="N36" s="887">
        <v>45717</v>
      </c>
      <c r="O36" s="888"/>
      <c r="P36" s="888"/>
      <c r="Q36" s="888"/>
      <c r="R36" s="888"/>
      <c r="S36" s="888"/>
      <c r="T36" s="887">
        <v>46081</v>
      </c>
      <c r="U36" s="888"/>
      <c r="V36" s="888"/>
      <c r="W36" s="616">
        <v>1675.04</v>
      </c>
      <c r="X36" s="889">
        <v>13.92</v>
      </c>
      <c r="Y36" s="888"/>
      <c r="Z36" s="888"/>
      <c r="AA36" s="888"/>
      <c r="AB36" s="888"/>
      <c r="AC36" s="617">
        <v>44986</v>
      </c>
      <c r="AD36" s="615" t="s">
        <v>863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1569</v>
      </c>
      <c r="B38" s="892" t="s">
        <v>1570</v>
      </c>
      <c r="C38" s="888"/>
      <c r="D38" s="888"/>
      <c r="E38" s="900">
        <v>1513</v>
      </c>
      <c r="F38" s="888"/>
      <c r="G38" s="619">
        <v>1513</v>
      </c>
      <c r="H38" s="619">
        <v>22695</v>
      </c>
      <c r="I38" s="901">
        <v>1891.25</v>
      </c>
      <c r="J38" s="888"/>
      <c r="K38" s="618">
        <v>15</v>
      </c>
      <c r="L38" s="894"/>
      <c r="M38" s="888"/>
      <c r="N38" s="887">
        <v>45962</v>
      </c>
      <c r="O38" s="888"/>
      <c r="P38" s="888"/>
      <c r="Q38" s="888"/>
      <c r="R38" s="888"/>
      <c r="S38" s="888"/>
      <c r="T38" s="887">
        <v>46326</v>
      </c>
      <c r="U38" s="888"/>
      <c r="V38" s="888"/>
      <c r="W38" s="616">
        <v>1891.25</v>
      </c>
      <c r="X38" s="889">
        <v>15</v>
      </c>
      <c r="Y38" s="888"/>
      <c r="Z38" s="888"/>
      <c r="AA38" s="888"/>
      <c r="AB38" s="888"/>
      <c r="AC38" s="617">
        <v>45962</v>
      </c>
      <c r="AD38" s="615" t="s">
        <v>1124</v>
      </c>
    </row>
    <row r="39" spans="1:30">
      <c r="A39" s="614" t="s">
        <v>792</v>
      </c>
      <c r="B39" s="884" t="s">
        <v>792</v>
      </c>
      <c r="C39" s="885"/>
      <c r="D39" s="885"/>
      <c r="E39" s="886" t="s">
        <v>792</v>
      </c>
      <c r="F39" s="885"/>
      <c r="G39" s="613" t="s">
        <v>792</v>
      </c>
      <c r="H39" s="613" t="s">
        <v>792</v>
      </c>
      <c r="I39" s="886" t="s">
        <v>792</v>
      </c>
      <c r="J39" s="885"/>
      <c r="K39" s="613" t="s">
        <v>792</v>
      </c>
      <c r="L39" s="884" t="s">
        <v>792</v>
      </c>
      <c r="M39" s="885"/>
      <c r="N39" s="886" t="s">
        <v>792</v>
      </c>
      <c r="O39" s="885"/>
      <c r="P39" s="885"/>
      <c r="Q39" s="885"/>
      <c r="R39" s="885"/>
      <c r="S39" s="885"/>
      <c r="T39" s="886" t="s">
        <v>792</v>
      </c>
      <c r="U39" s="885"/>
      <c r="V39" s="885"/>
      <c r="W39" s="613" t="s">
        <v>792</v>
      </c>
      <c r="X39" s="886" t="s">
        <v>792</v>
      </c>
      <c r="Y39" s="885"/>
      <c r="Z39" s="885"/>
      <c r="AA39" s="885"/>
      <c r="AB39" s="885"/>
      <c r="AC39" s="613" t="s">
        <v>792</v>
      </c>
      <c r="AD39" s="613" t="s">
        <v>792</v>
      </c>
    </row>
    <row r="40" spans="1:30">
      <c r="A40" s="612" t="s">
        <v>1571</v>
      </c>
      <c r="B40" s="892" t="s">
        <v>1572</v>
      </c>
      <c r="C40" s="888"/>
      <c r="D40" s="888"/>
      <c r="E40" s="900">
        <v>4898</v>
      </c>
      <c r="F40" s="888"/>
      <c r="G40" s="619">
        <v>4898</v>
      </c>
      <c r="H40" s="619">
        <v>69355.679999999993</v>
      </c>
      <c r="I40" s="901">
        <v>5779.64</v>
      </c>
      <c r="J40" s="888"/>
      <c r="K40" s="618">
        <v>14.16</v>
      </c>
      <c r="L40" s="894"/>
      <c r="M40" s="888"/>
      <c r="N40" s="887">
        <v>45717</v>
      </c>
      <c r="O40" s="888"/>
      <c r="P40" s="888"/>
      <c r="Q40" s="888"/>
      <c r="R40" s="888"/>
      <c r="S40" s="888"/>
      <c r="T40" s="887">
        <v>46081</v>
      </c>
      <c r="U40" s="888"/>
      <c r="V40" s="888"/>
      <c r="W40" s="616">
        <v>5779.64</v>
      </c>
      <c r="X40" s="889">
        <v>14.16</v>
      </c>
      <c r="Y40" s="888"/>
      <c r="Z40" s="888"/>
      <c r="AA40" s="888"/>
      <c r="AB40" s="888"/>
      <c r="AC40" s="617">
        <v>45292</v>
      </c>
      <c r="AD40" s="615" t="s">
        <v>1292</v>
      </c>
    </row>
    <row r="41" spans="1:30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46082</v>
      </c>
      <c r="O41" s="888"/>
      <c r="P41" s="888"/>
      <c r="Q41" s="888"/>
      <c r="R41" s="888"/>
      <c r="S41" s="888"/>
      <c r="T41" s="887">
        <v>46446</v>
      </c>
      <c r="U41" s="888"/>
      <c r="V41" s="888"/>
      <c r="W41" s="616">
        <v>6024.54</v>
      </c>
      <c r="X41" s="889">
        <v>14.76</v>
      </c>
      <c r="Y41" s="888"/>
      <c r="Z41" s="888"/>
      <c r="AA41" s="888"/>
      <c r="AB41" s="888"/>
      <c r="AC41" s="615"/>
      <c r="AD41" s="615"/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46447</v>
      </c>
      <c r="O42" s="888"/>
      <c r="P42" s="888"/>
      <c r="Q42" s="888"/>
      <c r="R42" s="888"/>
      <c r="S42" s="888"/>
      <c r="T42" s="887">
        <v>46812</v>
      </c>
      <c r="U42" s="888"/>
      <c r="V42" s="888"/>
      <c r="W42" s="616">
        <v>6318.42</v>
      </c>
      <c r="X42" s="889">
        <v>15.48</v>
      </c>
      <c r="Y42" s="888"/>
      <c r="Z42" s="888"/>
      <c r="AA42" s="888"/>
      <c r="AB42" s="888"/>
      <c r="AC42" s="615"/>
      <c r="AD42" s="615"/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46813</v>
      </c>
      <c r="O43" s="888"/>
      <c r="P43" s="888"/>
      <c r="Q43" s="888"/>
      <c r="R43" s="888"/>
      <c r="S43" s="888"/>
      <c r="T43" s="887">
        <v>47177</v>
      </c>
      <c r="U43" s="888"/>
      <c r="V43" s="888"/>
      <c r="W43" s="616">
        <v>6612.3</v>
      </c>
      <c r="X43" s="889">
        <v>16.2</v>
      </c>
      <c r="Y43" s="888"/>
      <c r="Z43" s="888"/>
      <c r="AA43" s="888"/>
      <c r="AB43" s="888"/>
      <c r="AC43" s="615"/>
      <c r="AD43" s="615"/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>
      <c r="A45" s="612" t="s">
        <v>1573</v>
      </c>
      <c r="B45" s="892" t="s">
        <v>59</v>
      </c>
      <c r="C45" s="888"/>
      <c r="D45" s="888"/>
      <c r="E45" s="900">
        <v>2248</v>
      </c>
      <c r="F45" s="888"/>
      <c r="G45" s="619">
        <v>0</v>
      </c>
      <c r="H45" s="615"/>
      <c r="I45" s="893"/>
      <c r="J45" s="888"/>
      <c r="K45" s="618">
        <v>0</v>
      </c>
      <c r="L45" s="894"/>
      <c r="M45" s="888"/>
      <c r="N45" s="893"/>
      <c r="O45" s="888"/>
      <c r="P45" s="888"/>
      <c r="Q45" s="888"/>
      <c r="R45" s="888"/>
      <c r="S45" s="888"/>
      <c r="T45" s="893"/>
      <c r="U45" s="888"/>
      <c r="V45" s="888"/>
      <c r="W45" s="615"/>
      <c r="X45" s="889">
        <v>0</v>
      </c>
      <c r="Y45" s="888"/>
      <c r="Z45" s="888"/>
      <c r="AA45" s="888"/>
      <c r="AB45" s="888"/>
      <c r="AC45" s="615"/>
      <c r="AD45" s="615" t="s">
        <v>792</v>
      </c>
    </row>
    <row r="46" spans="1:30">
      <c r="A46" s="612"/>
      <c r="B46" s="892" t="s">
        <v>1574</v>
      </c>
      <c r="C46" s="888"/>
      <c r="D46" s="888"/>
      <c r="E46" s="893"/>
      <c r="F46" s="888"/>
      <c r="G46" s="619">
        <v>2248</v>
      </c>
      <c r="H46" s="615"/>
      <c r="I46" s="893"/>
      <c r="J46" s="888"/>
      <c r="K46" s="618">
        <v>0</v>
      </c>
      <c r="L46" s="894"/>
      <c r="M46" s="888"/>
      <c r="N46" s="887">
        <v>45992</v>
      </c>
      <c r="O46" s="888"/>
      <c r="P46" s="888"/>
      <c r="Q46" s="888"/>
      <c r="R46" s="888"/>
      <c r="S46" s="888"/>
      <c r="T46" s="887">
        <v>46022</v>
      </c>
      <c r="U46" s="888"/>
      <c r="V46" s="888"/>
      <c r="W46" s="616">
        <v>0</v>
      </c>
      <c r="X46" s="889">
        <v>0</v>
      </c>
      <c r="Y46" s="888"/>
      <c r="Z46" s="888"/>
      <c r="AA46" s="888"/>
      <c r="AB46" s="888"/>
      <c r="AC46" s="617">
        <v>45992</v>
      </c>
      <c r="AD46" s="615" t="s">
        <v>1575</v>
      </c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46023</v>
      </c>
      <c r="O47" s="888"/>
      <c r="P47" s="888"/>
      <c r="Q47" s="888"/>
      <c r="R47" s="888"/>
      <c r="S47" s="888"/>
      <c r="T47" s="887">
        <v>46387</v>
      </c>
      <c r="U47" s="888"/>
      <c r="V47" s="888"/>
      <c r="W47" s="616">
        <v>2922.4</v>
      </c>
      <c r="X47" s="889">
        <v>15.6</v>
      </c>
      <c r="Y47" s="888"/>
      <c r="Z47" s="888"/>
      <c r="AA47" s="888"/>
      <c r="AB47" s="888"/>
      <c r="AC47" s="615"/>
      <c r="AD47" s="615"/>
    </row>
    <row r="48" spans="1:30">
      <c r="A48" s="612"/>
      <c r="B48" s="892"/>
      <c r="C48" s="888"/>
      <c r="D48" s="888"/>
      <c r="E48" s="893"/>
      <c r="F48" s="888"/>
      <c r="G48" s="615" t="s">
        <v>792</v>
      </c>
      <c r="H48" s="615"/>
      <c r="I48" s="893"/>
      <c r="J48" s="888"/>
      <c r="K48" s="615"/>
      <c r="L48" s="894"/>
      <c r="M48" s="888"/>
      <c r="N48" s="887">
        <v>46388</v>
      </c>
      <c r="O48" s="888"/>
      <c r="P48" s="888"/>
      <c r="Q48" s="888"/>
      <c r="R48" s="888"/>
      <c r="S48" s="888"/>
      <c r="T48" s="887">
        <v>46752</v>
      </c>
      <c r="U48" s="888"/>
      <c r="V48" s="888"/>
      <c r="W48" s="616">
        <v>3034.8</v>
      </c>
      <c r="X48" s="889">
        <v>16.2</v>
      </c>
      <c r="Y48" s="888"/>
      <c r="Z48" s="888"/>
      <c r="AA48" s="888"/>
      <c r="AB48" s="888"/>
      <c r="AC48" s="615"/>
      <c r="AD48" s="615"/>
    </row>
    <row r="49" spans="1:30">
      <c r="A49" s="612"/>
      <c r="B49" s="892"/>
      <c r="C49" s="888"/>
      <c r="D49" s="888"/>
      <c r="E49" s="893"/>
      <c r="F49" s="888"/>
      <c r="G49" s="615" t="s">
        <v>792</v>
      </c>
      <c r="H49" s="615"/>
      <c r="I49" s="893"/>
      <c r="J49" s="888"/>
      <c r="K49" s="615"/>
      <c r="L49" s="894"/>
      <c r="M49" s="888"/>
      <c r="N49" s="887">
        <v>46753</v>
      </c>
      <c r="O49" s="888"/>
      <c r="P49" s="888"/>
      <c r="Q49" s="888"/>
      <c r="R49" s="888"/>
      <c r="S49" s="888"/>
      <c r="T49" s="887">
        <v>47118</v>
      </c>
      <c r="U49" s="888"/>
      <c r="V49" s="888"/>
      <c r="W49" s="616">
        <v>3147.2</v>
      </c>
      <c r="X49" s="889">
        <v>16.8</v>
      </c>
      <c r="Y49" s="888"/>
      <c r="Z49" s="888"/>
      <c r="AA49" s="888"/>
      <c r="AB49" s="888"/>
      <c r="AC49" s="615"/>
      <c r="AD49" s="615"/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892" t="s">
        <v>792</v>
      </c>
      <c r="B51" s="892" t="s">
        <v>792</v>
      </c>
      <c r="C51" s="888"/>
      <c r="D51" s="888"/>
    </row>
    <row r="52" spans="1:30">
      <c r="A52" s="888"/>
      <c r="B52" s="888"/>
      <c r="C52" s="888"/>
      <c r="D52" s="888"/>
    </row>
    <row r="53" spans="1:30" ht="16" thickBot="1">
      <c r="A53" s="888"/>
      <c r="B53" s="888"/>
      <c r="C53" s="888"/>
      <c r="D53" s="888"/>
      <c r="J53" s="895" t="s">
        <v>901</v>
      </c>
      <c r="K53" s="896"/>
      <c r="L53" s="896"/>
      <c r="M53" s="896"/>
      <c r="N53" s="896"/>
      <c r="O53" s="896"/>
      <c r="P53" s="896"/>
      <c r="Q53" s="896"/>
      <c r="R53" s="896"/>
      <c r="S53" s="896"/>
      <c r="T53" s="896"/>
      <c r="U53" s="896"/>
      <c r="V53" s="896"/>
      <c r="W53" s="896"/>
      <c r="X53" s="896"/>
      <c r="Y53" s="896"/>
      <c r="Z53" s="896"/>
    </row>
    <row r="54" spans="1:30">
      <c r="A54" s="888"/>
      <c r="B54" s="888"/>
      <c r="C54" s="888"/>
      <c r="D54" s="888"/>
    </row>
    <row r="55" spans="1:30">
      <c r="A55" s="888"/>
      <c r="B55" s="888"/>
      <c r="C55" s="888"/>
      <c r="D55" s="888"/>
      <c r="J55" s="890" t="s">
        <v>902</v>
      </c>
      <c r="K55" s="888"/>
      <c r="L55" s="888"/>
      <c r="M55" s="891">
        <v>49277</v>
      </c>
      <c r="N55" s="888"/>
      <c r="S55" s="890" t="s">
        <v>903</v>
      </c>
      <c r="T55" s="888"/>
      <c r="U55" s="888"/>
      <c r="V55" s="891">
        <v>42789.61</v>
      </c>
      <c r="W55" s="888"/>
      <c r="X55" s="888"/>
      <c r="Y55" s="888"/>
    </row>
    <row r="56" spans="1:30">
      <c r="A56" s="888"/>
      <c r="B56" s="888"/>
      <c r="C56" s="888"/>
      <c r="D56" s="888"/>
    </row>
    <row r="57" spans="1:30">
      <c r="A57" s="888"/>
      <c r="B57" s="888"/>
      <c r="C57" s="888"/>
      <c r="D57" s="888"/>
      <c r="S57" s="890" t="s">
        <v>904</v>
      </c>
      <c r="T57" s="888"/>
      <c r="U57" s="888"/>
      <c r="V57" s="891">
        <v>513475.32</v>
      </c>
      <c r="W57" s="888"/>
      <c r="X57" s="888"/>
      <c r="Y57" s="888"/>
    </row>
    <row r="58" spans="1:30">
      <c r="A58" s="888"/>
      <c r="B58" s="888"/>
      <c r="C58" s="888"/>
      <c r="D58" s="888"/>
      <c r="J58" s="890" t="s">
        <v>905</v>
      </c>
      <c r="K58" s="888"/>
      <c r="L58" s="888"/>
      <c r="M58" s="891">
        <v>47772</v>
      </c>
      <c r="N58" s="888"/>
      <c r="S58" s="888"/>
      <c r="T58" s="888"/>
      <c r="U58" s="888"/>
      <c r="V58" s="888"/>
      <c r="W58" s="888"/>
      <c r="X58" s="888"/>
      <c r="Y58" s="888"/>
    </row>
    <row r="59" spans="1:30">
      <c r="A59" s="888"/>
      <c r="B59" s="888"/>
      <c r="C59" s="888"/>
      <c r="D59" s="888"/>
      <c r="J59" s="888"/>
      <c r="K59" s="888"/>
      <c r="L59" s="888"/>
      <c r="M59" s="888"/>
      <c r="N59" s="888"/>
    </row>
    <row r="60" spans="1:30">
      <c r="A60" s="888"/>
      <c r="B60" s="888"/>
      <c r="C60" s="888"/>
      <c r="D60" s="888"/>
    </row>
    <row r="61" spans="1:30">
      <c r="A61" s="888"/>
      <c r="B61" s="888"/>
      <c r="C61" s="888"/>
      <c r="D61" s="888"/>
      <c r="J61" s="890" t="s">
        <v>906</v>
      </c>
      <c r="K61" s="888"/>
      <c r="L61" s="888"/>
      <c r="M61" s="891">
        <v>47772</v>
      </c>
      <c r="N61" s="888"/>
      <c r="R61" s="890" t="s">
        <v>729</v>
      </c>
      <c r="S61" s="888"/>
      <c r="T61" s="888"/>
      <c r="U61" s="899">
        <v>96.945836800129882</v>
      </c>
      <c r="V61" s="888"/>
      <c r="W61" s="888"/>
      <c r="X61" s="888"/>
    </row>
    <row r="62" spans="1:30" ht="16" thickBot="1">
      <c r="A62" s="888"/>
      <c r="B62" s="888"/>
      <c r="C62" s="888"/>
      <c r="D62" s="888"/>
      <c r="J62" s="897" t="s">
        <v>907</v>
      </c>
      <c r="K62" s="896"/>
      <c r="L62" s="896"/>
      <c r="M62" s="898">
        <v>1505</v>
      </c>
      <c r="N62" s="896"/>
      <c r="R62" s="890" t="s">
        <v>908</v>
      </c>
      <c r="S62" s="888"/>
      <c r="T62" s="888"/>
      <c r="U62" s="899">
        <v>3.0541631998701217</v>
      </c>
      <c r="V62" s="888"/>
      <c r="W62" s="888"/>
      <c r="X62" s="888"/>
    </row>
    <row r="63" spans="1:30">
      <c r="A63" s="888"/>
      <c r="B63" s="888"/>
      <c r="C63" s="888"/>
      <c r="D63" s="888"/>
    </row>
    <row r="64" spans="1:30">
      <c r="A64" s="888"/>
      <c r="B64" s="888"/>
      <c r="C64" s="888"/>
      <c r="D64" s="888"/>
      <c r="J64" s="890" t="s">
        <v>909</v>
      </c>
      <c r="K64" s="888"/>
      <c r="L64" s="888"/>
      <c r="M64" s="891">
        <v>49277</v>
      </c>
      <c r="N64" s="888"/>
    </row>
    <row r="65" spans="1:4">
      <c r="A65" s="888"/>
      <c r="B65" s="888"/>
      <c r="C65" s="888"/>
      <c r="D65" s="888"/>
    </row>
    <row r="66" spans="1:4" ht="2.25" customHeight="1"/>
  </sheetData>
  <mergeCells count="345"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D2:P2"/>
    <mergeCell ref="C3:O3"/>
    <mergeCell ref="B5:D5"/>
    <mergeCell ref="E5:G5"/>
    <mergeCell ref="I5:J5"/>
    <mergeCell ref="L5:M5"/>
    <mergeCell ref="N5:V5"/>
    <mergeCell ref="B8:D8"/>
    <mergeCell ref="E8:F8"/>
    <mergeCell ref="I8:J8"/>
    <mergeCell ref="L8:M8"/>
    <mergeCell ref="N8:S8"/>
    <mergeCell ref="T8:V8"/>
    <mergeCell ref="T7:V7"/>
    <mergeCell ref="X7:AB7"/>
    <mergeCell ref="X8:AB8"/>
    <mergeCell ref="T9:V9"/>
    <mergeCell ref="X9:AB9"/>
    <mergeCell ref="B7:D7"/>
    <mergeCell ref="E7:F7"/>
    <mergeCell ref="I7:J7"/>
    <mergeCell ref="L7:M7"/>
    <mergeCell ref="N7:S7"/>
    <mergeCell ref="B9:D9"/>
    <mergeCell ref="E9:F9"/>
    <mergeCell ref="I9:J9"/>
    <mergeCell ref="L9:M9"/>
    <mergeCell ref="N9:S9"/>
    <mergeCell ref="B10:D10"/>
    <mergeCell ref="E10:F10"/>
    <mergeCell ref="I10:J10"/>
    <mergeCell ref="L10:M10"/>
    <mergeCell ref="N10:S10"/>
    <mergeCell ref="T10:V10"/>
    <mergeCell ref="X10:AB10"/>
    <mergeCell ref="X11:AB11"/>
    <mergeCell ref="B12:D12"/>
    <mergeCell ref="E12:F12"/>
    <mergeCell ref="I12:J12"/>
    <mergeCell ref="L12:M12"/>
    <mergeCell ref="N12:S12"/>
    <mergeCell ref="T12:V12"/>
    <mergeCell ref="B13:D13"/>
    <mergeCell ref="T11:V11"/>
    <mergeCell ref="I11:J11"/>
    <mergeCell ref="L11:M11"/>
    <mergeCell ref="N11:S11"/>
    <mergeCell ref="T13:V13"/>
    <mergeCell ref="X12:AB12"/>
    <mergeCell ref="B11:D11"/>
    <mergeCell ref="E11:F11"/>
    <mergeCell ref="I13:J13"/>
    <mergeCell ref="L13:M13"/>
    <mergeCell ref="E13:F13"/>
    <mergeCell ref="N13:S13"/>
    <mergeCell ref="X13:AB13"/>
    <mergeCell ref="B18:D18"/>
    <mergeCell ref="E18:F18"/>
    <mergeCell ref="I18:J18"/>
    <mergeCell ref="L18:M18"/>
    <mergeCell ref="N18:S18"/>
    <mergeCell ref="N17:S17"/>
    <mergeCell ref="T19:V19"/>
    <mergeCell ref="X17:AB17"/>
    <mergeCell ref="X19:AB19"/>
    <mergeCell ref="T18:V18"/>
    <mergeCell ref="X18:AB18"/>
    <mergeCell ref="B17:D17"/>
    <mergeCell ref="E17:F17"/>
    <mergeCell ref="I19:J19"/>
    <mergeCell ref="L19:M19"/>
    <mergeCell ref="N19:S19"/>
    <mergeCell ref="T17:V17"/>
    <mergeCell ref="I17:J17"/>
    <mergeCell ref="L17:M17"/>
    <mergeCell ref="B19:D19"/>
    <mergeCell ref="E19:F19"/>
    <mergeCell ref="X14:AB14"/>
    <mergeCell ref="T15:V15"/>
    <mergeCell ref="X15:AB15"/>
    <mergeCell ref="B16:D16"/>
    <mergeCell ref="E16:F16"/>
    <mergeCell ref="I16:J16"/>
    <mergeCell ref="L16:M16"/>
    <mergeCell ref="N16:S16"/>
    <mergeCell ref="T16:V16"/>
    <mergeCell ref="X16:AB16"/>
    <mergeCell ref="B15:D15"/>
    <mergeCell ref="B14:D14"/>
    <mergeCell ref="E14:F14"/>
    <mergeCell ref="I14:J14"/>
    <mergeCell ref="L14:M14"/>
    <mergeCell ref="N14:S14"/>
    <mergeCell ref="T14:V14"/>
    <mergeCell ref="E15:F15"/>
    <mergeCell ref="I15:J15"/>
    <mergeCell ref="L15:M15"/>
    <mergeCell ref="N15:S15"/>
    <mergeCell ref="X22:AB22"/>
    <mergeCell ref="B21:D21"/>
    <mergeCell ref="B20:D20"/>
    <mergeCell ref="E20:F20"/>
    <mergeCell ref="I20:J20"/>
    <mergeCell ref="L20:M20"/>
    <mergeCell ref="N20:S20"/>
    <mergeCell ref="T20:V20"/>
    <mergeCell ref="E21:F21"/>
    <mergeCell ref="I21:J21"/>
    <mergeCell ref="B22:D22"/>
    <mergeCell ref="E22:F22"/>
    <mergeCell ref="I22:J22"/>
    <mergeCell ref="L22:M22"/>
    <mergeCell ref="N22:S22"/>
    <mergeCell ref="T22:V22"/>
    <mergeCell ref="L21:M21"/>
    <mergeCell ref="N21:S21"/>
    <mergeCell ref="X20:AB20"/>
    <mergeCell ref="T21:V21"/>
    <mergeCell ref="X21:AB21"/>
    <mergeCell ref="T24:V24"/>
    <mergeCell ref="X24:AB24"/>
    <mergeCell ref="B23:D23"/>
    <mergeCell ref="E23:F23"/>
    <mergeCell ref="I25:J25"/>
    <mergeCell ref="L25:M25"/>
    <mergeCell ref="N25:S25"/>
    <mergeCell ref="T23:V23"/>
    <mergeCell ref="I23:J23"/>
    <mergeCell ref="L23:M23"/>
    <mergeCell ref="B25:D25"/>
    <mergeCell ref="E25:F25"/>
    <mergeCell ref="B24:D24"/>
    <mergeCell ref="E24:F24"/>
    <mergeCell ref="I24:J24"/>
    <mergeCell ref="L24:M24"/>
    <mergeCell ref="N24:S24"/>
    <mergeCell ref="N23:S23"/>
    <mergeCell ref="T25:V25"/>
    <mergeCell ref="X23:AB23"/>
    <mergeCell ref="X25:AB25"/>
    <mergeCell ref="X28:AB28"/>
    <mergeCell ref="B27:D27"/>
    <mergeCell ref="B26:D26"/>
    <mergeCell ref="E26:F26"/>
    <mergeCell ref="I26:J26"/>
    <mergeCell ref="L26:M26"/>
    <mergeCell ref="N26:S26"/>
    <mergeCell ref="T26:V26"/>
    <mergeCell ref="E27:F27"/>
    <mergeCell ref="I27:J27"/>
    <mergeCell ref="B28:D28"/>
    <mergeCell ref="E28:F28"/>
    <mergeCell ref="I28:J28"/>
    <mergeCell ref="L28:M28"/>
    <mergeCell ref="N28:S28"/>
    <mergeCell ref="T28:V28"/>
    <mergeCell ref="L27:M27"/>
    <mergeCell ref="N27:S27"/>
    <mergeCell ref="X26:AB26"/>
    <mergeCell ref="T27:V27"/>
    <mergeCell ref="X27:AB27"/>
    <mergeCell ref="T30:V30"/>
    <mergeCell ref="X30:AB30"/>
    <mergeCell ref="B29:D29"/>
    <mergeCell ref="E29:F29"/>
    <mergeCell ref="I31:J31"/>
    <mergeCell ref="L31:M31"/>
    <mergeCell ref="N31:S31"/>
    <mergeCell ref="T29:V29"/>
    <mergeCell ref="I29:J29"/>
    <mergeCell ref="L29:M29"/>
    <mergeCell ref="B31:D31"/>
    <mergeCell ref="E31:F31"/>
    <mergeCell ref="B30:D30"/>
    <mergeCell ref="E30:F30"/>
    <mergeCell ref="I30:J30"/>
    <mergeCell ref="L30:M30"/>
    <mergeCell ref="N30:S30"/>
    <mergeCell ref="N29:S29"/>
    <mergeCell ref="T31:V31"/>
    <mergeCell ref="X29:AB29"/>
    <mergeCell ref="X31:AB31"/>
    <mergeCell ref="X34:AB34"/>
    <mergeCell ref="B33:D33"/>
    <mergeCell ref="B32:D32"/>
    <mergeCell ref="E32:F32"/>
    <mergeCell ref="I32:J32"/>
    <mergeCell ref="L32:M32"/>
    <mergeCell ref="N32:S32"/>
    <mergeCell ref="T32:V32"/>
    <mergeCell ref="E33:F33"/>
    <mergeCell ref="I33:J33"/>
    <mergeCell ref="B34:D34"/>
    <mergeCell ref="E34:F34"/>
    <mergeCell ref="I34:J34"/>
    <mergeCell ref="L34:M34"/>
    <mergeCell ref="N34:S34"/>
    <mergeCell ref="T34:V34"/>
    <mergeCell ref="L33:M33"/>
    <mergeCell ref="N33:S33"/>
    <mergeCell ref="X32:AB32"/>
    <mergeCell ref="T33:V33"/>
    <mergeCell ref="X33:AB33"/>
    <mergeCell ref="T36:V36"/>
    <mergeCell ref="X36:AB36"/>
    <mergeCell ref="B35:D35"/>
    <mergeCell ref="E35:F35"/>
    <mergeCell ref="I37:J37"/>
    <mergeCell ref="L37:M37"/>
    <mergeCell ref="N37:S37"/>
    <mergeCell ref="T35:V35"/>
    <mergeCell ref="I35:J35"/>
    <mergeCell ref="L35:M35"/>
    <mergeCell ref="B37:D37"/>
    <mergeCell ref="E37:F37"/>
    <mergeCell ref="B36:D36"/>
    <mergeCell ref="E36:F36"/>
    <mergeCell ref="I36:J36"/>
    <mergeCell ref="L36:M36"/>
    <mergeCell ref="N36:S36"/>
    <mergeCell ref="N35:S35"/>
    <mergeCell ref="T37:V37"/>
    <mergeCell ref="X35:AB35"/>
    <mergeCell ref="X37:AB37"/>
    <mergeCell ref="X40:AB40"/>
    <mergeCell ref="B39:D39"/>
    <mergeCell ref="B38:D38"/>
    <mergeCell ref="E38:F38"/>
    <mergeCell ref="I38:J38"/>
    <mergeCell ref="L38:M38"/>
    <mergeCell ref="N38:S38"/>
    <mergeCell ref="T38:V38"/>
    <mergeCell ref="E39:F39"/>
    <mergeCell ref="I39:J39"/>
    <mergeCell ref="B40:D40"/>
    <mergeCell ref="E40:F40"/>
    <mergeCell ref="I40:J40"/>
    <mergeCell ref="L40:M40"/>
    <mergeCell ref="N40:S40"/>
    <mergeCell ref="T40:V40"/>
    <mergeCell ref="L39:M39"/>
    <mergeCell ref="N39:S39"/>
    <mergeCell ref="X38:AB38"/>
    <mergeCell ref="T39:V39"/>
    <mergeCell ref="X39:AB39"/>
    <mergeCell ref="T42:V42"/>
    <mergeCell ref="X42:AB42"/>
    <mergeCell ref="B41:D41"/>
    <mergeCell ref="E41:F41"/>
    <mergeCell ref="I43:J43"/>
    <mergeCell ref="L43:M43"/>
    <mergeCell ref="N43:S43"/>
    <mergeCell ref="T41:V41"/>
    <mergeCell ref="I41:J41"/>
    <mergeCell ref="L41:M41"/>
    <mergeCell ref="B43:D43"/>
    <mergeCell ref="E43:F43"/>
    <mergeCell ref="B42:D42"/>
    <mergeCell ref="E42:F42"/>
    <mergeCell ref="I42:J42"/>
    <mergeCell ref="L42:M42"/>
    <mergeCell ref="N42:S42"/>
    <mergeCell ref="N41:S41"/>
    <mergeCell ref="T43:V43"/>
    <mergeCell ref="X41:AB41"/>
    <mergeCell ref="X43:AB43"/>
    <mergeCell ref="X46:AB46"/>
    <mergeCell ref="B45:D45"/>
    <mergeCell ref="B44:D44"/>
    <mergeCell ref="E44:F44"/>
    <mergeCell ref="I44:J44"/>
    <mergeCell ref="L44:M44"/>
    <mergeCell ref="N44:S44"/>
    <mergeCell ref="T44:V44"/>
    <mergeCell ref="E45:F45"/>
    <mergeCell ref="I45:J45"/>
    <mergeCell ref="B46:D46"/>
    <mergeCell ref="E46:F46"/>
    <mergeCell ref="I46:J46"/>
    <mergeCell ref="L46:M46"/>
    <mergeCell ref="N46:S46"/>
    <mergeCell ref="T46:V46"/>
    <mergeCell ref="X44:AB44"/>
    <mergeCell ref="T45:V45"/>
    <mergeCell ref="X45:AB45"/>
    <mergeCell ref="L45:M45"/>
    <mergeCell ref="N45:S45"/>
    <mergeCell ref="B48:D48"/>
    <mergeCell ref="E48:F48"/>
    <mergeCell ref="I48:J48"/>
    <mergeCell ref="L48:M48"/>
    <mergeCell ref="N48:S48"/>
    <mergeCell ref="T48:V48"/>
    <mergeCell ref="X48:AB48"/>
    <mergeCell ref="B47:D47"/>
    <mergeCell ref="E47:F47"/>
    <mergeCell ref="T47:V47"/>
    <mergeCell ref="I47:J47"/>
    <mergeCell ref="L47:M47"/>
    <mergeCell ref="N47:S47"/>
    <mergeCell ref="X47:AB47"/>
    <mergeCell ref="A51:A65"/>
    <mergeCell ref="B51:D65"/>
    <mergeCell ref="J53:Z53"/>
    <mergeCell ref="J55:L55"/>
    <mergeCell ref="M55:N55"/>
    <mergeCell ref="J62:L62"/>
    <mergeCell ref="J58:L59"/>
    <mergeCell ref="M58:N59"/>
    <mergeCell ref="M62:N62"/>
    <mergeCell ref="R62:T62"/>
    <mergeCell ref="J64:L64"/>
    <mergeCell ref="M64:N64"/>
    <mergeCell ref="J61:L61"/>
    <mergeCell ref="M61:N61"/>
    <mergeCell ref="R61:T61"/>
    <mergeCell ref="U61:X61"/>
    <mergeCell ref="U62:X62"/>
    <mergeCell ref="S57:U58"/>
    <mergeCell ref="V57:Y58"/>
    <mergeCell ref="B50:D50"/>
    <mergeCell ref="E50:F50"/>
    <mergeCell ref="I50:J50"/>
    <mergeCell ref="L50:M50"/>
    <mergeCell ref="T49:V49"/>
    <mergeCell ref="X49:AB49"/>
    <mergeCell ref="X50:AB50"/>
    <mergeCell ref="S55:U55"/>
    <mergeCell ref="V55:Y55"/>
    <mergeCell ref="B49:D49"/>
    <mergeCell ref="E49:F49"/>
    <mergeCell ref="I49:J49"/>
    <mergeCell ref="L49:M49"/>
    <mergeCell ref="N49:S49"/>
    <mergeCell ref="N50:S50"/>
    <mergeCell ref="T50:V50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S92"/>
  <sheetViews>
    <sheetView workbookViewId="0">
      <selection activeCell="B13" sqref="B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27</v>
      </c>
      <c r="B1" s="275"/>
      <c r="C1" s="275">
        <v>548</v>
      </c>
      <c r="D1" s="482">
        <v>40</v>
      </c>
      <c r="E1" s="482"/>
      <c r="F1" s="482">
        <f>IFERROR(MATCH($C$1,'Working - CPI'!$A:$A,0),"")</f>
        <v>645</v>
      </c>
      <c r="G1" s="483">
        <f>IFERROR(MATCH($C$1,'Lease Report 2025'!$B:$B,0),"")</f>
        <v>107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0.8430766637638003</v>
      </c>
      <c r="D2" s="872" t="s">
        <v>729</v>
      </c>
      <c r="E2" s="871"/>
      <c r="F2" s="252" t="s">
        <v>730</v>
      </c>
      <c r="G2" s="253">
        <f>'Occupancy Summary Schedule'!D25</f>
        <v>35597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SECURITY MARKETING CONSULTANTS</v>
      </c>
      <c r="C13" s="151" t="str">
        <f>IF($D$1="","",IF(INDEX('January 2026 Renewals'!$A:$A,$D$1+ROW()-ROW($B$13))&lt;&gt;$C$1,"",INDEX('January 2026 Renewals'!$C:$C,$D$1+ROW()-ROW($B$13))))</f>
        <v xml:space="preserve">610-04 610-06 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2602</v>
      </c>
      <c r="F13" s="153">
        <f>IF($D$1="","",IF(INDEX('January 2026 Renewals'!$A:$A,$D$1+ROW()-ROW($B$13))&lt;&gt;$C$1,"",INDEX('January 2026 Renewals'!$I:$I,$D$1+ROW()-ROW($B$13))))</f>
        <v>46142</v>
      </c>
      <c r="G13" s="486">
        <f>IF($D$1="","",IF(INDEX('January 2026 Renewals'!$A:$A,$D$1+ROW()-ROW($B$13))&lt;&gt;$C$1,"",INDEX('January 2026 Renewals'!$Q:$Q,$D$1+ROW()-ROW($B$13))))</f>
        <v>1.2700000000000002</v>
      </c>
      <c r="H13" s="486">
        <f>IF($D$1="","",IF(INDEX('January 2026 Renewals'!$A:$A,$D$1+ROW()-ROW($B$13))&lt;&gt;$C$1,"",INDEX('January 2026 Renewals'!$R:$R,$D$1+ROW()-ROW($B$13))))</f>
        <v>0</v>
      </c>
      <c r="I13" s="486">
        <f>IF($D$1="","",IF(INDEX('January 2026 Renewals'!$A:$A,$D$1+ROW()-ROW($B$13))&lt;&gt;$C$1,"",INDEX('January 2026 Renewals'!$W:$W,$D$1+ROW()-ROW($B$13))))</f>
        <v>1.33</v>
      </c>
      <c r="J13" s="486">
        <f>IF($D$1="","",IF(INDEX('January 2026 Renewals'!$A:$A,$D$1+ROW()-ROW($B$13))&lt;&gt;$C$1,"",INDEX('January 2026 Renewals'!$AC:$AC,$D$1+ROW()-ROW($B$13))))</f>
        <v>1.33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Security Marketing Consultants International, LLC</v>
      </c>
      <c r="C14" s="151" t="str">
        <f>IF($D$1="","",IF(INDEX('January 2026 Renewals'!$A:$A,$D$1+ROW()-ROW($B$13))&lt;&gt;$C$1,"",INDEX('January 2026 Renewals'!$C:$C,$D$1+ROW()-ROW($B$13))))</f>
        <v>610-07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1263</v>
      </c>
      <c r="F14" s="153">
        <f>IF($D$1="","",IF(INDEX('January 2026 Renewals'!$A:$A,$D$1+ROW()-ROW($B$13))&lt;&gt;$C$1,"",INDEX('January 2026 Renewals'!$I:$I,$D$1+ROW()-ROW($B$13))))</f>
        <v>46142</v>
      </c>
      <c r="G14" s="486">
        <f>IF($D$1="","",IF(INDEX('January 2026 Renewals'!$A:$A,$D$1+ROW()-ROW($B$13))&lt;&gt;$C$1,"",INDEX('January 2026 Renewals'!$Q:$Q,$D$1+ROW()-ROW($B$13))))</f>
        <v>2.6164212193190819</v>
      </c>
      <c r="H14" s="486">
        <f>IF($D$1="","",IF(INDEX('January 2026 Renewals'!$A:$A,$D$1+ROW()-ROW($B$13))&lt;&gt;$C$1,"",INDEX('January 2026 Renewals'!$R:$R,$D$1+ROW()-ROW($B$13))))</f>
        <v>0</v>
      </c>
      <c r="I14" s="486">
        <f>IF($D$1="","",IF(INDEX('January 2026 Renewals'!$A:$A,$D$1+ROW()-ROW($B$13))&lt;&gt;$C$1,"",INDEX('January 2026 Renewals'!$W:$W,$D$1+ROW()-ROW($B$13))))</f>
        <v>2.75</v>
      </c>
      <c r="J14" s="486">
        <f>IF($D$1="","",IF(INDEX('January 2026 Renewals'!$A:$A,$D$1+ROW()-ROW($B$13))&lt;&gt;$C$1,"",INDEX('January 2026 Renewals'!$AC:$AC,$D$1+ROW()-ROW($B$13))))</f>
        <v>2.75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3865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16548 E. Laser Drive</v>
      </c>
      <c r="D28" s="151">
        <f>IF($F$1="","",INDEX('Working - CPI'!$C:$C,$F$1+ROW()-ROW($B$28)))</f>
        <v>10</v>
      </c>
      <c r="E28" s="152">
        <f>IF($F$1="","",INDEX('Working - CPI'!$D:$D,$F$1+ROW()-ROW($B$28)))</f>
        <v>1060</v>
      </c>
      <c r="F28" s="153">
        <f>IF($F$1="","",INDEX('Working - CPI'!$E:$E,$F$1+ROW()-ROW($B$28)))</f>
        <v>45901</v>
      </c>
      <c r="G28" s="484">
        <f ca="1">IF($F$1="","",INDEX('Working - CPI'!$F:$F,$F$1+ROW()-ROW($B$28)))</f>
        <v>108.52766793981573</v>
      </c>
      <c r="H28" s="268">
        <f>IF($F$1="","",INDEX('Working - CPI'!$G:$G,$F$1+ROW()-ROW($B$28)))</f>
        <v>1.35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 xml:space="preserve">Cosmetic updating to start 12/1/2025 with 12/15/2025 completion </v>
      </c>
      <c r="L28" s="838"/>
      <c r="M28" s="838"/>
      <c r="N28" s="838"/>
      <c r="O28" s="838"/>
      <c r="P28" s="838"/>
      <c r="Q28" s="838"/>
      <c r="R28" s="936"/>
      <c r="S28" s="936"/>
      <c r="T28" s="936"/>
      <c r="U28" s="93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>16610 E Laser Drive</v>
      </c>
      <c r="D29" s="151">
        <f>IF($F$1="","",INDEX('Working - CPI'!$C:$C,$F$1+ROW()-ROW($B$28)))</f>
        <v>1</v>
      </c>
      <c r="E29" s="152">
        <f>IF($F$1="","",INDEX('Working - CPI'!$D:$D,$F$1+ROW()-ROW($B$28)))</f>
        <v>1326</v>
      </c>
      <c r="F29" s="153">
        <f>IF($F$1="","",INDEX('Working - CPI'!$E:$E,$F$1+ROW()-ROW($B$28)))</f>
        <v>45962</v>
      </c>
      <c r="G29" s="484">
        <f ca="1">IF($F$1="","",INDEX('Working - CPI'!$F:$F,$F$1+ROW()-ROW($B$28)))</f>
        <v>47.527667939815728</v>
      </c>
      <c r="H29" s="268">
        <f>IF($F$1="","",INDEX('Working - CPI'!$G:$G,$F$1+ROW()-ROW($B$28)))</f>
        <v>1.35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Yes</v>
      </c>
      <c r="K29" s="844" t="str">
        <f>IF($F$1="","",INDEX('Working - CPI'!$J:$J,$F$1+ROW()-ROW($B$28)))</f>
        <v xml:space="preserve">Cosmetic updating to start 12/1/2025 with 12/15/2025 completion </v>
      </c>
      <c r="L29" s="845"/>
      <c r="M29" s="845"/>
      <c r="N29" s="845"/>
      <c r="O29" s="845"/>
      <c r="P29" s="845"/>
      <c r="Q29" s="845"/>
      <c r="R29" s="936"/>
      <c r="S29" s="936"/>
      <c r="T29" s="936"/>
      <c r="U29" s="93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16610 E Laser Drive</v>
      </c>
      <c r="D30" s="591" t="s">
        <v>1576</v>
      </c>
      <c r="E30" s="152">
        <v>3200</v>
      </c>
      <c r="F30" s="153">
        <f>IF($F$1="","",INDEX('Working - CPI'!$E:$E,$F$1+ROW()-ROW($B$28)))</f>
        <v>45901</v>
      </c>
      <c r="G30" s="484">
        <f ca="1">IF($F$1="","",INDEX('Working - CPI'!$F:$F,$F$1+ROW()-ROW($B$28)))</f>
        <v>108.52766793981573</v>
      </c>
      <c r="H30" s="268">
        <f>IF($F$1="","",INDEX('Working - CPI'!$G:$G,$F$1+ROW()-ROW($B$28)))</f>
        <v>1.35</v>
      </c>
      <c r="I30" s="267" t="str">
        <f>IF($F$1="","",INDEX('Working - CPI'!$H:$H,$F$1+ROW()-ROW($B$28)))</f>
        <v>Yes</v>
      </c>
      <c r="J30" s="267" t="str">
        <f>IF($F$1="","",INDEX('Working - CPI'!$I:$I,$F$1+ROW()-ROW($B$28)))</f>
        <v>Yes</v>
      </c>
      <c r="K30" s="844" t="str">
        <f>IF($F$1="","",INDEX('Working - CPI'!$J:$J,$F$1+ROW()-ROW($B$28)))</f>
        <v>Lease Ready</v>
      </c>
      <c r="L30" s="845"/>
      <c r="M30" s="845"/>
      <c r="N30" s="845"/>
      <c r="O30" s="845"/>
      <c r="P30" s="845"/>
      <c r="Q30" s="845"/>
      <c r="R30" s="936"/>
      <c r="S30" s="936"/>
      <c r="T30" s="936"/>
      <c r="U30" s="936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0"/>
      <c r="C31" s="151"/>
      <c r="D31" s="151"/>
      <c r="E31" s="152"/>
      <c r="F31" s="153"/>
      <c r="G31" s="484"/>
      <c r="H31" s="268"/>
      <c r="I31" s="267"/>
      <c r="J31" s="267"/>
      <c r="K31" s="844"/>
      <c r="L31" s="845"/>
      <c r="M31" s="845"/>
      <c r="N31" s="845"/>
      <c r="O31" s="845"/>
      <c r="P31" s="845"/>
      <c r="Q31" s="845"/>
      <c r="R31" s="936"/>
      <c r="S31" s="936"/>
      <c r="T31" s="936"/>
      <c r="U31" s="936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0"/>
      <c r="C32" s="151"/>
      <c r="D32" s="151"/>
      <c r="E32" s="152"/>
      <c r="F32" s="153"/>
      <c r="G32" s="484"/>
      <c r="H32" s="268"/>
      <c r="I32" s="267"/>
      <c r="J32" s="267"/>
      <c r="K32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SUMIF(B28:B41,B46,E28:E41)</f>
        <v>0</v>
      </c>
      <c r="D46" s="237"/>
      <c r="E46" s="238">
        <f>SUM(E28:E45)</f>
        <v>5586</v>
      </c>
      <c r="F46" s="239"/>
      <c r="G46" s="237" t="s">
        <v>59</v>
      </c>
      <c r="H46" s="237">
        <f>SUMIF(B28:B41,G46,E28:E41)</f>
        <v>5586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Extended Hands Food Bank</v>
      </c>
      <c r="C50" s="62" t="str">
        <f>IF($G$1="","",INDEX('Lease Report 2025'!$D:$D,$G$1+ROW()-ROW($B$50)))</f>
        <v>16548 E Laser Dr</v>
      </c>
      <c r="D50" s="62">
        <f>IF($G$1="","",INDEX('Lease Report 2025'!$E:$E,$G$1+ROW()-ROW($B$50)))</f>
        <v>8</v>
      </c>
      <c r="E50" s="60">
        <f>IF($G$1="","",INDEX('Lease Report 2025'!$G:$G,$G$1+ROW()-ROW($B$50)))</f>
        <v>1789</v>
      </c>
      <c r="F50" s="63" t="str">
        <f>IF($G$1="","",INDEX('Lease Report 2025'!$A:$A,$G$1+ROW()-ROW($B$50)))</f>
        <v xml:space="preserve">R </v>
      </c>
      <c r="G50" s="64">
        <f>IF($G$1="","",INDEX('Lease Report 2025'!$L:$L,$G$1+ROW()-ROW($B$50)))</f>
        <v>1.3800000000000001</v>
      </c>
      <c r="H50" s="64"/>
      <c r="I50" s="62">
        <f>IF($G$1="","",INDEX('Lease Report 2025'!$P:$P,$G$1+ROW()-ROW($B$50)))</f>
        <v>2</v>
      </c>
      <c r="J50" s="62"/>
      <c r="K50" s="64"/>
      <c r="L50" s="64"/>
      <c r="M50" s="64"/>
      <c r="N50" s="476"/>
      <c r="O50" s="476">
        <f>IF($G$1="","",INDEX('Lease Report 2025'!$N:$N,$G$1+ROW()-ROW($B$50)))</f>
        <v>0.06</v>
      </c>
      <c r="P50" s="476"/>
      <c r="Q50" s="476"/>
      <c r="R50" s="64"/>
      <c r="S50" s="109">
        <f>IF($G$1="","",INDEX('Lease Report 2025'!$R:$R,$G$1+ROW()-ROW($B$50)))</f>
        <v>45689</v>
      </c>
      <c r="T50" s="61" t="str">
        <f>IF($G$1="","",INDEX('Lease Report 2025'!$O:$O,$G$1+ROW()-ROW($B$50)))</f>
        <v>Tenant was assigned lease from former tenant who was paying above asking due to a 1 year renewal.  This tenant has 2 other suites in the building that we match the term for 23 months.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 xml:space="preserve">Shark Tank Pools </v>
      </c>
      <c r="C51" s="62" t="str">
        <f>IF($G$1="","",INDEX('Lease Report 2025'!$D:$D,$G$1+ROW()-ROW($B$50)))</f>
        <v>16548 E Laser</v>
      </c>
      <c r="D51" s="62">
        <f>IF($G$1="","",INDEX('Lease Report 2025'!$E:$E,$G$1+ROW()-ROW($B$50)))</f>
        <v>2</v>
      </c>
      <c r="E51" s="60">
        <f>IF($G$1="","",INDEX('Lease Report 2025'!$G:$G,$G$1+ROW()-ROW($B$50)))</f>
        <v>1263</v>
      </c>
      <c r="F51" s="63" t="str">
        <f>IF($G$1="","",INDEX('Lease Report 2025'!$A:$A,$G$1+ROW()-ROW($B$50)))</f>
        <v>New</v>
      </c>
      <c r="G51" s="64">
        <f>IF($G$1="","",INDEX('Lease Report 2025'!$L:$L,$G$1+ROW()-ROW($B$50)))</f>
        <v>1.35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0.06</v>
      </c>
      <c r="P51" s="476"/>
      <c r="Q51" s="476"/>
      <c r="R51" s="64"/>
      <c r="S51" s="109">
        <f>IF($G$1="","",INDEX('Lease Report 2025'!$R:$R,$G$1+ROW()-ROW($B$50)))</f>
        <v>45748</v>
      </c>
      <c r="T51" s="61">
        <f>IF($G$1="","",INDEX('Lease Report 2025'!$O:$O,$G$1+ROW()-ROW($B$50)))</f>
        <v>0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Security Marketing Consultants</v>
      </c>
      <c r="C52" s="62" t="str">
        <f>IF($G$1="","",INDEX('Lease Report 2025'!$D:$D,$G$1+ROW()-ROW($B$50)))</f>
        <v>16610 E Laser</v>
      </c>
      <c r="D52" s="62">
        <f>IF($G$1="","",INDEX('Lease Report 2025'!$E:$E,$G$1+ROW()-ROW($B$50)))</f>
        <v>7</v>
      </c>
      <c r="E52" s="60">
        <f>IF($G$1="","",INDEX('Lease Report 2025'!$G:$G,$G$1+ROW()-ROW($B$50)))</f>
        <v>1263</v>
      </c>
      <c r="F52" s="63" t="str">
        <f>IF($G$1="","",INDEX('Lease Report 2025'!$A:$A,$G$1+ROW()-ROW($B$50)))</f>
        <v>New</v>
      </c>
      <c r="G52" s="64">
        <f>IF($G$1="","",INDEX('Lease Report 2025'!$L:$L,$G$1+ROW()-ROW($B$50)))</f>
        <v>1.27</v>
      </c>
      <c r="H52" s="64"/>
      <c r="I52" s="62">
        <f>IF($G$1="","",INDEX('Lease Report 2025'!$P:$P,$G$1+ROW()-ROW($B$50)))</f>
        <v>1</v>
      </c>
      <c r="J52" s="62"/>
      <c r="K52" s="64"/>
      <c r="L52" s="64"/>
      <c r="M52" s="64"/>
      <c r="N52" s="476"/>
      <c r="O52" s="476">
        <f>IF($G$1="","",INDEX('Lease Report 2025'!$N:$N,$G$1+ROW()-ROW($B$50)))</f>
        <v>0</v>
      </c>
      <c r="P52" s="476"/>
      <c r="Q52" s="476"/>
      <c r="R52" s="64"/>
      <c r="S52" s="109">
        <f>IF($G$1="","",INDEX('Lease Report 2025'!$R:$R,$G$1+ROW()-ROW($B$50)))</f>
        <v>45778</v>
      </c>
      <c r="T52" s="61">
        <f>IF($G$1="","",INDEX('Lease Report 2025'!$O:$O,$G$1+ROW()-ROW($B$50)))</f>
        <v>0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2025'!$H:$H,$G$1+ROW()-ROW($B$50)))</f>
        <v>Security Marketing Consultants</v>
      </c>
      <c r="C53" s="62" t="str">
        <f>IF($G$1="","",INDEX('Lease Report 2025'!$D:$D,$G$1+ROW()-ROW($B$50)))</f>
        <v>16610 E Laser Dr</v>
      </c>
      <c r="D53" s="62" t="str">
        <f>IF($G$1="","",INDEX('Lease Report 2025'!$E:$E,$G$1+ROW()-ROW($B$50)))</f>
        <v>4 &amp;6</v>
      </c>
      <c r="E53" s="60">
        <f>IF($G$1="","",INDEX('Lease Report 2025'!$G:$G,$G$1+ROW()-ROW($B$50)))</f>
        <v>3865</v>
      </c>
      <c r="F53" s="63" t="str">
        <f>IF($G$1="","",INDEX('Lease Report 2025'!$A:$A,$G$1+ROW()-ROW($B$50)))</f>
        <v>RX</v>
      </c>
      <c r="G53" s="64">
        <f>IF($G$1="","",INDEX('Lease Report 2025'!$L:$L,$G$1+ROW()-ROW($B$50)))</f>
        <v>1.27</v>
      </c>
      <c r="H53" s="64"/>
      <c r="I53" s="62">
        <f>IF($G$1="","",INDEX('Lease Report 2025'!$P:$P,$G$1+ROW()-ROW($B$50)))</f>
        <v>1</v>
      </c>
      <c r="J53" s="62"/>
      <c r="K53" s="64"/>
      <c r="L53" s="64"/>
      <c r="M53" s="64"/>
      <c r="N53" s="476"/>
      <c r="O53" s="476">
        <f>IF($G$1="","",INDEX('Lease Report 2025'!$N:$N,$G$1+ROW()-ROW($B$50)))</f>
        <v>0.06</v>
      </c>
      <c r="P53" s="476"/>
      <c r="Q53" s="476"/>
      <c r="R53" s="64"/>
      <c r="S53" s="109">
        <f>IF($G$1="","",INDEX('Lease Report 2025'!$R:$R,$G$1+ROW()-ROW($B$50)))</f>
        <v>45778</v>
      </c>
      <c r="T53" s="61" t="str">
        <f>IF($G$1="","",INDEX('Lease Report 2025'!$O:$O,$G$1+ROW()-ROW($B$50)))</f>
        <v>Tenant expanded into additional suite for the remaining term (1 Year)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2025'!$H:$H,$G$1+ROW()-ROW($B$50)))</f>
        <v>Chucks Auto Body</v>
      </c>
      <c r="C54" s="62" t="str">
        <f>IF($G$1="","",INDEX('Lease Report 2025'!$D:$D,$G$1+ROW()-ROW($B$50)))</f>
        <v>16610 E Laser Dr</v>
      </c>
      <c r="D54" s="62">
        <f>IF($G$1="","",INDEX('Lease Report 2025'!$E:$E,$G$1+ROW()-ROW($B$50)))</f>
        <v>5</v>
      </c>
      <c r="E54" s="60">
        <f>IF($G$1="","",INDEX('Lease Report 2025'!$G:$G,$G$1+ROW()-ROW($B$50)))</f>
        <v>4066</v>
      </c>
      <c r="F54" s="63" t="str">
        <f>IF($G$1="","",INDEX('Lease Report 2025'!$A:$A,$G$1+ROW()-ROW($B$50)))</f>
        <v>R</v>
      </c>
      <c r="G54" s="64">
        <f>IF($G$1="","",INDEX('Lease Report 2025'!$L:$L,$G$1+ROW()-ROW($B$50)))</f>
        <v>1.26</v>
      </c>
      <c r="H54" s="64"/>
      <c r="I54" s="62">
        <f>IF($G$1="","",INDEX('Lease Report 2025'!$P:$P,$G$1+ROW()-ROW($B$50)))</f>
        <v>3</v>
      </c>
      <c r="J54" s="62"/>
      <c r="K54" s="64"/>
      <c r="L54" s="64"/>
      <c r="M54" s="64"/>
      <c r="N54" s="476"/>
      <c r="O54" s="476">
        <f>IF($G$1="","",INDEX('Lease Report 2025'!$N:$N,$G$1+ROW()-ROW($B$50)))</f>
        <v>0.06</v>
      </c>
      <c r="P54" s="476"/>
      <c r="Q54" s="476"/>
      <c r="R54" s="64"/>
      <c r="S54" s="109">
        <f>IF($G$1="","",INDEX('Lease Report 2025'!$R:$R,$G$1+ROW()-ROW($B$50)))</f>
        <v>45809</v>
      </c>
      <c r="T54" s="61" t="str">
        <f>IF($G$1="","",INDEX('Lease Report 2025'!$O:$O,$G$1+ROW()-ROW($B$50)))</f>
        <v>Tenant agreed to sign a 3 year renewal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 t="str">
        <f>IF($G$1="","",INDEX('Lease Report 2025'!$H:$H,$G$1+ROW()-ROW($B$50)))</f>
        <v>Recaturing Amercia</v>
      </c>
      <c r="C55" s="62" t="str">
        <f>IF($G$1="","",INDEX('Lease Report 2025'!$D:$D,$G$1+ROW()-ROW($B$50)))</f>
        <v>16548 E Laser Dr</v>
      </c>
      <c r="D55" s="62" t="str">
        <f>IF($G$1="","",INDEX('Lease Report 2025'!$E:$E,$G$1+ROW()-ROW($B$50)))</f>
        <v>13 &amp; 14</v>
      </c>
      <c r="E55" s="60">
        <f>IF($G$1="","",INDEX('Lease Report 2025'!$G:$G,$G$1+ROW()-ROW($B$50)))</f>
        <v>1600</v>
      </c>
      <c r="F55" s="63" t="str">
        <f>IF($G$1="","",INDEX('Lease Report 2025'!$A:$A,$G$1+ROW()-ROW($B$50)))</f>
        <v>R</v>
      </c>
      <c r="G55" s="64">
        <f>IF($G$1="","",INDEX('Lease Report 2025'!$L:$L,$G$1+ROW()-ROW($B$50)))</f>
        <v>1.29</v>
      </c>
      <c r="H55" s="64"/>
      <c r="I55" s="62">
        <f>IF($G$1="","",INDEX('Lease Report 2025'!$P:$P,$G$1+ROW()-ROW($B$50)))</f>
        <v>3</v>
      </c>
      <c r="J55" s="62"/>
      <c r="K55" s="64"/>
      <c r="L55" s="64"/>
      <c r="M55" s="64"/>
      <c r="N55" s="476"/>
      <c r="O55" s="476">
        <f>IF($G$1="","",INDEX('Lease Report 2025'!$N:$N,$G$1+ROW()-ROW($B$50)))</f>
        <v>0.06</v>
      </c>
      <c r="P55" s="476"/>
      <c r="Q55" s="476"/>
      <c r="R55" s="64"/>
      <c r="S55" s="109">
        <f>IF($G$1="","",INDEX('Lease Report 2025'!$R:$R,$G$1+ROW()-ROW($B$50)))</f>
        <v>45809</v>
      </c>
      <c r="T55" s="61" t="str">
        <f>IF($G$1="","",INDEX('Lease Report 2025'!$O:$O,$G$1+ROW()-ROW($B$50)))</f>
        <v>Tenant has been taken off of  terminating and has decided to stay another 3 years</v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 t="str">
        <f>IF($G$1="","",INDEX('Lease Report 2025'!$H:$H,$G$1+ROW()-ROW($B$50)))</f>
        <v xml:space="preserve">25638 E Desoto Lane </v>
      </c>
      <c r="C56" s="62" t="str">
        <f>IF($G$1="","",INDEX('Lease Report 2025'!$D:$D,$G$1+ROW()-ROW($B$50)))</f>
        <v>16610 E Laser Dr</v>
      </c>
      <c r="D56" s="62">
        <f>IF($G$1="","",INDEX('Lease Report 2025'!$E:$E,$G$1+ROW()-ROW($B$50)))</f>
        <v>5</v>
      </c>
      <c r="E56" s="60">
        <f>IF($G$1="","",INDEX('Lease Report 2025'!$G:$G,$G$1+ROW()-ROW($B$50)))</f>
        <v>1339</v>
      </c>
      <c r="F56" s="63" t="str">
        <f>IF($G$1="","",INDEX('Lease Report 2025'!$A:$A,$G$1+ROW()-ROW($B$50)))</f>
        <v xml:space="preserve">R </v>
      </c>
      <c r="G56" s="64">
        <f>IF($G$1="","",INDEX('Lease Report 2025'!$L:$L,$G$1+ROW()-ROW($B$50)))</f>
        <v>1.25</v>
      </c>
      <c r="H56" s="64"/>
      <c r="I56" s="62">
        <f>IF($G$1="","",INDEX('Lease Report 2025'!$P:$P,$G$1+ROW()-ROW($B$50)))</f>
        <v>5</v>
      </c>
      <c r="J56" s="62"/>
      <c r="K56" s="64"/>
      <c r="L56" s="64"/>
      <c r="M56" s="64"/>
      <c r="N56" s="476"/>
      <c r="O56" s="476">
        <f>IF($G$1="","",INDEX('Lease Report 2025'!$N:$N,$G$1+ROW()-ROW($B$50)))</f>
        <v>0.05</v>
      </c>
      <c r="P56" s="476"/>
      <c r="Q56" s="476"/>
      <c r="R56" s="64"/>
      <c r="S56" s="109">
        <f>IF($G$1="","",INDEX('Lease Report 2025'!$R:$R,$G$1+ROW()-ROW($B$50)))</f>
        <v>45809</v>
      </c>
      <c r="T56" s="61" t="str">
        <f>IF($G$1="","",INDEX('Lease Report 2025'!$O:$O,$G$1+ROW()-ROW($B$50)))</f>
        <v>Tenant signed a 5 Year MG renewal</v>
      </c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 t="str">
        <f>IF($G$1="","",INDEX('Lease Report 2025'!$H:$H,$G$1+ROW()-ROW($B$50)))</f>
        <v>Flo Moto Sports</v>
      </c>
      <c r="C57" s="62" t="str">
        <f>IF($G$1="","",INDEX('Lease Report 2025'!$D:$D,$G$1+ROW()-ROW($B$50)))</f>
        <v>16610 E Laser Dr</v>
      </c>
      <c r="D57" s="62">
        <f>IF($G$1="","",INDEX('Lease Report 2025'!$E:$E,$G$1+ROW()-ROW($B$50)))</f>
        <v>8</v>
      </c>
      <c r="E57" s="60">
        <f>IF($G$1="","",INDEX('Lease Report 2025'!$G:$G,$G$1+ROW()-ROW($B$50)))</f>
        <v>1327</v>
      </c>
      <c r="F57" s="63" t="str">
        <f>IF($G$1="","",INDEX('Lease Report 2025'!$A:$A,$G$1+ROW()-ROW($B$50)))</f>
        <v>R</v>
      </c>
      <c r="G57" s="64">
        <f>IF($G$1="","",INDEX('Lease Report 2025'!$L:$L,$G$1+ROW()-ROW($B$50)))</f>
        <v>1.25</v>
      </c>
      <c r="H57" s="64"/>
      <c r="I57" s="62">
        <f>IF($G$1="","",INDEX('Lease Report 2025'!$P:$P,$G$1+ROW()-ROW($B$50)))</f>
        <v>3</v>
      </c>
      <c r="J57" s="62"/>
      <c r="K57" s="64"/>
      <c r="L57" s="64"/>
      <c r="M57" s="64"/>
      <c r="N57" s="476"/>
      <c r="O57" s="476">
        <f>IF($G$1="","",INDEX('Lease Report 2025'!$N:$N,$G$1+ROW()-ROW($B$50)))</f>
        <v>0.06</v>
      </c>
      <c r="P57" s="476"/>
      <c r="Q57" s="476"/>
      <c r="R57" s="64"/>
      <c r="S57" s="109">
        <f>IF($G$1="","",INDEX('Lease Report 2025'!$R:$R,$G$1+ROW()-ROW($B$50)))</f>
        <v>45870</v>
      </c>
      <c r="T57" s="61" t="str">
        <f>IF($G$1="","",INDEX('Lease Report 2025'!$O:$O,$G$1+ROW()-ROW($B$50)))</f>
        <v>Tenant has agreed to sign a 3 year renewal</v>
      </c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61"/>
      <c r="C59" s="62"/>
      <c r="D59" s="62"/>
      <c r="E59" s="60"/>
      <c r="F59" s="63"/>
      <c r="G59" s="64"/>
      <c r="H59" s="64"/>
      <c r="I59" s="62"/>
      <c r="J59" s="62"/>
      <c r="K59" s="64"/>
      <c r="L59" s="64"/>
      <c r="M59" s="64"/>
      <c r="N59" s="476"/>
      <c r="O59" s="476"/>
      <c r="P59" s="476"/>
      <c r="Q59" s="476"/>
      <c r="R59" s="64"/>
      <c r="S59" s="109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61"/>
      <c r="C60" s="62"/>
      <c r="D60" s="62"/>
      <c r="E60" s="60"/>
      <c r="F60" s="63"/>
      <c r="G60" s="64"/>
      <c r="H60" s="64"/>
      <c r="I60" s="62"/>
      <c r="J60" s="62"/>
      <c r="K60" s="64"/>
      <c r="L60" s="64"/>
      <c r="M60" s="64"/>
      <c r="N60" s="476"/>
      <c r="O60" s="476"/>
      <c r="P60" s="476"/>
      <c r="Q60" s="476"/>
      <c r="R60" s="64"/>
      <c r="S60" s="109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56">
    <mergeCell ref="A10:U10"/>
    <mergeCell ref="A11:U11"/>
    <mergeCell ref="K12:U12"/>
    <mergeCell ref="T1:U1"/>
    <mergeCell ref="A2:B2"/>
    <mergeCell ref="D2:E2"/>
    <mergeCell ref="A4:U4"/>
    <mergeCell ref="G5:I5"/>
    <mergeCell ref="J5:K5"/>
    <mergeCell ref="L5:M5"/>
    <mergeCell ref="N5:O5"/>
    <mergeCell ref="A25:U25"/>
    <mergeCell ref="A26:U26"/>
    <mergeCell ref="A47:U47"/>
    <mergeCell ref="G48:H48"/>
    <mergeCell ref="I48:J48"/>
    <mergeCell ref="K48:L48"/>
    <mergeCell ref="M48:N48"/>
    <mergeCell ref="K27:Q27"/>
    <mergeCell ref="R27:U27"/>
    <mergeCell ref="K28:Q28"/>
    <mergeCell ref="K29:Q29"/>
    <mergeCell ref="K30:Q30"/>
    <mergeCell ref="K31:Q31"/>
    <mergeCell ref="R28:U28"/>
    <mergeCell ref="T59:U59"/>
    <mergeCell ref="A62:U62"/>
    <mergeCell ref="A63:U63"/>
    <mergeCell ref="R29:U29"/>
    <mergeCell ref="R30:U30"/>
    <mergeCell ref="R31:U31"/>
    <mergeCell ref="T49:U49"/>
    <mergeCell ref="T64:U64"/>
    <mergeCell ref="G77:U77"/>
    <mergeCell ref="G66:U66"/>
    <mergeCell ref="G67:U67"/>
    <mergeCell ref="G68:U68"/>
    <mergeCell ref="G69:U69"/>
    <mergeCell ref="G70:U70"/>
    <mergeCell ref="G71:U71"/>
    <mergeCell ref="G72:U72"/>
    <mergeCell ref="G73:U73"/>
    <mergeCell ref="G74:U74"/>
    <mergeCell ref="G75:U75"/>
    <mergeCell ref="G76:U76"/>
    <mergeCell ref="G65:U65"/>
    <mergeCell ref="G84:U84"/>
    <mergeCell ref="G85:U85"/>
    <mergeCell ref="G86:U86"/>
    <mergeCell ref="G87:U87"/>
    <mergeCell ref="G78:U78"/>
    <mergeCell ref="G79:U79"/>
    <mergeCell ref="G80:U80"/>
    <mergeCell ref="G81:U81"/>
    <mergeCell ref="G82:U82"/>
    <mergeCell ref="G83:U83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5348-5BC7-2643-A58B-7D227EDC73E4}">
  <dimension ref="A1:AD87"/>
  <sheetViews>
    <sheetView showGridLines="0" workbookViewId="0">
      <pane ySplit="1" topLeftCell="A2" activePane="bottomLeft" state="frozen"/>
      <selection pane="bottomLeft" activeCell="AL37" sqref="AL37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1577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1578</v>
      </c>
      <c r="B7" s="892" t="s">
        <v>1579</v>
      </c>
      <c r="C7" s="888"/>
      <c r="D7" s="888"/>
      <c r="E7" s="900">
        <v>1956</v>
      </c>
      <c r="F7" s="888"/>
      <c r="G7" s="619">
        <v>1956</v>
      </c>
      <c r="H7" s="619">
        <v>32860.800000000003</v>
      </c>
      <c r="I7" s="901">
        <v>2738.4</v>
      </c>
      <c r="J7" s="888"/>
      <c r="K7" s="618">
        <v>16.8</v>
      </c>
      <c r="L7" s="894"/>
      <c r="M7" s="888"/>
      <c r="N7" s="887">
        <v>45901</v>
      </c>
      <c r="O7" s="888"/>
      <c r="P7" s="888"/>
      <c r="Q7" s="888"/>
      <c r="R7" s="888"/>
      <c r="S7" s="888"/>
      <c r="T7" s="887">
        <v>46265</v>
      </c>
      <c r="U7" s="888"/>
      <c r="V7" s="888"/>
      <c r="W7" s="616">
        <v>2738.4</v>
      </c>
      <c r="X7" s="889">
        <v>16.8</v>
      </c>
      <c r="Y7" s="888"/>
      <c r="Z7" s="888"/>
      <c r="AA7" s="888"/>
      <c r="AB7" s="888"/>
      <c r="AC7" s="617">
        <v>45901</v>
      </c>
      <c r="AD7" s="615" t="s">
        <v>1009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46266</v>
      </c>
      <c r="O8" s="888"/>
      <c r="P8" s="888"/>
      <c r="Q8" s="888"/>
      <c r="R8" s="888"/>
      <c r="S8" s="888"/>
      <c r="T8" s="887">
        <v>46630</v>
      </c>
      <c r="U8" s="888"/>
      <c r="V8" s="888"/>
      <c r="W8" s="616">
        <v>2855.76</v>
      </c>
      <c r="X8" s="889">
        <v>17.52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46631</v>
      </c>
      <c r="O9" s="888"/>
      <c r="P9" s="888"/>
      <c r="Q9" s="888"/>
      <c r="R9" s="888"/>
      <c r="S9" s="888"/>
      <c r="T9" s="887">
        <v>46996</v>
      </c>
      <c r="U9" s="888"/>
      <c r="V9" s="888"/>
      <c r="W9" s="616">
        <v>2973.12</v>
      </c>
      <c r="X9" s="889">
        <v>18.239999999999998</v>
      </c>
      <c r="Y9" s="888"/>
      <c r="Z9" s="888"/>
      <c r="AA9" s="888"/>
      <c r="AB9" s="888"/>
      <c r="AC9" s="615"/>
      <c r="AD9" s="615"/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1580</v>
      </c>
      <c r="B11" s="892" t="s">
        <v>1581</v>
      </c>
      <c r="C11" s="888"/>
      <c r="D11" s="888"/>
      <c r="E11" s="900">
        <v>3055</v>
      </c>
      <c r="F11" s="888"/>
      <c r="G11" s="619">
        <v>3055</v>
      </c>
      <c r="H11" s="619">
        <v>39226.199999999997</v>
      </c>
      <c r="I11" s="901">
        <v>3268.85</v>
      </c>
      <c r="J11" s="888"/>
      <c r="K11" s="618">
        <v>12.84</v>
      </c>
      <c r="L11" s="894"/>
      <c r="M11" s="888"/>
      <c r="N11" s="887">
        <v>45717</v>
      </c>
      <c r="O11" s="888"/>
      <c r="P11" s="888"/>
      <c r="Q11" s="888"/>
      <c r="R11" s="888"/>
      <c r="S11" s="888"/>
      <c r="T11" s="887">
        <v>46081</v>
      </c>
      <c r="U11" s="888"/>
      <c r="V11" s="888"/>
      <c r="W11" s="616">
        <v>3268.85</v>
      </c>
      <c r="X11" s="889">
        <v>12.84</v>
      </c>
      <c r="Y11" s="888"/>
      <c r="Z11" s="888"/>
      <c r="AA11" s="888"/>
      <c r="AB11" s="888"/>
      <c r="AC11" s="617">
        <v>44986</v>
      </c>
      <c r="AD11" s="615" t="s">
        <v>1285</v>
      </c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46082</v>
      </c>
      <c r="O12" s="888"/>
      <c r="P12" s="888"/>
      <c r="Q12" s="888"/>
      <c r="R12" s="888"/>
      <c r="S12" s="888"/>
      <c r="T12" s="887">
        <v>46446</v>
      </c>
      <c r="U12" s="888"/>
      <c r="V12" s="888"/>
      <c r="W12" s="616">
        <v>3391.05</v>
      </c>
      <c r="X12" s="889">
        <v>13.32</v>
      </c>
      <c r="Y12" s="888"/>
      <c r="Z12" s="888"/>
      <c r="AA12" s="888"/>
      <c r="AB12" s="888"/>
      <c r="AC12" s="615"/>
      <c r="AD12" s="615"/>
    </row>
    <row r="13" spans="1:30">
      <c r="A13" s="612"/>
      <c r="B13" s="892"/>
      <c r="C13" s="888"/>
      <c r="D13" s="888"/>
      <c r="E13" s="893"/>
      <c r="F13" s="888"/>
      <c r="G13" s="615" t="s">
        <v>792</v>
      </c>
      <c r="H13" s="615"/>
      <c r="I13" s="893"/>
      <c r="J13" s="888"/>
      <c r="K13" s="615"/>
      <c r="L13" s="894"/>
      <c r="M13" s="888"/>
      <c r="N13" s="887">
        <v>46447</v>
      </c>
      <c r="O13" s="888"/>
      <c r="P13" s="888"/>
      <c r="Q13" s="888"/>
      <c r="R13" s="888"/>
      <c r="S13" s="888"/>
      <c r="T13" s="887">
        <v>46812</v>
      </c>
      <c r="U13" s="888"/>
      <c r="V13" s="888"/>
      <c r="W13" s="616">
        <v>3513.25</v>
      </c>
      <c r="X13" s="889">
        <v>13.8</v>
      </c>
      <c r="Y13" s="888"/>
      <c r="Z13" s="888"/>
      <c r="AA13" s="888"/>
      <c r="AB13" s="888"/>
      <c r="AC13" s="615"/>
      <c r="AD13" s="615"/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1582</v>
      </c>
      <c r="B15" s="892" t="s">
        <v>1583</v>
      </c>
      <c r="C15" s="888"/>
      <c r="D15" s="888"/>
      <c r="E15" s="900">
        <v>2033</v>
      </c>
      <c r="F15" s="888"/>
      <c r="G15" s="619">
        <v>2033</v>
      </c>
      <c r="H15" s="619">
        <v>61477.919999999998</v>
      </c>
      <c r="I15" s="901">
        <v>5123.16</v>
      </c>
      <c r="J15" s="888"/>
      <c r="K15" s="618">
        <v>15.12</v>
      </c>
      <c r="L15" s="894" t="s">
        <v>1584</v>
      </c>
      <c r="M15" s="888"/>
      <c r="N15" s="887">
        <v>45809</v>
      </c>
      <c r="O15" s="888"/>
      <c r="P15" s="888"/>
      <c r="Q15" s="888"/>
      <c r="R15" s="888"/>
      <c r="S15" s="888"/>
      <c r="T15" s="887">
        <v>46173</v>
      </c>
      <c r="U15" s="888"/>
      <c r="V15" s="888"/>
      <c r="W15" s="616">
        <v>5123.16</v>
      </c>
      <c r="X15" s="889">
        <v>15.12</v>
      </c>
      <c r="Y15" s="888"/>
      <c r="Z15" s="888"/>
      <c r="AA15" s="888"/>
      <c r="AB15" s="888"/>
      <c r="AC15" s="617">
        <v>45809</v>
      </c>
      <c r="AD15" s="615" t="s">
        <v>1278</v>
      </c>
    </row>
    <row r="16" spans="1:30">
      <c r="A16" s="612"/>
      <c r="B16" s="892"/>
      <c r="C16" s="888"/>
      <c r="D16" s="888"/>
      <c r="E16" s="893"/>
      <c r="F16" s="888"/>
      <c r="G16" s="615" t="s">
        <v>792</v>
      </c>
      <c r="H16" s="615"/>
      <c r="I16" s="893"/>
      <c r="J16" s="888"/>
      <c r="K16" s="615"/>
      <c r="L16" s="894"/>
      <c r="M16" s="888"/>
      <c r="N16" s="887">
        <v>46174</v>
      </c>
      <c r="O16" s="888"/>
      <c r="P16" s="888"/>
      <c r="Q16" s="888"/>
      <c r="R16" s="888"/>
      <c r="S16" s="888"/>
      <c r="T16" s="887">
        <v>46538</v>
      </c>
      <c r="U16" s="888"/>
      <c r="V16" s="888"/>
      <c r="W16" s="616">
        <v>5367.12</v>
      </c>
      <c r="X16" s="889">
        <v>15.84</v>
      </c>
      <c r="Y16" s="888"/>
      <c r="Z16" s="888"/>
      <c r="AA16" s="888"/>
      <c r="AB16" s="888"/>
      <c r="AC16" s="615"/>
      <c r="AD16" s="615"/>
    </row>
    <row r="17" spans="1:30">
      <c r="A17" s="612"/>
      <c r="B17" s="892"/>
      <c r="C17" s="888"/>
      <c r="D17" s="888"/>
      <c r="E17" s="893"/>
      <c r="F17" s="888"/>
      <c r="G17" s="615" t="s">
        <v>792</v>
      </c>
      <c r="H17" s="615"/>
      <c r="I17" s="893"/>
      <c r="J17" s="888"/>
      <c r="K17" s="615"/>
      <c r="L17" s="894"/>
      <c r="M17" s="888"/>
      <c r="N17" s="887">
        <v>46539</v>
      </c>
      <c r="O17" s="888"/>
      <c r="P17" s="888"/>
      <c r="Q17" s="888"/>
      <c r="R17" s="888"/>
      <c r="S17" s="888"/>
      <c r="T17" s="887">
        <v>46904</v>
      </c>
      <c r="U17" s="888"/>
      <c r="V17" s="888"/>
      <c r="W17" s="616">
        <v>5611.08</v>
      </c>
      <c r="X17" s="889">
        <v>16.559999999999999</v>
      </c>
      <c r="Y17" s="888"/>
      <c r="Z17" s="888"/>
      <c r="AA17" s="888"/>
      <c r="AB17" s="888"/>
      <c r="AC17" s="615"/>
      <c r="AD17" s="615"/>
    </row>
    <row r="18" spans="1:30">
      <c r="A18" s="614" t="s">
        <v>792</v>
      </c>
      <c r="B18" s="884" t="s">
        <v>792</v>
      </c>
      <c r="C18" s="885"/>
      <c r="D18" s="885"/>
      <c r="E18" s="886" t="s">
        <v>792</v>
      </c>
      <c r="F18" s="885"/>
      <c r="G18" s="613" t="s">
        <v>792</v>
      </c>
      <c r="H18" s="613" t="s">
        <v>792</v>
      </c>
      <c r="I18" s="886" t="s">
        <v>792</v>
      </c>
      <c r="J18" s="885"/>
      <c r="K18" s="613" t="s">
        <v>792</v>
      </c>
      <c r="L18" s="884" t="s">
        <v>792</v>
      </c>
      <c r="M18" s="885"/>
      <c r="N18" s="886" t="s">
        <v>792</v>
      </c>
      <c r="O18" s="885"/>
      <c r="P18" s="885"/>
      <c r="Q18" s="885"/>
      <c r="R18" s="885"/>
      <c r="S18" s="885"/>
      <c r="T18" s="886" t="s">
        <v>792</v>
      </c>
      <c r="U18" s="885"/>
      <c r="V18" s="885"/>
      <c r="W18" s="613" t="s">
        <v>792</v>
      </c>
      <c r="X18" s="886" t="s">
        <v>792</v>
      </c>
      <c r="Y18" s="885"/>
      <c r="Z18" s="885"/>
      <c r="AA18" s="885"/>
      <c r="AB18" s="885"/>
      <c r="AC18" s="613" t="s">
        <v>792</v>
      </c>
      <c r="AD18" s="613" t="s">
        <v>792</v>
      </c>
    </row>
    <row r="19" spans="1:30">
      <c r="A19" s="612" t="s">
        <v>1585</v>
      </c>
      <c r="B19" s="892" t="s">
        <v>1583</v>
      </c>
      <c r="C19" s="888"/>
      <c r="D19" s="888"/>
      <c r="E19" s="900">
        <v>2033</v>
      </c>
      <c r="F19" s="888"/>
      <c r="G19" s="619">
        <v>2033</v>
      </c>
      <c r="H19" s="615"/>
      <c r="I19" s="893"/>
      <c r="J19" s="888"/>
      <c r="K19" s="618">
        <v>0</v>
      </c>
      <c r="L19" s="894" t="s">
        <v>1584</v>
      </c>
      <c r="M19" s="888"/>
      <c r="N19" s="893"/>
      <c r="O19" s="888"/>
      <c r="P19" s="888"/>
      <c r="Q19" s="888"/>
      <c r="R19" s="888"/>
      <c r="S19" s="888"/>
      <c r="T19" s="893"/>
      <c r="U19" s="888"/>
      <c r="V19" s="888"/>
      <c r="W19" s="615"/>
      <c r="X19" s="889">
        <v>0</v>
      </c>
      <c r="Y19" s="888"/>
      <c r="Z19" s="888"/>
      <c r="AA19" s="888"/>
      <c r="AB19" s="888"/>
      <c r="AC19" s="617">
        <v>45809</v>
      </c>
      <c r="AD19" s="615" t="s">
        <v>1278</v>
      </c>
    </row>
    <row r="20" spans="1:30">
      <c r="A20" s="614" t="s">
        <v>792</v>
      </c>
      <c r="B20" s="884" t="s">
        <v>792</v>
      </c>
      <c r="C20" s="885"/>
      <c r="D20" s="885"/>
      <c r="E20" s="886" t="s">
        <v>792</v>
      </c>
      <c r="F20" s="885"/>
      <c r="G20" s="613" t="s">
        <v>792</v>
      </c>
      <c r="H20" s="613" t="s">
        <v>792</v>
      </c>
      <c r="I20" s="886" t="s">
        <v>792</v>
      </c>
      <c r="J20" s="885"/>
      <c r="K20" s="613" t="s">
        <v>792</v>
      </c>
      <c r="L20" s="884" t="s">
        <v>792</v>
      </c>
      <c r="M20" s="885"/>
      <c r="N20" s="886" t="s">
        <v>792</v>
      </c>
      <c r="O20" s="885"/>
      <c r="P20" s="885"/>
      <c r="Q20" s="885"/>
      <c r="R20" s="885"/>
      <c r="S20" s="885"/>
      <c r="T20" s="886" t="s">
        <v>792</v>
      </c>
      <c r="U20" s="885"/>
      <c r="V20" s="885"/>
      <c r="W20" s="613" t="s">
        <v>792</v>
      </c>
      <c r="X20" s="886" t="s">
        <v>792</v>
      </c>
      <c r="Y20" s="885"/>
      <c r="Z20" s="885"/>
      <c r="AA20" s="885"/>
      <c r="AB20" s="885"/>
      <c r="AC20" s="613" t="s">
        <v>792</v>
      </c>
      <c r="AD20" s="613" t="s">
        <v>792</v>
      </c>
    </row>
    <row r="21" spans="1:30">
      <c r="A21" s="612" t="s">
        <v>1586</v>
      </c>
      <c r="B21" s="892" t="s">
        <v>1587</v>
      </c>
      <c r="C21" s="888"/>
      <c r="D21" s="888"/>
      <c r="E21" s="900">
        <v>4146</v>
      </c>
      <c r="F21" s="888"/>
      <c r="G21" s="619">
        <v>4146</v>
      </c>
      <c r="H21" s="619">
        <v>57474.239999999998</v>
      </c>
      <c r="I21" s="901">
        <v>4789.5200000000004</v>
      </c>
      <c r="J21" s="888"/>
      <c r="K21" s="618">
        <v>11.04</v>
      </c>
      <c r="L21" s="894" t="s">
        <v>1588</v>
      </c>
      <c r="M21" s="888"/>
      <c r="N21" s="887">
        <v>45658</v>
      </c>
      <c r="O21" s="888"/>
      <c r="P21" s="888"/>
      <c r="Q21" s="888"/>
      <c r="R21" s="888"/>
      <c r="S21" s="888"/>
      <c r="T21" s="887">
        <v>46022</v>
      </c>
      <c r="U21" s="888"/>
      <c r="V21" s="888"/>
      <c r="W21" s="616">
        <v>4789.5200000000004</v>
      </c>
      <c r="X21" s="889">
        <v>11.04</v>
      </c>
      <c r="Y21" s="888"/>
      <c r="Z21" s="888"/>
      <c r="AA21" s="888"/>
      <c r="AB21" s="888"/>
      <c r="AC21" s="617">
        <v>44562</v>
      </c>
      <c r="AD21" s="615" t="s">
        <v>870</v>
      </c>
    </row>
    <row r="22" spans="1:30">
      <c r="A22" s="612"/>
      <c r="B22" s="892"/>
      <c r="C22" s="888"/>
      <c r="D22" s="888"/>
      <c r="E22" s="893"/>
      <c r="F22" s="888"/>
      <c r="G22" s="615" t="s">
        <v>792</v>
      </c>
      <c r="H22" s="615"/>
      <c r="I22" s="893"/>
      <c r="J22" s="888"/>
      <c r="K22" s="615"/>
      <c r="L22" s="894"/>
      <c r="M22" s="888"/>
      <c r="N22" s="887">
        <v>46023</v>
      </c>
      <c r="O22" s="888"/>
      <c r="P22" s="888"/>
      <c r="Q22" s="888"/>
      <c r="R22" s="888"/>
      <c r="S22" s="888"/>
      <c r="T22" s="887">
        <v>46387</v>
      </c>
      <c r="U22" s="888"/>
      <c r="V22" s="888"/>
      <c r="W22" s="616">
        <v>4997.76</v>
      </c>
      <c r="X22" s="889">
        <v>11.52</v>
      </c>
      <c r="Y22" s="888"/>
      <c r="Z22" s="888"/>
      <c r="AA22" s="888"/>
      <c r="AB22" s="888"/>
      <c r="AC22" s="615"/>
      <c r="AD22" s="615"/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1589</v>
      </c>
      <c r="B24" s="892" t="s">
        <v>1587</v>
      </c>
      <c r="C24" s="888"/>
      <c r="D24" s="888"/>
      <c r="E24" s="900">
        <v>1789</v>
      </c>
      <c r="F24" s="888"/>
      <c r="G24" s="619">
        <v>1789</v>
      </c>
      <c r="H24" s="619">
        <v>29625.84</v>
      </c>
      <c r="I24" s="901">
        <v>2468.8200000000002</v>
      </c>
      <c r="J24" s="888"/>
      <c r="K24" s="618">
        <v>16.559999999999999</v>
      </c>
      <c r="L24" s="894"/>
      <c r="M24" s="888"/>
      <c r="N24" s="887">
        <v>45689</v>
      </c>
      <c r="O24" s="888"/>
      <c r="P24" s="888"/>
      <c r="Q24" s="888"/>
      <c r="R24" s="888"/>
      <c r="S24" s="888"/>
      <c r="T24" s="887">
        <v>46022</v>
      </c>
      <c r="U24" s="888"/>
      <c r="V24" s="888"/>
      <c r="W24" s="616">
        <v>2468.8200000000002</v>
      </c>
      <c r="X24" s="889">
        <v>16.559999999999999</v>
      </c>
      <c r="Y24" s="888"/>
      <c r="Z24" s="888"/>
      <c r="AA24" s="888"/>
      <c r="AB24" s="888"/>
      <c r="AC24" s="617">
        <v>45689</v>
      </c>
      <c r="AD24" s="615" t="s">
        <v>870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46023</v>
      </c>
      <c r="O25" s="888"/>
      <c r="P25" s="888"/>
      <c r="Q25" s="888"/>
      <c r="R25" s="888"/>
      <c r="S25" s="888"/>
      <c r="T25" s="887">
        <v>46387</v>
      </c>
      <c r="U25" s="888"/>
      <c r="V25" s="888"/>
      <c r="W25" s="616">
        <v>2558.27</v>
      </c>
      <c r="X25" s="889">
        <v>17.16</v>
      </c>
      <c r="Y25" s="888"/>
      <c r="Z25" s="888"/>
      <c r="AA25" s="888"/>
      <c r="AB25" s="888"/>
      <c r="AC25" s="615"/>
      <c r="AD25" s="615"/>
    </row>
    <row r="26" spans="1:30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0">
      <c r="A27" s="612" t="s">
        <v>1590</v>
      </c>
      <c r="B27" s="892" t="s">
        <v>1587</v>
      </c>
      <c r="C27" s="888"/>
      <c r="D27" s="888"/>
      <c r="E27" s="900">
        <v>1060</v>
      </c>
      <c r="F27" s="888"/>
      <c r="G27" s="619">
        <v>1060</v>
      </c>
      <c r="H27" s="615"/>
      <c r="I27" s="893"/>
      <c r="J27" s="888"/>
      <c r="K27" s="618">
        <v>0</v>
      </c>
      <c r="L27" s="894" t="s">
        <v>1588</v>
      </c>
      <c r="M27" s="888"/>
      <c r="N27" s="893"/>
      <c r="O27" s="888"/>
      <c r="P27" s="888"/>
      <c r="Q27" s="888"/>
      <c r="R27" s="888"/>
      <c r="S27" s="888"/>
      <c r="T27" s="893"/>
      <c r="U27" s="888"/>
      <c r="V27" s="888"/>
      <c r="W27" s="615"/>
      <c r="X27" s="889">
        <v>0</v>
      </c>
      <c r="Y27" s="888"/>
      <c r="Z27" s="888"/>
      <c r="AA27" s="888"/>
      <c r="AB27" s="888"/>
      <c r="AC27" s="617">
        <v>44562</v>
      </c>
      <c r="AD27" s="615" t="s">
        <v>870</v>
      </c>
    </row>
    <row r="28" spans="1:30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0">
      <c r="A29" s="612" t="s">
        <v>1591</v>
      </c>
      <c r="B29" s="892" t="s">
        <v>59</v>
      </c>
      <c r="C29" s="888"/>
      <c r="D29" s="888"/>
      <c r="E29" s="900">
        <v>1060</v>
      </c>
      <c r="F29" s="888"/>
      <c r="G29" s="619">
        <v>0</v>
      </c>
      <c r="H29" s="615"/>
      <c r="I29" s="893"/>
      <c r="J29" s="888"/>
      <c r="K29" s="618">
        <v>0</v>
      </c>
      <c r="L29" s="894"/>
      <c r="M29" s="888"/>
      <c r="N29" s="893"/>
      <c r="O29" s="888"/>
      <c r="P29" s="888"/>
      <c r="Q29" s="888"/>
      <c r="R29" s="888"/>
      <c r="S29" s="888"/>
      <c r="T29" s="893"/>
      <c r="U29" s="888"/>
      <c r="V29" s="888"/>
      <c r="W29" s="615"/>
      <c r="X29" s="889">
        <v>0</v>
      </c>
      <c r="Y29" s="888"/>
      <c r="Z29" s="888"/>
      <c r="AA29" s="888"/>
      <c r="AB29" s="888"/>
      <c r="AC29" s="615"/>
      <c r="AD29" s="615" t="s">
        <v>792</v>
      </c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1592</v>
      </c>
      <c r="B31" s="892" t="s">
        <v>1593</v>
      </c>
      <c r="C31" s="888"/>
      <c r="D31" s="888"/>
      <c r="E31" s="900">
        <v>1120</v>
      </c>
      <c r="F31" s="888"/>
      <c r="G31" s="619">
        <v>1120</v>
      </c>
      <c r="H31" s="619">
        <v>16128</v>
      </c>
      <c r="I31" s="901">
        <v>1344</v>
      </c>
      <c r="J31" s="888"/>
      <c r="K31" s="618">
        <v>14.4</v>
      </c>
      <c r="L31" s="894"/>
      <c r="M31" s="888"/>
      <c r="N31" s="887">
        <v>45689</v>
      </c>
      <c r="O31" s="888"/>
      <c r="P31" s="888"/>
      <c r="Q31" s="888"/>
      <c r="R31" s="888"/>
      <c r="S31" s="888"/>
      <c r="T31" s="887">
        <v>46053</v>
      </c>
      <c r="U31" s="888"/>
      <c r="V31" s="888"/>
      <c r="W31" s="616">
        <v>1344</v>
      </c>
      <c r="X31" s="889">
        <v>14.4</v>
      </c>
      <c r="Y31" s="888"/>
      <c r="Z31" s="888"/>
      <c r="AA31" s="888"/>
      <c r="AB31" s="888"/>
      <c r="AC31" s="617">
        <v>45323</v>
      </c>
      <c r="AD31" s="615" t="s">
        <v>950</v>
      </c>
    </row>
    <row r="32" spans="1:30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46054</v>
      </c>
      <c r="O32" s="888"/>
      <c r="P32" s="888"/>
      <c r="Q32" s="888"/>
      <c r="R32" s="888"/>
      <c r="S32" s="888"/>
      <c r="T32" s="887">
        <v>46418</v>
      </c>
      <c r="U32" s="888"/>
      <c r="V32" s="888"/>
      <c r="W32" s="616">
        <v>1400</v>
      </c>
      <c r="X32" s="889">
        <v>15</v>
      </c>
      <c r="Y32" s="888"/>
      <c r="Z32" s="888"/>
      <c r="AA32" s="888"/>
      <c r="AB32" s="888"/>
      <c r="AC32" s="615"/>
      <c r="AD32" s="615"/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1594</v>
      </c>
      <c r="B34" s="892" t="s">
        <v>1595</v>
      </c>
      <c r="C34" s="888"/>
      <c r="D34" s="888"/>
      <c r="E34" s="900">
        <v>1060</v>
      </c>
      <c r="F34" s="888"/>
      <c r="G34" s="619">
        <v>1060</v>
      </c>
      <c r="H34" s="619">
        <v>32948.879999999997</v>
      </c>
      <c r="I34" s="901">
        <v>2745.74</v>
      </c>
      <c r="J34" s="888"/>
      <c r="K34" s="618">
        <v>15.24</v>
      </c>
      <c r="L34" s="894" t="s">
        <v>1596</v>
      </c>
      <c r="M34" s="888"/>
      <c r="N34" s="887">
        <v>45870</v>
      </c>
      <c r="O34" s="888"/>
      <c r="P34" s="888"/>
      <c r="Q34" s="888"/>
      <c r="R34" s="888"/>
      <c r="S34" s="888"/>
      <c r="T34" s="887">
        <v>46234</v>
      </c>
      <c r="U34" s="888"/>
      <c r="V34" s="888"/>
      <c r="W34" s="616">
        <v>2745.74</v>
      </c>
      <c r="X34" s="889">
        <v>15.24</v>
      </c>
      <c r="Y34" s="888"/>
      <c r="Z34" s="888"/>
      <c r="AA34" s="888"/>
      <c r="AB34" s="888"/>
      <c r="AC34" s="617">
        <v>45474</v>
      </c>
      <c r="AD34" s="615" t="s">
        <v>900</v>
      </c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46235</v>
      </c>
      <c r="O35" s="888"/>
      <c r="P35" s="888"/>
      <c r="Q35" s="888"/>
      <c r="R35" s="888"/>
      <c r="S35" s="888"/>
      <c r="T35" s="887">
        <v>46599</v>
      </c>
      <c r="U35" s="888"/>
      <c r="V35" s="888"/>
      <c r="W35" s="616">
        <v>2853.84</v>
      </c>
      <c r="X35" s="889">
        <v>15.84</v>
      </c>
      <c r="Y35" s="888"/>
      <c r="Z35" s="888"/>
      <c r="AA35" s="888"/>
      <c r="AB35" s="888"/>
      <c r="AC35" s="615"/>
      <c r="AD35" s="615"/>
    </row>
    <row r="36" spans="1:30">
      <c r="A36" s="614" t="s">
        <v>792</v>
      </c>
      <c r="B36" s="884" t="s">
        <v>792</v>
      </c>
      <c r="C36" s="885"/>
      <c r="D36" s="885"/>
      <c r="E36" s="886" t="s">
        <v>792</v>
      </c>
      <c r="F36" s="885"/>
      <c r="G36" s="613" t="s">
        <v>792</v>
      </c>
      <c r="H36" s="613" t="s">
        <v>792</v>
      </c>
      <c r="I36" s="886" t="s">
        <v>792</v>
      </c>
      <c r="J36" s="885"/>
      <c r="K36" s="613" t="s">
        <v>792</v>
      </c>
      <c r="L36" s="884" t="s">
        <v>792</v>
      </c>
      <c r="M36" s="885"/>
      <c r="N36" s="886" t="s">
        <v>792</v>
      </c>
      <c r="O36" s="885"/>
      <c r="P36" s="885"/>
      <c r="Q36" s="885"/>
      <c r="R36" s="885"/>
      <c r="S36" s="885"/>
      <c r="T36" s="886" t="s">
        <v>792</v>
      </c>
      <c r="U36" s="885"/>
      <c r="V36" s="885"/>
      <c r="W36" s="613" t="s">
        <v>792</v>
      </c>
      <c r="X36" s="886" t="s">
        <v>792</v>
      </c>
      <c r="Y36" s="885"/>
      <c r="Z36" s="885"/>
      <c r="AA36" s="885"/>
      <c r="AB36" s="885"/>
      <c r="AC36" s="613" t="s">
        <v>792</v>
      </c>
      <c r="AD36" s="613" t="s">
        <v>792</v>
      </c>
    </row>
    <row r="37" spans="1:30">
      <c r="A37" s="612" t="s">
        <v>1597</v>
      </c>
      <c r="B37" s="892" t="s">
        <v>1595</v>
      </c>
      <c r="C37" s="888"/>
      <c r="D37" s="888"/>
      <c r="E37" s="900">
        <v>1102</v>
      </c>
      <c r="F37" s="888"/>
      <c r="G37" s="619">
        <v>1102</v>
      </c>
      <c r="H37" s="615"/>
      <c r="I37" s="893"/>
      <c r="J37" s="888"/>
      <c r="K37" s="618">
        <v>0</v>
      </c>
      <c r="L37" s="894" t="s">
        <v>1596</v>
      </c>
      <c r="M37" s="888"/>
      <c r="N37" s="893"/>
      <c r="O37" s="888"/>
      <c r="P37" s="888"/>
      <c r="Q37" s="888"/>
      <c r="R37" s="888"/>
      <c r="S37" s="888"/>
      <c r="T37" s="893"/>
      <c r="U37" s="888"/>
      <c r="V37" s="888"/>
      <c r="W37" s="615"/>
      <c r="X37" s="889">
        <v>0</v>
      </c>
      <c r="Y37" s="888"/>
      <c r="Z37" s="888"/>
      <c r="AA37" s="888"/>
      <c r="AB37" s="888"/>
      <c r="AC37" s="617">
        <v>45474</v>
      </c>
      <c r="AD37" s="615" t="s">
        <v>900</v>
      </c>
    </row>
    <row r="38" spans="1:30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0">
      <c r="A39" s="612" t="s">
        <v>1598</v>
      </c>
      <c r="B39" s="892" t="s">
        <v>59</v>
      </c>
      <c r="C39" s="888"/>
      <c r="D39" s="888"/>
      <c r="E39" s="900">
        <v>1326</v>
      </c>
      <c r="F39" s="888"/>
      <c r="G39" s="619">
        <v>0</v>
      </c>
      <c r="H39" s="615"/>
      <c r="I39" s="893"/>
      <c r="J39" s="888"/>
      <c r="K39" s="618">
        <v>0</v>
      </c>
      <c r="L39" s="894"/>
      <c r="M39" s="888"/>
      <c r="N39" s="893"/>
      <c r="O39" s="888"/>
      <c r="P39" s="888"/>
      <c r="Q39" s="888"/>
      <c r="R39" s="888"/>
      <c r="S39" s="888"/>
      <c r="T39" s="893"/>
      <c r="U39" s="888"/>
      <c r="V39" s="888"/>
      <c r="W39" s="615"/>
      <c r="X39" s="889">
        <v>0</v>
      </c>
      <c r="Y39" s="888"/>
      <c r="Z39" s="888"/>
      <c r="AA39" s="888"/>
      <c r="AB39" s="888"/>
      <c r="AC39" s="615"/>
      <c r="AD39" s="615" t="s">
        <v>792</v>
      </c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1599</v>
      </c>
      <c r="B41" s="892" t="s">
        <v>1600</v>
      </c>
      <c r="C41" s="888"/>
      <c r="D41" s="888"/>
      <c r="E41" s="900">
        <v>1263</v>
      </c>
      <c r="F41" s="888"/>
      <c r="G41" s="619">
        <v>1263</v>
      </c>
      <c r="H41" s="619">
        <v>20460.599999999999</v>
      </c>
      <c r="I41" s="901">
        <v>1705.05</v>
      </c>
      <c r="J41" s="888"/>
      <c r="K41" s="618">
        <v>16.2</v>
      </c>
      <c r="L41" s="894"/>
      <c r="M41" s="888"/>
      <c r="N41" s="887">
        <v>45748</v>
      </c>
      <c r="O41" s="888"/>
      <c r="P41" s="888"/>
      <c r="Q41" s="888"/>
      <c r="R41" s="888"/>
      <c r="S41" s="888"/>
      <c r="T41" s="887">
        <v>46112</v>
      </c>
      <c r="U41" s="888"/>
      <c r="V41" s="888"/>
      <c r="W41" s="616">
        <v>1705.05</v>
      </c>
      <c r="X41" s="889">
        <v>16.2</v>
      </c>
      <c r="Y41" s="888"/>
      <c r="Z41" s="888"/>
      <c r="AA41" s="888"/>
      <c r="AB41" s="888"/>
      <c r="AC41" s="617">
        <v>45748</v>
      </c>
      <c r="AD41" s="615" t="s">
        <v>995</v>
      </c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46113</v>
      </c>
      <c r="O42" s="888"/>
      <c r="P42" s="888"/>
      <c r="Q42" s="888"/>
      <c r="R42" s="888"/>
      <c r="S42" s="888"/>
      <c r="T42" s="887">
        <v>46477</v>
      </c>
      <c r="U42" s="888"/>
      <c r="V42" s="888"/>
      <c r="W42" s="616">
        <v>1780.83</v>
      </c>
      <c r="X42" s="889">
        <v>16.920000000000002</v>
      </c>
      <c r="Y42" s="888"/>
      <c r="Z42" s="888"/>
      <c r="AA42" s="888"/>
      <c r="AB42" s="888"/>
      <c r="AC42" s="615"/>
      <c r="AD42" s="615"/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46478</v>
      </c>
      <c r="O43" s="888"/>
      <c r="P43" s="888"/>
      <c r="Q43" s="888"/>
      <c r="R43" s="888"/>
      <c r="S43" s="888"/>
      <c r="T43" s="887">
        <v>46843</v>
      </c>
      <c r="U43" s="888"/>
      <c r="V43" s="888"/>
      <c r="W43" s="616">
        <v>1856.61</v>
      </c>
      <c r="X43" s="889">
        <v>17.64</v>
      </c>
      <c r="Y43" s="888"/>
      <c r="Z43" s="888"/>
      <c r="AA43" s="888"/>
      <c r="AB43" s="888"/>
      <c r="AC43" s="615"/>
      <c r="AD43" s="615"/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>
      <c r="A45" s="612" t="s">
        <v>1601</v>
      </c>
      <c r="B45" s="892" t="s">
        <v>1602</v>
      </c>
      <c r="C45" s="888"/>
      <c r="D45" s="888"/>
      <c r="E45" s="900">
        <v>1263</v>
      </c>
      <c r="F45" s="888"/>
      <c r="G45" s="619">
        <v>1263</v>
      </c>
      <c r="H45" s="619">
        <v>17580.96</v>
      </c>
      <c r="I45" s="901">
        <v>1465.08</v>
      </c>
      <c r="J45" s="888"/>
      <c r="K45" s="618">
        <v>13.92</v>
      </c>
      <c r="L45" s="894"/>
      <c r="M45" s="888"/>
      <c r="N45" s="887">
        <v>45931</v>
      </c>
      <c r="O45" s="888"/>
      <c r="P45" s="888"/>
      <c r="Q45" s="888"/>
      <c r="R45" s="888"/>
      <c r="S45" s="888"/>
      <c r="T45" s="887">
        <v>46295</v>
      </c>
      <c r="U45" s="888"/>
      <c r="V45" s="888"/>
      <c r="W45" s="616">
        <v>1465.08</v>
      </c>
      <c r="X45" s="889">
        <v>13.92</v>
      </c>
      <c r="Y45" s="888"/>
      <c r="Z45" s="888"/>
      <c r="AA45" s="888"/>
      <c r="AB45" s="888"/>
      <c r="AC45" s="617">
        <v>44835</v>
      </c>
      <c r="AD45" s="615" t="s">
        <v>1169</v>
      </c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46296</v>
      </c>
      <c r="O46" s="888"/>
      <c r="P46" s="888"/>
      <c r="Q46" s="888"/>
      <c r="R46" s="888"/>
      <c r="S46" s="888"/>
      <c r="T46" s="887">
        <v>46660</v>
      </c>
      <c r="U46" s="888"/>
      <c r="V46" s="888"/>
      <c r="W46" s="616">
        <v>1528.23</v>
      </c>
      <c r="X46" s="889">
        <v>14.52</v>
      </c>
      <c r="Y46" s="888"/>
      <c r="Z46" s="888"/>
      <c r="AA46" s="888"/>
      <c r="AB46" s="888"/>
      <c r="AC46" s="615"/>
      <c r="AD46" s="615"/>
    </row>
    <row r="47" spans="1:30">
      <c r="A47" s="614" t="s">
        <v>792</v>
      </c>
      <c r="B47" s="884" t="s">
        <v>792</v>
      </c>
      <c r="C47" s="885"/>
      <c r="D47" s="885"/>
      <c r="E47" s="886" t="s">
        <v>792</v>
      </c>
      <c r="F47" s="885"/>
      <c r="G47" s="613" t="s">
        <v>792</v>
      </c>
      <c r="H47" s="613" t="s">
        <v>792</v>
      </c>
      <c r="I47" s="886" t="s">
        <v>792</v>
      </c>
      <c r="J47" s="885"/>
      <c r="K47" s="613" t="s">
        <v>792</v>
      </c>
      <c r="L47" s="884" t="s">
        <v>792</v>
      </c>
      <c r="M47" s="885"/>
      <c r="N47" s="886" t="s">
        <v>792</v>
      </c>
      <c r="O47" s="885"/>
      <c r="P47" s="885"/>
      <c r="Q47" s="885"/>
      <c r="R47" s="885"/>
      <c r="S47" s="885"/>
      <c r="T47" s="886" t="s">
        <v>792</v>
      </c>
      <c r="U47" s="885"/>
      <c r="V47" s="885"/>
      <c r="W47" s="613" t="s">
        <v>792</v>
      </c>
      <c r="X47" s="886" t="s">
        <v>792</v>
      </c>
      <c r="Y47" s="885"/>
      <c r="Z47" s="885"/>
      <c r="AA47" s="885"/>
      <c r="AB47" s="885"/>
      <c r="AC47" s="613" t="s">
        <v>792</v>
      </c>
      <c r="AD47" s="613" t="s">
        <v>792</v>
      </c>
    </row>
    <row r="48" spans="1:30">
      <c r="A48" s="612" t="s">
        <v>1603</v>
      </c>
      <c r="B48" s="892" t="s">
        <v>1604</v>
      </c>
      <c r="C48" s="888"/>
      <c r="D48" s="888"/>
      <c r="E48" s="900">
        <v>1339</v>
      </c>
      <c r="F48" s="888"/>
      <c r="G48" s="619">
        <v>1339</v>
      </c>
      <c r="H48" s="619">
        <v>39654.480000000003</v>
      </c>
      <c r="I48" s="901">
        <v>3304.54</v>
      </c>
      <c r="J48" s="888"/>
      <c r="K48" s="618">
        <v>15.24</v>
      </c>
      <c r="L48" s="894" t="s">
        <v>1605</v>
      </c>
      <c r="M48" s="888"/>
      <c r="N48" s="887">
        <v>45778</v>
      </c>
      <c r="O48" s="888"/>
      <c r="P48" s="888"/>
      <c r="Q48" s="888"/>
      <c r="R48" s="888"/>
      <c r="S48" s="888"/>
      <c r="T48" s="887">
        <v>46142</v>
      </c>
      <c r="U48" s="888"/>
      <c r="V48" s="888"/>
      <c r="W48" s="616">
        <v>3304.54</v>
      </c>
      <c r="X48" s="889">
        <v>15.24</v>
      </c>
      <c r="Y48" s="888"/>
      <c r="Z48" s="888"/>
      <c r="AA48" s="888"/>
      <c r="AB48" s="888"/>
      <c r="AC48" s="617">
        <v>45047</v>
      </c>
      <c r="AD48" s="615" t="s">
        <v>1433</v>
      </c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1606</v>
      </c>
      <c r="B50" s="892" t="s">
        <v>1607</v>
      </c>
      <c r="C50" s="888"/>
      <c r="D50" s="888"/>
      <c r="E50" s="900">
        <v>1339</v>
      </c>
      <c r="F50" s="888"/>
      <c r="G50" s="619">
        <v>1339</v>
      </c>
      <c r="H50" s="619">
        <v>20085</v>
      </c>
      <c r="I50" s="901">
        <v>1673.75</v>
      </c>
      <c r="J50" s="888"/>
      <c r="K50" s="618">
        <v>15</v>
      </c>
      <c r="L50" s="894"/>
      <c r="M50" s="888"/>
      <c r="N50" s="887">
        <v>45809</v>
      </c>
      <c r="O50" s="888"/>
      <c r="P50" s="888"/>
      <c r="Q50" s="888"/>
      <c r="R50" s="888"/>
      <c r="S50" s="888"/>
      <c r="T50" s="887">
        <v>46173</v>
      </c>
      <c r="U50" s="888"/>
      <c r="V50" s="888"/>
      <c r="W50" s="616">
        <v>1673.75</v>
      </c>
      <c r="X50" s="889">
        <v>15</v>
      </c>
      <c r="Y50" s="888"/>
      <c r="Z50" s="888"/>
      <c r="AA50" s="888"/>
      <c r="AB50" s="888"/>
      <c r="AC50" s="617">
        <v>45809</v>
      </c>
      <c r="AD50" s="615" t="s">
        <v>1014</v>
      </c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46174</v>
      </c>
      <c r="O51" s="888"/>
      <c r="P51" s="888"/>
      <c r="Q51" s="888"/>
      <c r="R51" s="888"/>
      <c r="S51" s="888"/>
      <c r="T51" s="887">
        <v>46538</v>
      </c>
      <c r="U51" s="888"/>
      <c r="V51" s="888"/>
      <c r="W51" s="616">
        <v>1740.7</v>
      </c>
      <c r="X51" s="889">
        <v>15.6</v>
      </c>
      <c r="Y51" s="888"/>
      <c r="Z51" s="888"/>
      <c r="AA51" s="888"/>
      <c r="AB51" s="888"/>
      <c r="AC51" s="615"/>
      <c r="AD51" s="615"/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46539</v>
      </c>
      <c r="O52" s="888"/>
      <c r="P52" s="888"/>
      <c r="Q52" s="888"/>
      <c r="R52" s="888"/>
      <c r="S52" s="888"/>
      <c r="T52" s="887">
        <v>46904</v>
      </c>
      <c r="U52" s="888"/>
      <c r="V52" s="888"/>
      <c r="W52" s="616">
        <v>1807.65</v>
      </c>
      <c r="X52" s="889">
        <v>16.2</v>
      </c>
      <c r="Y52" s="888"/>
      <c r="Z52" s="888"/>
      <c r="AA52" s="888"/>
      <c r="AB52" s="888"/>
      <c r="AC52" s="615"/>
      <c r="AD52" s="615"/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46905</v>
      </c>
      <c r="O53" s="888"/>
      <c r="P53" s="888"/>
      <c r="Q53" s="888"/>
      <c r="R53" s="888"/>
      <c r="S53" s="888"/>
      <c r="T53" s="887">
        <v>47269</v>
      </c>
      <c r="U53" s="888"/>
      <c r="V53" s="888"/>
      <c r="W53" s="616">
        <v>1874.6</v>
      </c>
      <c r="X53" s="889">
        <v>16.8</v>
      </c>
      <c r="Y53" s="888"/>
      <c r="Z53" s="888"/>
      <c r="AA53" s="888"/>
      <c r="AB53" s="888"/>
      <c r="AC53" s="615"/>
      <c r="AD53" s="615"/>
    </row>
    <row r="54" spans="1:30">
      <c r="A54" s="612"/>
      <c r="B54" s="892"/>
      <c r="C54" s="888"/>
      <c r="D54" s="888"/>
      <c r="E54" s="893"/>
      <c r="F54" s="888"/>
      <c r="G54" s="615" t="s">
        <v>792</v>
      </c>
      <c r="H54" s="615"/>
      <c r="I54" s="893"/>
      <c r="J54" s="888"/>
      <c r="K54" s="615"/>
      <c r="L54" s="894"/>
      <c r="M54" s="888"/>
      <c r="N54" s="887">
        <v>47270</v>
      </c>
      <c r="O54" s="888"/>
      <c r="P54" s="888"/>
      <c r="Q54" s="888"/>
      <c r="R54" s="888"/>
      <c r="S54" s="888"/>
      <c r="T54" s="887">
        <v>47634</v>
      </c>
      <c r="U54" s="888"/>
      <c r="V54" s="888"/>
      <c r="W54" s="616">
        <v>1941.55</v>
      </c>
      <c r="X54" s="889">
        <v>17.399999999999999</v>
      </c>
      <c r="Y54" s="888"/>
      <c r="Z54" s="888"/>
      <c r="AA54" s="888"/>
      <c r="AB54" s="888"/>
      <c r="AC54" s="615"/>
      <c r="AD54" s="615"/>
    </row>
    <row r="55" spans="1:30">
      <c r="A55" s="614" t="s">
        <v>792</v>
      </c>
      <c r="B55" s="884" t="s">
        <v>792</v>
      </c>
      <c r="C55" s="885"/>
      <c r="D55" s="885"/>
      <c r="E55" s="886" t="s">
        <v>792</v>
      </c>
      <c r="F55" s="885"/>
      <c r="G55" s="613" t="s">
        <v>792</v>
      </c>
      <c r="H55" s="613" t="s">
        <v>792</v>
      </c>
      <c r="I55" s="886" t="s">
        <v>792</v>
      </c>
      <c r="J55" s="885"/>
      <c r="K55" s="613" t="s">
        <v>792</v>
      </c>
      <c r="L55" s="884" t="s">
        <v>792</v>
      </c>
      <c r="M55" s="885"/>
      <c r="N55" s="886" t="s">
        <v>792</v>
      </c>
      <c r="O55" s="885"/>
      <c r="P55" s="885"/>
      <c r="Q55" s="885"/>
      <c r="R55" s="885"/>
      <c r="S55" s="885"/>
      <c r="T55" s="886" t="s">
        <v>792</v>
      </c>
      <c r="U55" s="885"/>
      <c r="V55" s="885"/>
      <c r="W55" s="613" t="s">
        <v>792</v>
      </c>
      <c r="X55" s="886" t="s">
        <v>792</v>
      </c>
      <c r="Y55" s="885"/>
      <c r="Z55" s="885"/>
      <c r="AA55" s="885"/>
      <c r="AB55" s="885"/>
      <c r="AC55" s="613" t="s">
        <v>792</v>
      </c>
      <c r="AD55" s="613" t="s">
        <v>792</v>
      </c>
    </row>
    <row r="56" spans="1:30">
      <c r="A56" s="612" t="s">
        <v>1608</v>
      </c>
      <c r="B56" s="892" t="s">
        <v>1604</v>
      </c>
      <c r="C56" s="888"/>
      <c r="D56" s="888"/>
      <c r="E56" s="900">
        <v>1263</v>
      </c>
      <c r="F56" s="888"/>
      <c r="G56" s="619">
        <v>1263</v>
      </c>
      <c r="H56" s="615"/>
      <c r="I56" s="893"/>
      <c r="J56" s="888"/>
      <c r="K56" s="618">
        <v>0</v>
      </c>
      <c r="L56" s="894" t="s">
        <v>1605</v>
      </c>
      <c r="M56" s="888"/>
      <c r="N56" s="893"/>
      <c r="O56" s="888"/>
      <c r="P56" s="888"/>
      <c r="Q56" s="888"/>
      <c r="R56" s="888"/>
      <c r="S56" s="888"/>
      <c r="T56" s="893"/>
      <c r="U56" s="888"/>
      <c r="V56" s="888"/>
      <c r="W56" s="615"/>
      <c r="X56" s="889">
        <v>0</v>
      </c>
      <c r="Y56" s="888"/>
      <c r="Z56" s="888"/>
      <c r="AA56" s="888"/>
      <c r="AB56" s="888"/>
      <c r="AC56" s="617">
        <v>45047</v>
      </c>
      <c r="AD56" s="615" t="s">
        <v>1433</v>
      </c>
    </row>
    <row r="57" spans="1:30">
      <c r="A57" s="614" t="s">
        <v>792</v>
      </c>
      <c r="B57" s="884" t="s">
        <v>792</v>
      </c>
      <c r="C57" s="885"/>
      <c r="D57" s="885"/>
      <c r="E57" s="886" t="s">
        <v>792</v>
      </c>
      <c r="F57" s="885"/>
      <c r="G57" s="613" t="s">
        <v>792</v>
      </c>
      <c r="H57" s="613" t="s">
        <v>792</v>
      </c>
      <c r="I57" s="886" t="s">
        <v>792</v>
      </c>
      <c r="J57" s="885"/>
      <c r="K57" s="613" t="s">
        <v>792</v>
      </c>
      <c r="L57" s="884" t="s">
        <v>792</v>
      </c>
      <c r="M57" s="885"/>
      <c r="N57" s="886" t="s">
        <v>792</v>
      </c>
      <c r="O57" s="885"/>
      <c r="P57" s="885"/>
      <c r="Q57" s="885"/>
      <c r="R57" s="885"/>
      <c r="S57" s="885"/>
      <c r="T57" s="886" t="s">
        <v>792</v>
      </c>
      <c r="U57" s="885"/>
      <c r="V57" s="885"/>
      <c r="W57" s="613" t="s">
        <v>792</v>
      </c>
      <c r="X57" s="886" t="s">
        <v>792</v>
      </c>
      <c r="Y57" s="885"/>
      <c r="Z57" s="885"/>
      <c r="AA57" s="885"/>
      <c r="AB57" s="885"/>
      <c r="AC57" s="613" t="s">
        <v>792</v>
      </c>
      <c r="AD57" s="613" t="s">
        <v>792</v>
      </c>
    </row>
    <row r="58" spans="1:30">
      <c r="A58" s="612" t="s">
        <v>1609</v>
      </c>
      <c r="B58" s="892" t="s">
        <v>1610</v>
      </c>
      <c r="C58" s="888"/>
      <c r="D58" s="888"/>
      <c r="E58" s="900">
        <v>1263</v>
      </c>
      <c r="F58" s="888"/>
      <c r="G58" s="619">
        <v>1263</v>
      </c>
      <c r="H58" s="619">
        <v>19248.12</v>
      </c>
      <c r="I58" s="901">
        <v>1604.01</v>
      </c>
      <c r="J58" s="888"/>
      <c r="K58" s="618">
        <v>15.24</v>
      </c>
      <c r="L58" s="894"/>
      <c r="M58" s="888"/>
      <c r="N58" s="887">
        <v>45778</v>
      </c>
      <c r="O58" s="888"/>
      <c r="P58" s="888"/>
      <c r="Q58" s="888"/>
      <c r="R58" s="888"/>
      <c r="S58" s="888"/>
      <c r="T58" s="887">
        <v>46142</v>
      </c>
      <c r="U58" s="888"/>
      <c r="V58" s="888"/>
      <c r="W58" s="616">
        <v>1604.01</v>
      </c>
      <c r="X58" s="889">
        <v>15.24</v>
      </c>
      <c r="Y58" s="888"/>
      <c r="Z58" s="888"/>
      <c r="AA58" s="888"/>
      <c r="AB58" s="888"/>
      <c r="AC58" s="617">
        <v>45778</v>
      </c>
      <c r="AD58" s="615" t="s">
        <v>1433</v>
      </c>
    </row>
    <row r="59" spans="1:30">
      <c r="A59" s="614" t="s">
        <v>792</v>
      </c>
      <c r="B59" s="884" t="s">
        <v>792</v>
      </c>
      <c r="C59" s="885"/>
      <c r="D59" s="885"/>
      <c r="E59" s="886" t="s">
        <v>792</v>
      </c>
      <c r="F59" s="885"/>
      <c r="G59" s="613" t="s">
        <v>792</v>
      </c>
      <c r="H59" s="613" t="s">
        <v>792</v>
      </c>
      <c r="I59" s="886" t="s">
        <v>792</v>
      </c>
      <c r="J59" s="885"/>
      <c r="K59" s="613" t="s">
        <v>792</v>
      </c>
      <c r="L59" s="884" t="s">
        <v>792</v>
      </c>
      <c r="M59" s="885"/>
      <c r="N59" s="886" t="s">
        <v>792</v>
      </c>
      <c r="O59" s="885"/>
      <c r="P59" s="885"/>
      <c r="Q59" s="885"/>
      <c r="R59" s="885"/>
      <c r="S59" s="885"/>
      <c r="T59" s="886" t="s">
        <v>792</v>
      </c>
      <c r="U59" s="885"/>
      <c r="V59" s="885"/>
      <c r="W59" s="613" t="s">
        <v>792</v>
      </c>
      <c r="X59" s="886" t="s">
        <v>792</v>
      </c>
      <c r="Y59" s="885"/>
      <c r="Z59" s="885"/>
      <c r="AA59" s="885"/>
      <c r="AB59" s="885"/>
      <c r="AC59" s="613" t="s">
        <v>792</v>
      </c>
      <c r="AD59" s="613" t="s">
        <v>792</v>
      </c>
    </row>
    <row r="60" spans="1:30">
      <c r="A60" s="612" t="s">
        <v>1611</v>
      </c>
      <c r="B60" s="892" t="s">
        <v>1612</v>
      </c>
      <c r="C60" s="888"/>
      <c r="D60" s="888"/>
      <c r="E60" s="900">
        <v>1327</v>
      </c>
      <c r="F60" s="888"/>
      <c r="G60" s="619">
        <v>1327</v>
      </c>
      <c r="H60" s="619">
        <v>19905</v>
      </c>
      <c r="I60" s="901">
        <v>1658.75</v>
      </c>
      <c r="J60" s="888"/>
      <c r="K60" s="618">
        <v>15</v>
      </c>
      <c r="L60" s="894"/>
      <c r="M60" s="888"/>
      <c r="N60" s="887">
        <v>45870</v>
      </c>
      <c r="O60" s="888"/>
      <c r="P60" s="888"/>
      <c r="Q60" s="888"/>
      <c r="R60" s="888"/>
      <c r="S60" s="888"/>
      <c r="T60" s="887">
        <v>46234</v>
      </c>
      <c r="U60" s="888"/>
      <c r="V60" s="888"/>
      <c r="W60" s="616">
        <v>1658.75</v>
      </c>
      <c r="X60" s="889">
        <v>15</v>
      </c>
      <c r="Y60" s="888"/>
      <c r="Z60" s="888"/>
      <c r="AA60" s="888"/>
      <c r="AB60" s="888"/>
      <c r="AC60" s="617">
        <v>45870</v>
      </c>
      <c r="AD60" s="615" t="s">
        <v>965</v>
      </c>
    </row>
    <row r="61" spans="1:30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46235</v>
      </c>
      <c r="O61" s="888"/>
      <c r="P61" s="888"/>
      <c r="Q61" s="888"/>
      <c r="R61" s="888"/>
      <c r="S61" s="888"/>
      <c r="T61" s="887">
        <v>46599</v>
      </c>
      <c r="U61" s="888"/>
      <c r="V61" s="888"/>
      <c r="W61" s="616">
        <v>1738.37</v>
      </c>
      <c r="X61" s="889">
        <v>15.72</v>
      </c>
      <c r="Y61" s="888"/>
      <c r="Z61" s="888"/>
      <c r="AA61" s="888"/>
      <c r="AB61" s="888"/>
      <c r="AC61" s="615"/>
      <c r="AD61" s="615"/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46600</v>
      </c>
      <c r="O62" s="888"/>
      <c r="P62" s="888"/>
      <c r="Q62" s="888"/>
      <c r="R62" s="888"/>
      <c r="S62" s="888"/>
      <c r="T62" s="887">
        <v>46965</v>
      </c>
      <c r="U62" s="888"/>
      <c r="V62" s="888"/>
      <c r="W62" s="616">
        <v>1817.99</v>
      </c>
      <c r="X62" s="889">
        <v>16.440000000000001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1613</v>
      </c>
      <c r="B64" s="892" t="s">
        <v>59</v>
      </c>
      <c r="C64" s="888"/>
      <c r="D64" s="888"/>
      <c r="E64" s="900">
        <v>1600</v>
      </c>
      <c r="F64" s="888"/>
      <c r="G64" s="619">
        <v>0</v>
      </c>
      <c r="H64" s="615"/>
      <c r="I64" s="893"/>
      <c r="J64" s="888"/>
      <c r="K64" s="618">
        <v>0</v>
      </c>
      <c r="L64" s="894"/>
      <c r="M64" s="888"/>
      <c r="N64" s="893"/>
      <c r="O64" s="888"/>
      <c r="P64" s="888"/>
      <c r="Q64" s="888"/>
      <c r="R64" s="888"/>
      <c r="S64" s="888"/>
      <c r="T64" s="893"/>
      <c r="U64" s="888"/>
      <c r="V64" s="888"/>
      <c r="W64" s="615"/>
      <c r="X64" s="889">
        <v>0</v>
      </c>
      <c r="Y64" s="888"/>
      <c r="Z64" s="888"/>
      <c r="AA64" s="888"/>
      <c r="AB64" s="888"/>
      <c r="AC64" s="615"/>
      <c r="AD64" s="615" t="s">
        <v>792</v>
      </c>
    </row>
    <row r="65" spans="1:30">
      <c r="A65" s="614" t="s">
        <v>792</v>
      </c>
      <c r="B65" s="884" t="s">
        <v>792</v>
      </c>
      <c r="C65" s="885"/>
      <c r="D65" s="885"/>
      <c r="E65" s="886" t="s">
        <v>792</v>
      </c>
      <c r="F65" s="885"/>
      <c r="G65" s="613" t="s">
        <v>792</v>
      </c>
      <c r="H65" s="613" t="s">
        <v>792</v>
      </c>
      <c r="I65" s="886" t="s">
        <v>792</v>
      </c>
      <c r="J65" s="885"/>
      <c r="K65" s="613" t="s">
        <v>792</v>
      </c>
      <c r="L65" s="884" t="s">
        <v>792</v>
      </c>
      <c r="M65" s="885"/>
      <c r="N65" s="886" t="s">
        <v>792</v>
      </c>
      <c r="O65" s="885"/>
      <c r="P65" s="885"/>
      <c r="Q65" s="885"/>
      <c r="R65" s="885"/>
      <c r="S65" s="885"/>
      <c r="T65" s="886" t="s">
        <v>792</v>
      </c>
      <c r="U65" s="885"/>
      <c r="V65" s="885"/>
      <c r="W65" s="613" t="s">
        <v>792</v>
      </c>
      <c r="X65" s="886" t="s">
        <v>792</v>
      </c>
      <c r="Y65" s="885"/>
      <c r="Z65" s="885"/>
      <c r="AA65" s="885"/>
      <c r="AB65" s="885"/>
      <c r="AC65" s="613" t="s">
        <v>792</v>
      </c>
      <c r="AD65" s="613" t="s">
        <v>792</v>
      </c>
    </row>
    <row r="66" spans="1:30">
      <c r="A66" s="612" t="s">
        <v>1614</v>
      </c>
      <c r="B66" s="892" t="s">
        <v>59</v>
      </c>
      <c r="C66" s="888"/>
      <c r="D66" s="888"/>
      <c r="E66" s="900">
        <v>1600</v>
      </c>
      <c r="F66" s="888"/>
      <c r="G66" s="619">
        <v>0</v>
      </c>
      <c r="H66" s="615"/>
      <c r="I66" s="893"/>
      <c r="J66" s="888"/>
      <c r="K66" s="618">
        <v>0</v>
      </c>
      <c r="L66" s="894"/>
      <c r="M66" s="888"/>
      <c r="N66" s="893"/>
      <c r="O66" s="888"/>
      <c r="P66" s="888"/>
      <c r="Q66" s="888"/>
      <c r="R66" s="888"/>
      <c r="S66" s="888"/>
      <c r="T66" s="893"/>
      <c r="U66" s="888"/>
      <c r="V66" s="888"/>
      <c r="W66" s="615"/>
      <c r="X66" s="889">
        <v>0</v>
      </c>
      <c r="Y66" s="888"/>
      <c r="Z66" s="888"/>
      <c r="AA66" s="888"/>
      <c r="AB66" s="888"/>
      <c r="AC66" s="615"/>
      <c r="AD66" s="615" t="s">
        <v>792</v>
      </c>
    </row>
    <row r="67" spans="1:30">
      <c r="A67" s="614" t="s">
        <v>792</v>
      </c>
      <c r="B67" s="884" t="s">
        <v>792</v>
      </c>
      <c r="C67" s="885"/>
      <c r="D67" s="885"/>
      <c r="E67" s="886" t="s">
        <v>792</v>
      </c>
      <c r="F67" s="885"/>
      <c r="G67" s="613" t="s">
        <v>792</v>
      </c>
      <c r="H67" s="613" t="s">
        <v>792</v>
      </c>
      <c r="I67" s="886" t="s">
        <v>792</v>
      </c>
      <c r="J67" s="885"/>
      <c r="K67" s="613" t="s">
        <v>792</v>
      </c>
      <c r="L67" s="884" t="s">
        <v>792</v>
      </c>
      <c r="M67" s="885"/>
      <c r="N67" s="886" t="s">
        <v>792</v>
      </c>
      <c r="O67" s="885"/>
      <c r="P67" s="885"/>
      <c r="Q67" s="885"/>
      <c r="R67" s="885"/>
      <c r="S67" s="885"/>
      <c r="T67" s="886" t="s">
        <v>792</v>
      </c>
      <c r="U67" s="885"/>
      <c r="V67" s="885"/>
      <c r="W67" s="613" t="s">
        <v>792</v>
      </c>
      <c r="X67" s="886" t="s">
        <v>792</v>
      </c>
      <c r="Y67" s="885"/>
      <c r="Z67" s="885"/>
      <c r="AA67" s="885"/>
      <c r="AB67" s="885"/>
      <c r="AC67" s="613" t="s">
        <v>792</v>
      </c>
      <c r="AD67" s="613" t="s">
        <v>792</v>
      </c>
    </row>
    <row r="68" spans="1:30">
      <c r="A68" s="612" t="s">
        <v>1615</v>
      </c>
      <c r="B68" s="892" t="s">
        <v>1616</v>
      </c>
      <c r="C68" s="888"/>
      <c r="D68" s="888"/>
      <c r="E68" s="900">
        <v>1600</v>
      </c>
      <c r="F68" s="888"/>
      <c r="G68" s="619">
        <v>1600</v>
      </c>
      <c r="H68" s="619">
        <v>24768</v>
      </c>
      <c r="I68" s="901">
        <v>2064</v>
      </c>
      <c r="J68" s="888"/>
      <c r="K68" s="618">
        <v>15.48</v>
      </c>
      <c r="L68" s="894"/>
      <c r="M68" s="888"/>
      <c r="N68" s="887">
        <v>45839</v>
      </c>
      <c r="O68" s="888"/>
      <c r="P68" s="888"/>
      <c r="Q68" s="888"/>
      <c r="R68" s="888"/>
      <c r="S68" s="888"/>
      <c r="T68" s="887">
        <v>46203</v>
      </c>
      <c r="U68" s="888"/>
      <c r="V68" s="888"/>
      <c r="W68" s="616">
        <v>2064</v>
      </c>
      <c r="X68" s="889">
        <v>15.48</v>
      </c>
      <c r="Y68" s="888"/>
      <c r="Z68" s="888"/>
      <c r="AA68" s="888"/>
      <c r="AB68" s="888"/>
      <c r="AC68" s="617">
        <v>45839</v>
      </c>
      <c r="AD68" s="615" t="s">
        <v>835</v>
      </c>
    </row>
    <row r="69" spans="1:30">
      <c r="A69" s="612"/>
      <c r="B69" s="892"/>
      <c r="C69" s="888"/>
      <c r="D69" s="888"/>
      <c r="E69" s="893"/>
      <c r="F69" s="888"/>
      <c r="G69" s="615" t="s">
        <v>792</v>
      </c>
      <c r="H69" s="615"/>
      <c r="I69" s="893"/>
      <c r="J69" s="888"/>
      <c r="K69" s="615"/>
      <c r="L69" s="894"/>
      <c r="M69" s="888"/>
      <c r="N69" s="887">
        <v>46204</v>
      </c>
      <c r="O69" s="888"/>
      <c r="P69" s="888"/>
      <c r="Q69" s="888"/>
      <c r="R69" s="888"/>
      <c r="S69" s="888"/>
      <c r="T69" s="887">
        <v>46568</v>
      </c>
      <c r="U69" s="888"/>
      <c r="V69" s="888"/>
      <c r="W69" s="616">
        <v>2160</v>
      </c>
      <c r="X69" s="889">
        <v>16.2</v>
      </c>
      <c r="Y69" s="888"/>
      <c r="Z69" s="888"/>
      <c r="AA69" s="888"/>
      <c r="AB69" s="888"/>
      <c r="AC69" s="615"/>
      <c r="AD69" s="615"/>
    </row>
    <row r="70" spans="1:30">
      <c r="A70" s="612"/>
      <c r="B70" s="892"/>
      <c r="C70" s="888"/>
      <c r="D70" s="888"/>
      <c r="E70" s="893"/>
      <c r="F70" s="888"/>
      <c r="G70" s="615" t="s">
        <v>792</v>
      </c>
      <c r="H70" s="615"/>
      <c r="I70" s="893"/>
      <c r="J70" s="888"/>
      <c r="K70" s="615"/>
      <c r="L70" s="894"/>
      <c r="M70" s="888"/>
      <c r="N70" s="887">
        <v>46569</v>
      </c>
      <c r="O70" s="888"/>
      <c r="P70" s="888"/>
      <c r="Q70" s="888"/>
      <c r="R70" s="888"/>
      <c r="S70" s="888"/>
      <c r="T70" s="887">
        <v>46934</v>
      </c>
      <c r="U70" s="888"/>
      <c r="V70" s="888"/>
      <c r="W70" s="616">
        <v>2256</v>
      </c>
      <c r="X70" s="889">
        <v>16.920000000000002</v>
      </c>
      <c r="Y70" s="888"/>
      <c r="Z70" s="888"/>
      <c r="AA70" s="888"/>
      <c r="AB70" s="888"/>
      <c r="AC70" s="615"/>
      <c r="AD70" s="615"/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892" t="s">
        <v>792</v>
      </c>
      <c r="B72" s="892" t="s">
        <v>792</v>
      </c>
      <c r="C72" s="888"/>
      <c r="D72" s="888"/>
    </row>
    <row r="73" spans="1:30">
      <c r="A73" s="888"/>
      <c r="B73" s="888"/>
      <c r="C73" s="888"/>
      <c r="D73" s="888"/>
    </row>
    <row r="74" spans="1:30" ht="16" thickBot="1">
      <c r="A74" s="888"/>
      <c r="B74" s="888"/>
      <c r="C74" s="888"/>
      <c r="D74" s="888"/>
      <c r="J74" s="895" t="s">
        <v>901</v>
      </c>
      <c r="K74" s="896"/>
      <c r="L74" s="896"/>
      <c r="M74" s="896"/>
      <c r="N74" s="896"/>
      <c r="O74" s="896"/>
      <c r="P74" s="896"/>
      <c r="Q74" s="896"/>
      <c r="R74" s="896"/>
      <c r="S74" s="896"/>
      <c r="T74" s="896"/>
      <c r="U74" s="896"/>
      <c r="V74" s="896"/>
      <c r="W74" s="896"/>
      <c r="X74" s="896"/>
      <c r="Y74" s="896"/>
      <c r="Z74" s="896"/>
    </row>
    <row r="75" spans="1:30">
      <c r="A75" s="888"/>
      <c r="B75" s="888"/>
      <c r="C75" s="888"/>
      <c r="D75" s="888"/>
    </row>
    <row r="76" spans="1:30">
      <c r="A76" s="888"/>
      <c r="B76" s="888"/>
      <c r="C76" s="888"/>
      <c r="D76" s="888"/>
      <c r="J76" s="890" t="s">
        <v>902</v>
      </c>
      <c r="K76" s="888"/>
      <c r="L76" s="888"/>
      <c r="M76" s="891">
        <v>35597</v>
      </c>
      <c r="N76" s="888"/>
      <c r="S76" s="890" t="s">
        <v>903</v>
      </c>
      <c r="T76" s="888"/>
      <c r="U76" s="888"/>
      <c r="V76" s="891">
        <v>35953.67</v>
      </c>
      <c r="W76" s="888"/>
      <c r="X76" s="888"/>
      <c r="Y76" s="888"/>
    </row>
    <row r="77" spans="1:30">
      <c r="A77" s="888"/>
      <c r="B77" s="888"/>
      <c r="C77" s="888"/>
      <c r="D77" s="888"/>
    </row>
    <row r="78" spans="1:30">
      <c r="A78" s="888"/>
      <c r="B78" s="888"/>
      <c r="C78" s="888"/>
      <c r="D78" s="888"/>
      <c r="S78" s="890" t="s">
        <v>904</v>
      </c>
      <c r="T78" s="888"/>
      <c r="U78" s="888"/>
      <c r="V78" s="891">
        <v>431444.04</v>
      </c>
      <c r="W78" s="888"/>
      <c r="X78" s="888"/>
      <c r="Y78" s="888"/>
    </row>
    <row r="79" spans="1:30">
      <c r="A79" s="888"/>
      <c r="B79" s="888"/>
      <c r="C79" s="888"/>
      <c r="D79" s="888"/>
      <c r="J79" s="890" t="s">
        <v>905</v>
      </c>
      <c r="K79" s="888"/>
      <c r="L79" s="888"/>
      <c r="M79" s="891">
        <v>30011</v>
      </c>
      <c r="N79" s="888"/>
      <c r="S79" s="888"/>
      <c r="T79" s="888"/>
      <c r="U79" s="888"/>
      <c r="V79" s="888"/>
      <c r="W79" s="888"/>
      <c r="X79" s="888"/>
      <c r="Y79" s="888"/>
    </row>
    <row r="80" spans="1:30">
      <c r="A80" s="888"/>
      <c r="B80" s="888"/>
      <c r="C80" s="888"/>
      <c r="D80" s="888"/>
      <c r="J80" s="888"/>
      <c r="K80" s="888"/>
      <c r="L80" s="888"/>
      <c r="M80" s="888"/>
      <c r="N80" s="888"/>
    </row>
    <row r="81" spans="1:24">
      <c r="A81" s="888"/>
      <c r="B81" s="888"/>
      <c r="C81" s="888"/>
      <c r="D81" s="888"/>
    </row>
    <row r="82" spans="1:24">
      <c r="A82" s="888"/>
      <c r="B82" s="888"/>
      <c r="C82" s="888"/>
      <c r="D82" s="888"/>
      <c r="J82" s="890" t="s">
        <v>906</v>
      </c>
      <c r="K82" s="888"/>
      <c r="L82" s="888"/>
      <c r="M82" s="891">
        <v>30011</v>
      </c>
      <c r="N82" s="888"/>
      <c r="R82" s="890" t="s">
        <v>729</v>
      </c>
      <c r="S82" s="888"/>
      <c r="T82" s="888"/>
      <c r="U82" s="899">
        <v>84.307666376380027</v>
      </c>
      <c r="V82" s="888"/>
      <c r="W82" s="888"/>
      <c r="X82" s="888"/>
    </row>
    <row r="83" spans="1:24" ht="16" thickBot="1">
      <c r="A83" s="888"/>
      <c r="B83" s="888"/>
      <c r="C83" s="888"/>
      <c r="D83" s="888"/>
      <c r="J83" s="897" t="s">
        <v>907</v>
      </c>
      <c r="K83" s="896"/>
      <c r="L83" s="896"/>
      <c r="M83" s="898">
        <v>5586</v>
      </c>
      <c r="N83" s="896"/>
      <c r="R83" s="890" t="s">
        <v>908</v>
      </c>
      <c r="S83" s="888"/>
      <c r="T83" s="888"/>
      <c r="U83" s="899">
        <v>15.692333623619968</v>
      </c>
      <c r="V83" s="888"/>
      <c r="W83" s="888"/>
      <c r="X83" s="888"/>
    </row>
    <row r="84" spans="1:24">
      <c r="A84" s="888"/>
      <c r="B84" s="888"/>
      <c r="C84" s="888"/>
      <c r="D84" s="888"/>
    </row>
    <row r="85" spans="1:24">
      <c r="A85" s="888"/>
      <c r="B85" s="888"/>
      <c r="C85" s="888"/>
      <c r="D85" s="888"/>
      <c r="J85" s="890" t="s">
        <v>909</v>
      </c>
      <c r="K85" s="888"/>
      <c r="L85" s="888"/>
      <c r="M85" s="891">
        <v>35597</v>
      </c>
      <c r="N85" s="888"/>
    </row>
    <row r="86" spans="1:24">
      <c r="A86" s="888"/>
      <c r="B86" s="888"/>
      <c r="C86" s="888"/>
      <c r="D86" s="888"/>
    </row>
    <row r="87" spans="1:24" ht="2.25" customHeight="1"/>
  </sheetData>
  <mergeCells count="492">
    <mergeCell ref="V78:Y79"/>
    <mergeCell ref="J79:L80"/>
    <mergeCell ref="M79:N80"/>
    <mergeCell ref="J82:L82"/>
    <mergeCell ref="M82:N82"/>
    <mergeCell ref="R82:T82"/>
    <mergeCell ref="T71:V71"/>
    <mergeCell ref="X71:AB71"/>
    <mergeCell ref="A72:A86"/>
    <mergeCell ref="B72:D86"/>
    <mergeCell ref="J74:Z74"/>
    <mergeCell ref="J76:L76"/>
    <mergeCell ref="M76:N76"/>
    <mergeCell ref="S76:U76"/>
    <mergeCell ref="V76:Y76"/>
    <mergeCell ref="S78:U79"/>
    <mergeCell ref="J85:L85"/>
    <mergeCell ref="M85:N85"/>
    <mergeCell ref="U82:X82"/>
    <mergeCell ref="J83:L83"/>
    <mergeCell ref="M83:N83"/>
    <mergeCell ref="R83:T83"/>
    <mergeCell ref="U83:X83"/>
    <mergeCell ref="B71:D71"/>
    <mergeCell ref="E71:F71"/>
    <mergeCell ref="I71:J71"/>
    <mergeCell ref="L71:M71"/>
    <mergeCell ref="N71:S71"/>
    <mergeCell ref="T69:V69"/>
    <mergeCell ref="I69:J69"/>
    <mergeCell ref="L69:M69"/>
    <mergeCell ref="N69:S69"/>
    <mergeCell ref="X69:AB69"/>
    <mergeCell ref="B65:D65"/>
    <mergeCell ref="E65:F65"/>
    <mergeCell ref="B70:D70"/>
    <mergeCell ref="E70:F70"/>
    <mergeCell ref="I70:J70"/>
    <mergeCell ref="L70:M70"/>
    <mergeCell ref="N70:S70"/>
    <mergeCell ref="T70:V70"/>
    <mergeCell ref="X70:AB70"/>
    <mergeCell ref="B69:D69"/>
    <mergeCell ref="E69:F69"/>
    <mergeCell ref="X66:AB66"/>
    <mergeCell ref="T67:V67"/>
    <mergeCell ref="X67:AB67"/>
    <mergeCell ref="B68:D68"/>
    <mergeCell ref="E68:F68"/>
    <mergeCell ref="I68:J68"/>
    <mergeCell ref="L68:M68"/>
    <mergeCell ref="N68:S68"/>
    <mergeCell ref="T68:V68"/>
    <mergeCell ref="X68:AB68"/>
    <mergeCell ref="B67:D67"/>
    <mergeCell ref="B66:D66"/>
    <mergeCell ref="E66:F66"/>
    <mergeCell ref="I66:J66"/>
    <mergeCell ref="L66:M66"/>
    <mergeCell ref="N66:S66"/>
    <mergeCell ref="T66:V66"/>
    <mergeCell ref="E67:F67"/>
    <mergeCell ref="I67:J67"/>
    <mergeCell ref="L67:M67"/>
    <mergeCell ref="N67:S67"/>
    <mergeCell ref="I65:J65"/>
    <mergeCell ref="L65:M65"/>
    <mergeCell ref="N65:S65"/>
    <mergeCell ref="T63:V63"/>
    <mergeCell ref="I63:J63"/>
    <mergeCell ref="L63:M63"/>
    <mergeCell ref="N63:S63"/>
    <mergeCell ref="T65:V65"/>
    <mergeCell ref="X63:AB63"/>
    <mergeCell ref="X65:AB65"/>
    <mergeCell ref="B59:D59"/>
    <mergeCell ref="E59:F59"/>
    <mergeCell ref="B64:D64"/>
    <mergeCell ref="E64:F64"/>
    <mergeCell ref="I64:J64"/>
    <mergeCell ref="L64:M64"/>
    <mergeCell ref="N64:S64"/>
    <mergeCell ref="T64:V64"/>
    <mergeCell ref="X64:AB64"/>
    <mergeCell ref="B63:D63"/>
    <mergeCell ref="E63:F63"/>
    <mergeCell ref="X60:AB60"/>
    <mergeCell ref="T61:V61"/>
    <mergeCell ref="X61:AB61"/>
    <mergeCell ref="B62:D62"/>
    <mergeCell ref="E62:F62"/>
    <mergeCell ref="I62:J62"/>
    <mergeCell ref="L62:M62"/>
    <mergeCell ref="N62:S62"/>
    <mergeCell ref="T62:V62"/>
    <mergeCell ref="X62:AB62"/>
    <mergeCell ref="B61:D61"/>
    <mergeCell ref="B60:D60"/>
    <mergeCell ref="E60:F60"/>
    <mergeCell ref="I60:J60"/>
    <mergeCell ref="L60:M60"/>
    <mergeCell ref="N60:S60"/>
    <mergeCell ref="T60:V60"/>
    <mergeCell ref="E61:F61"/>
    <mergeCell ref="I61:J61"/>
    <mergeCell ref="L61:M61"/>
    <mergeCell ref="N61:S61"/>
    <mergeCell ref="I59:J59"/>
    <mergeCell ref="L59:M59"/>
    <mergeCell ref="N59:S59"/>
    <mergeCell ref="T57:V57"/>
    <mergeCell ref="I57:J57"/>
    <mergeCell ref="L57:M57"/>
    <mergeCell ref="N57:S57"/>
    <mergeCell ref="T59:V59"/>
    <mergeCell ref="X57:AB57"/>
    <mergeCell ref="X59:AB59"/>
    <mergeCell ref="B53:D53"/>
    <mergeCell ref="E53:F53"/>
    <mergeCell ref="B58:D58"/>
    <mergeCell ref="E58:F58"/>
    <mergeCell ref="I58:J58"/>
    <mergeCell ref="L58:M58"/>
    <mergeCell ref="N58:S58"/>
    <mergeCell ref="T58:V58"/>
    <mergeCell ref="X58:AB58"/>
    <mergeCell ref="B57:D57"/>
    <mergeCell ref="E57:F57"/>
    <mergeCell ref="X54:AB54"/>
    <mergeCell ref="T55:V55"/>
    <mergeCell ref="X55:AB55"/>
    <mergeCell ref="B56:D56"/>
    <mergeCell ref="E56:F56"/>
    <mergeCell ref="I56:J56"/>
    <mergeCell ref="L56:M56"/>
    <mergeCell ref="N56:S56"/>
    <mergeCell ref="T56:V56"/>
    <mergeCell ref="X56:AB56"/>
    <mergeCell ref="B55:D55"/>
    <mergeCell ref="B54:D54"/>
    <mergeCell ref="E54:F54"/>
    <mergeCell ref="I54:J54"/>
    <mergeCell ref="L54:M54"/>
    <mergeCell ref="N54:S54"/>
    <mergeCell ref="T54:V54"/>
    <mergeCell ref="E55:F55"/>
    <mergeCell ref="I55:J55"/>
    <mergeCell ref="L55:M55"/>
    <mergeCell ref="N55:S55"/>
    <mergeCell ref="I53:J53"/>
    <mergeCell ref="L53:M53"/>
    <mergeCell ref="N53:S53"/>
    <mergeCell ref="T51:V51"/>
    <mergeCell ref="I51:J51"/>
    <mergeCell ref="L51:M51"/>
    <mergeCell ref="N51:S51"/>
    <mergeCell ref="T53:V53"/>
    <mergeCell ref="X51:AB51"/>
    <mergeCell ref="X53:AB53"/>
    <mergeCell ref="B47:D47"/>
    <mergeCell ref="E47:F47"/>
    <mergeCell ref="B52:D52"/>
    <mergeCell ref="E52:F52"/>
    <mergeCell ref="I52:J52"/>
    <mergeCell ref="L52:M52"/>
    <mergeCell ref="N52:S52"/>
    <mergeCell ref="T52:V52"/>
    <mergeCell ref="X52:AB52"/>
    <mergeCell ref="B51:D51"/>
    <mergeCell ref="E51:F51"/>
    <mergeCell ref="X48:AB48"/>
    <mergeCell ref="T49:V49"/>
    <mergeCell ref="X49:AB49"/>
    <mergeCell ref="B50:D50"/>
    <mergeCell ref="E50:F50"/>
    <mergeCell ref="I50:J50"/>
    <mergeCell ref="L50:M50"/>
    <mergeCell ref="N50:S50"/>
    <mergeCell ref="T50:V50"/>
    <mergeCell ref="X50:AB50"/>
    <mergeCell ref="B49:D49"/>
    <mergeCell ref="B48:D48"/>
    <mergeCell ref="E48:F48"/>
    <mergeCell ref="I48:J48"/>
    <mergeCell ref="L48:M48"/>
    <mergeCell ref="N48:S48"/>
    <mergeCell ref="T48:V48"/>
    <mergeCell ref="E49:F49"/>
    <mergeCell ref="I49:J49"/>
    <mergeCell ref="L49:M49"/>
    <mergeCell ref="N49:S49"/>
    <mergeCell ref="I47:J47"/>
    <mergeCell ref="L47:M47"/>
    <mergeCell ref="N47:S47"/>
    <mergeCell ref="T45:V45"/>
    <mergeCell ref="I45:J45"/>
    <mergeCell ref="L45:M45"/>
    <mergeCell ref="N45:S45"/>
    <mergeCell ref="T47:V47"/>
    <mergeCell ref="X45:AB45"/>
    <mergeCell ref="X47:AB47"/>
    <mergeCell ref="B41:D41"/>
    <mergeCell ref="E41:F41"/>
    <mergeCell ref="B46:D46"/>
    <mergeCell ref="E46:F46"/>
    <mergeCell ref="I46:J46"/>
    <mergeCell ref="L46:M46"/>
    <mergeCell ref="N46:S46"/>
    <mergeCell ref="T46:V46"/>
    <mergeCell ref="X46:AB46"/>
    <mergeCell ref="B45:D45"/>
    <mergeCell ref="E45:F45"/>
    <mergeCell ref="X42:AB42"/>
    <mergeCell ref="T43:V43"/>
    <mergeCell ref="X43:AB43"/>
    <mergeCell ref="B44:D44"/>
    <mergeCell ref="E44:F44"/>
    <mergeCell ref="I44:J44"/>
    <mergeCell ref="L44:M44"/>
    <mergeCell ref="N44:S44"/>
    <mergeCell ref="T44:V44"/>
    <mergeCell ref="X44:AB44"/>
    <mergeCell ref="B43:D43"/>
    <mergeCell ref="B42:D42"/>
    <mergeCell ref="E42:F42"/>
    <mergeCell ref="I42:J42"/>
    <mergeCell ref="L42:M42"/>
    <mergeCell ref="N42:S42"/>
    <mergeCell ref="T42:V42"/>
    <mergeCell ref="E43:F43"/>
    <mergeCell ref="I43:J43"/>
    <mergeCell ref="L43:M43"/>
    <mergeCell ref="N43:S43"/>
    <mergeCell ref="I41:J41"/>
    <mergeCell ref="L41:M41"/>
    <mergeCell ref="N41:S41"/>
    <mergeCell ref="T39:V39"/>
    <mergeCell ref="I39:J39"/>
    <mergeCell ref="L39:M39"/>
    <mergeCell ref="N39:S39"/>
    <mergeCell ref="T41:V41"/>
    <mergeCell ref="X39:AB39"/>
    <mergeCell ref="X41:AB41"/>
    <mergeCell ref="B35:D35"/>
    <mergeCell ref="E35:F35"/>
    <mergeCell ref="B40:D40"/>
    <mergeCell ref="E40:F40"/>
    <mergeCell ref="I40:J40"/>
    <mergeCell ref="L40:M40"/>
    <mergeCell ref="N40:S40"/>
    <mergeCell ref="T40:V40"/>
    <mergeCell ref="X40:AB40"/>
    <mergeCell ref="B39:D39"/>
    <mergeCell ref="E39:F39"/>
    <mergeCell ref="X36:AB36"/>
    <mergeCell ref="T37:V37"/>
    <mergeCell ref="X37:AB37"/>
    <mergeCell ref="B38:D38"/>
    <mergeCell ref="E38:F38"/>
    <mergeCell ref="I38:J38"/>
    <mergeCell ref="L38:M38"/>
    <mergeCell ref="N38:S38"/>
    <mergeCell ref="T38:V38"/>
    <mergeCell ref="X38:AB38"/>
    <mergeCell ref="B37:D37"/>
    <mergeCell ref="B36:D36"/>
    <mergeCell ref="E36:F36"/>
    <mergeCell ref="I36:J36"/>
    <mergeCell ref="L36:M36"/>
    <mergeCell ref="N36:S36"/>
    <mergeCell ref="T36:V36"/>
    <mergeCell ref="E37:F37"/>
    <mergeCell ref="I37:J37"/>
    <mergeCell ref="L37:M37"/>
    <mergeCell ref="N37:S37"/>
    <mergeCell ref="I35:J35"/>
    <mergeCell ref="L35:M35"/>
    <mergeCell ref="N35:S35"/>
    <mergeCell ref="T33:V33"/>
    <mergeCell ref="I33:J33"/>
    <mergeCell ref="L33:M33"/>
    <mergeCell ref="N33:S33"/>
    <mergeCell ref="T35:V35"/>
    <mergeCell ref="X33:AB33"/>
    <mergeCell ref="X35:AB35"/>
    <mergeCell ref="B29:D29"/>
    <mergeCell ref="E29:F29"/>
    <mergeCell ref="B34:D34"/>
    <mergeCell ref="E34:F34"/>
    <mergeCell ref="I34:J34"/>
    <mergeCell ref="L34:M34"/>
    <mergeCell ref="N34:S34"/>
    <mergeCell ref="T34:V34"/>
    <mergeCell ref="X34:AB34"/>
    <mergeCell ref="B33:D33"/>
    <mergeCell ref="E33:F33"/>
    <mergeCell ref="X30:AB30"/>
    <mergeCell ref="T31:V31"/>
    <mergeCell ref="X31:AB31"/>
    <mergeCell ref="B32:D32"/>
    <mergeCell ref="E32:F32"/>
    <mergeCell ref="I32:J32"/>
    <mergeCell ref="L32:M32"/>
    <mergeCell ref="N32:S32"/>
    <mergeCell ref="T32:V32"/>
    <mergeCell ref="X32:AB32"/>
    <mergeCell ref="B31:D31"/>
    <mergeCell ref="B30:D30"/>
    <mergeCell ref="E30:F30"/>
    <mergeCell ref="I30:J30"/>
    <mergeCell ref="L30:M30"/>
    <mergeCell ref="N30:S30"/>
    <mergeCell ref="T30:V30"/>
    <mergeCell ref="E31:F31"/>
    <mergeCell ref="I31:J31"/>
    <mergeCell ref="L31:M31"/>
    <mergeCell ref="N31:S31"/>
    <mergeCell ref="I29:J29"/>
    <mergeCell ref="L29:M29"/>
    <mergeCell ref="N29:S29"/>
    <mergeCell ref="T27:V27"/>
    <mergeCell ref="I27:J27"/>
    <mergeCell ref="L27:M27"/>
    <mergeCell ref="N27:S27"/>
    <mergeCell ref="T29:V29"/>
    <mergeCell ref="X27:AB27"/>
    <mergeCell ref="X29:AB29"/>
    <mergeCell ref="B23:D23"/>
    <mergeCell ref="E23:F23"/>
    <mergeCell ref="B28:D28"/>
    <mergeCell ref="E28:F28"/>
    <mergeCell ref="I28:J28"/>
    <mergeCell ref="L28:M28"/>
    <mergeCell ref="N28:S28"/>
    <mergeCell ref="T28:V28"/>
    <mergeCell ref="X28:AB28"/>
    <mergeCell ref="B27:D27"/>
    <mergeCell ref="E27:F27"/>
    <mergeCell ref="X24:AB24"/>
    <mergeCell ref="T25:V25"/>
    <mergeCell ref="X25:AB25"/>
    <mergeCell ref="B26:D26"/>
    <mergeCell ref="E26:F26"/>
    <mergeCell ref="I26:J26"/>
    <mergeCell ref="L26:M26"/>
    <mergeCell ref="N26:S26"/>
    <mergeCell ref="T26:V26"/>
    <mergeCell ref="X26:AB26"/>
    <mergeCell ref="B25:D25"/>
    <mergeCell ref="B24:D24"/>
    <mergeCell ref="E24:F24"/>
    <mergeCell ref="I24:J24"/>
    <mergeCell ref="L24:M24"/>
    <mergeCell ref="N24:S24"/>
    <mergeCell ref="T24:V24"/>
    <mergeCell ref="E25:F25"/>
    <mergeCell ref="I25:J25"/>
    <mergeCell ref="L25:M25"/>
    <mergeCell ref="N25:S25"/>
    <mergeCell ref="I23:J23"/>
    <mergeCell ref="L23:M23"/>
    <mergeCell ref="N23:S23"/>
    <mergeCell ref="T21:V21"/>
    <mergeCell ref="I21:J21"/>
    <mergeCell ref="L21:M21"/>
    <mergeCell ref="N21:S21"/>
    <mergeCell ref="T23:V23"/>
    <mergeCell ref="X21:AB21"/>
    <mergeCell ref="X23:AB23"/>
    <mergeCell ref="X18:AB18"/>
    <mergeCell ref="T19:V19"/>
    <mergeCell ref="X19:AB19"/>
    <mergeCell ref="B20:D20"/>
    <mergeCell ref="E20:F20"/>
    <mergeCell ref="I20:J20"/>
    <mergeCell ref="L20:M20"/>
    <mergeCell ref="N20:S20"/>
    <mergeCell ref="T20:V20"/>
    <mergeCell ref="X20:AB20"/>
    <mergeCell ref="B19:D19"/>
    <mergeCell ref="B18:D18"/>
    <mergeCell ref="E18:F18"/>
    <mergeCell ref="I18:J18"/>
    <mergeCell ref="L18:M18"/>
    <mergeCell ref="N18:S18"/>
    <mergeCell ref="T18:V18"/>
    <mergeCell ref="E19:F19"/>
    <mergeCell ref="I19:J19"/>
    <mergeCell ref="L19:M19"/>
    <mergeCell ref="N19:S19"/>
    <mergeCell ref="B22:D22"/>
    <mergeCell ref="E22:F22"/>
    <mergeCell ref="I22:J22"/>
    <mergeCell ref="L22:M22"/>
    <mergeCell ref="N22:S22"/>
    <mergeCell ref="T22:V22"/>
    <mergeCell ref="X22:AB22"/>
    <mergeCell ref="B21:D21"/>
    <mergeCell ref="E21:F21"/>
    <mergeCell ref="X15:AB15"/>
    <mergeCell ref="X17:AB17"/>
    <mergeCell ref="B16:D16"/>
    <mergeCell ref="E16:F16"/>
    <mergeCell ref="I16:J16"/>
    <mergeCell ref="L16:M16"/>
    <mergeCell ref="N16:S16"/>
    <mergeCell ref="T16:V16"/>
    <mergeCell ref="X16:AB16"/>
    <mergeCell ref="B15:D15"/>
    <mergeCell ref="E15:F15"/>
    <mergeCell ref="B17:D17"/>
    <mergeCell ref="I17:J17"/>
    <mergeCell ref="L17:M17"/>
    <mergeCell ref="N17:S17"/>
    <mergeCell ref="E17:F17"/>
    <mergeCell ref="T15:V15"/>
    <mergeCell ref="I15:J15"/>
    <mergeCell ref="L15:M15"/>
    <mergeCell ref="N15:S15"/>
    <mergeCell ref="T17:V17"/>
    <mergeCell ref="X11:AB11"/>
    <mergeCell ref="X12:AB12"/>
    <mergeCell ref="T13:V13"/>
    <mergeCell ref="X13:AB13"/>
    <mergeCell ref="B14:D14"/>
    <mergeCell ref="E14:F14"/>
    <mergeCell ref="I14:J14"/>
    <mergeCell ref="L14:M14"/>
    <mergeCell ref="N14:S14"/>
    <mergeCell ref="T14:V14"/>
    <mergeCell ref="X14:AB14"/>
    <mergeCell ref="B13:D13"/>
    <mergeCell ref="B12:D12"/>
    <mergeCell ref="E12:F12"/>
    <mergeCell ref="I12:J12"/>
    <mergeCell ref="L12:M12"/>
    <mergeCell ref="N12:S12"/>
    <mergeCell ref="T12:V12"/>
    <mergeCell ref="E13:F13"/>
    <mergeCell ref="I13:J13"/>
    <mergeCell ref="L13:M13"/>
    <mergeCell ref="N13:S13"/>
    <mergeCell ref="B11:D11"/>
    <mergeCell ref="E11:F11"/>
    <mergeCell ref="I11:J11"/>
    <mergeCell ref="L11:M11"/>
    <mergeCell ref="N11:S11"/>
    <mergeCell ref="T9:V9"/>
    <mergeCell ref="I9:J9"/>
    <mergeCell ref="L9:M9"/>
    <mergeCell ref="N9:S9"/>
    <mergeCell ref="T11:V11"/>
    <mergeCell ref="B10:D10"/>
    <mergeCell ref="E10:F10"/>
    <mergeCell ref="I10:J10"/>
    <mergeCell ref="L10:M10"/>
    <mergeCell ref="N10:S10"/>
    <mergeCell ref="T10:V10"/>
    <mergeCell ref="X10:AB10"/>
    <mergeCell ref="B9:D9"/>
    <mergeCell ref="E9:F9"/>
    <mergeCell ref="B8:D8"/>
    <mergeCell ref="E8:F8"/>
    <mergeCell ref="I8:J8"/>
    <mergeCell ref="L8:M8"/>
    <mergeCell ref="N8:S8"/>
    <mergeCell ref="T8:V8"/>
    <mergeCell ref="X8:AB8"/>
    <mergeCell ref="B7:D7"/>
    <mergeCell ref="X9:AB9"/>
    <mergeCell ref="E7:F7"/>
    <mergeCell ref="I7:J7"/>
    <mergeCell ref="L7:M7"/>
    <mergeCell ref="N7:S7"/>
    <mergeCell ref="X5:AB5"/>
    <mergeCell ref="AC5:AD5"/>
    <mergeCell ref="X6:AB6"/>
    <mergeCell ref="T7:V7"/>
    <mergeCell ref="X7:AB7"/>
    <mergeCell ref="D2:P2"/>
    <mergeCell ref="C3:O3"/>
    <mergeCell ref="B5:D5"/>
    <mergeCell ref="E5:G5"/>
    <mergeCell ref="I5:J5"/>
    <mergeCell ref="L5:M5"/>
    <mergeCell ref="N5:V5"/>
    <mergeCell ref="B6:D6"/>
    <mergeCell ref="E6:F6"/>
    <mergeCell ref="I6:J6"/>
    <mergeCell ref="L6:M6"/>
    <mergeCell ref="N6:S6"/>
    <mergeCell ref="T6:V6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S109"/>
  <sheetViews>
    <sheetView workbookViewId="0">
      <selection activeCell="B35" sqref="B35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6</v>
      </c>
      <c r="B1" s="275"/>
      <c r="C1" s="275">
        <v>551</v>
      </c>
      <c r="D1" s="482">
        <v>42</v>
      </c>
      <c r="E1" s="482"/>
      <c r="F1" s="482">
        <f>IFERROR(MATCH($C$1,'Working - CPI'!$A:$A,0),"")</f>
        <v>6</v>
      </c>
      <c r="G1" s="483">
        <f>IFERROR(MATCH($C$1,'Lease Report 2025'!$B:$B,0),"")</f>
        <v>115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IF(G2=0,"",(G2-E56)/G2)</f>
        <v>0.78848978900768374</v>
      </c>
      <c r="D2" s="872" t="s">
        <v>729</v>
      </c>
      <c r="E2" s="871"/>
      <c r="F2" s="252" t="s">
        <v>730</v>
      </c>
      <c r="G2" s="253">
        <f>'Occupancy Summary Schedule'!$D$4</f>
        <v>200813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1182</v>
      </c>
      <c r="B7" s="185" t="s">
        <v>1617</v>
      </c>
      <c r="C7" s="66" t="s">
        <v>571</v>
      </c>
      <c r="D7" s="66"/>
      <c r="E7" s="65">
        <v>2400</v>
      </c>
      <c r="F7" s="67" t="s">
        <v>296</v>
      </c>
      <c r="G7" s="68"/>
      <c r="H7" s="68"/>
      <c r="I7" s="68">
        <v>1.1000000000000001</v>
      </c>
      <c r="J7" s="66"/>
      <c r="K7" s="69" t="s">
        <v>914</v>
      </c>
      <c r="L7" s="70"/>
      <c r="M7" s="68"/>
      <c r="N7" s="65"/>
      <c r="O7" s="71">
        <v>2</v>
      </c>
      <c r="P7" s="594">
        <v>0.05</v>
      </c>
      <c r="Q7" s="72"/>
      <c r="R7" s="73"/>
      <c r="S7" s="74"/>
      <c r="T7" s="75"/>
      <c r="U7" s="256" t="s">
        <v>1618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440.00000000000006</v>
      </c>
      <c r="AB7" s="78">
        <f>IF(I7="",H7,I7)</f>
        <v>1.1000000000000001</v>
      </c>
      <c r="AC7" s="79">
        <f>IF(O7="",N7,O7)</f>
        <v>2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2640</v>
      </c>
      <c r="AN7" s="87">
        <f t="shared" ref="AN7:BB7" si="2">AM7*(1+$P7)</f>
        <v>2772</v>
      </c>
      <c r="AO7" s="87">
        <f t="shared" si="2"/>
        <v>2910.6</v>
      </c>
      <c r="AP7" s="87">
        <f t="shared" si="2"/>
        <v>3056.13</v>
      </c>
      <c r="AQ7" s="87">
        <f t="shared" si="2"/>
        <v>3208.9365000000003</v>
      </c>
      <c r="AR7" s="87">
        <f t="shared" si="2"/>
        <v>3369.3833250000002</v>
      </c>
      <c r="AS7" s="87">
        <f t="shared" si="2"/>
        <v>3537.8524912500002</v>
      </c>
      <c r="AT7" s="87">
        <f t="shared" si="2"/>
        <v>3714.7451158125004</v>
      </c>
      <c r="AU7" s="87">
        <f t="shared" si="2"/>
        <v>3900.4823716031256</v>
      </c>
      <c r="AV7" s="87">
        <f t="shared" si="2"/>
        <v>4095.506490183282</v>
      </c>
      <c r="AW7" s="88">
        <f t="shared" si="2"/>
        <v>4300.2818146924465</v>
      </c>
      <c r="AX7" s="88">
        <f t="shared" si="2"/>
        <v>4515.2959054270686</v>
      </c>
      <c r="AY7" s="88">
        <f t="shared" si="2"/>
        <v>4741.0607006984219</v>
      </c>
      <c r="AZ7" s="88">
        <f t="shared" si="2"/>
        <v>4978.1137357333428</v>
      </c>
      <c r="BA7" s="88">
        <f t="shared" si="2"/>
        <v>5227.0194225200103</v>
      </c>
      <c r="BB7" s="89">
        <f t="shared" si="2"/>
        <v>5488.3703936460106</v>
      </c>
      <c r="BC7" s="90"/>
      <c r="BD7" s="91">
        <f t="shared" ref="BD7:BS11" si="3">AM7/12</f>
        <v>220</v>
      </c>
      <c r="BE7" s="92">
        <f t="shared" si="3"/>
        <v>231</v>
      </c>
      <c r="BF7" s="92">
        <f t="shared" si="3"/>
        <v>242.54999999999998</v>
      </c>
      <c r="BG7" s="92">
        <f t="shared" si="3"/>
        <v>254.67750000000001</v>
      </c>
      <c r="BH7" s="92">
        <f t="shared" si="3"/>
        <v>267.41137500000002</v>
      </c>
      <c r="BI7" s="92">
        <f t="shared" si="3"/>
        <v>280.78194375000004</v>
      </c>
      <c r="BJ7" s="92">
        <f t="shared" si="3"/>
        <v>294.82104093750002</v>
      </c>
      <c r="BK7" s="92">
        <f t="shared" si="3"/>
        <v>309.56209298437506</v>
      </c>
      <c r="BL7" s="92">
        <f t="shared" si="3"/>
        <v>325.04019763359378</v>
      </c>
      <c r="BM7" s="92">
        <f t="shared" si="3"/>
        <v>341.2922075152735</v>
      </c>
      <c r="BN7" s="93">
        <f t="shared" si="3"/>
        <v>358.35681789103722</v>
      </c>
      <c r="BO7" s="93">
        <f t="shared" si="3"/>
        <v>376.27465878558905</v>
      </c>
      <c r="BP7" s="93">
        <f t="shared" si="3"/>
        <v>395.08839172486847</v>
      </c>
      <c r="BQ7" s="93">
        <f t="shared" si="3"/>
        <v>414.84281131111192</v>
      </c>
      <c r="BR7" s="93">
        <f t="shared" si="3"/>
        <v>435.5849518766675</v>
      </c>
      <c r="BS7" s="94">
        <f t="shared" si="3"/>
        <v>457.36419947050086</v>
      </c>
    </row>
    <row r="8" spans="1:71" s="76" customFormat="1" ht="25.5" customHeight="1">
      <c r="A8" s="65" t="s">
        <v>1182</v>
      </c>
      <c r="B8" s="185" t="s">
        <v>1619</v>
      </c>
      <c r="C8" s="66" t="s">
        <v>1620</v>
      </c>
      <c r="D8" s="66"/>
      <c r="E8" s="65">
        <v>3200</v>
      </c>
      <c r="F8" s="67" t="s">
        <v>296</v>
      </c>
      <c r="G8" s="68"/>
      <c r="H8" s="68"/>
      <c r="I8" s="68">
        <v>1.2</v>
      </c>
      <c r="J8" s="66"/>
      <c r="K8" s="69" t="s">
        <v>1621</v>
      </c>
      <c r="L8" s="70"/>
      <c r="M8" s="68" t="s">
        <v>1485</v>
      </c>
      <c r="N8" s="65"/>
      <c r="O8" s="71" t="s">
        <v>1485</v>
      </c>
      <c r="P8" s="72">
        <v>0.04</v>
      </c>
      <c r="Q8" s="72"/>
      <c r="R8" s="73"/>
      <c r="S8" s="74"/>
      <c r="T8" s="75"/>
      <c r="U8" s="256" t="s">
        <v>1622</v>
      </c>
      <c r="W8" s="260"/>
      <c r="X8" s="96"/>
      <c r="Y8" s="77"/>
      <c r="Z8" s="97"/>
      <c r="AA8" s="77"/>
      <c r="AB8" s="78"/>
      <c r="AC8" s="79"/>
      <c r="AD8" s="79"/>
      <c r="AE8" s="80"/>
      <c r="AF8" s="81"/>
      <c r="AG8" s="82"/>
      <c r="AH8" s="83"/>
      <c r="AJ8" s="514"/>
      <c r="AK8" s="515"/>
      <c r="AM8" s="91"/>
      <c r="AN8" s="90"/>
      <c r="AO8" s="90"/>
      <c r="AP8" s="90"/>
      <c r="AQ8" s="90"/>
      <c r="AR8" s="90"/>
      <c r="AS8" s="90"/>
      <c r="AT8" s="90"/>
      <c r="AU8" s="90"/>
      <c r="AV8" s="90"/>
      <c r="AW8" s="516"/>
      <c r="AX8" s="516"/>
      <c r="AY8" s="516"/>
      <c r="AZ8" s="516"/>
      <c r="BA8" s="516"/>
      <c r="BB8" s="517"/>
      <c r="BC8" s="90"/>
      <c r="BD8" s="91"/>
      <c r="BE8" s="92"/>
      <c r="BF8" s="92"/>
      <c r="BG8" s="92"/>
      <c r="BH8" s="92"/>
      <c r="BI8" s="92"/>
      <c r="BJ8" s="92"/>
      <c r="BK8" s="92"/>
      <c r="BL8" s="92"/>
      <c r="BM8" s="92"/>
      <c r="BN8" s="93"/>
      <c r="BO8" s="93"/>
      <c r="BP8" s="93"/>
      <c r="BQ8" s="93"/>
      <c r="BR8" s="93"/>
      <c r="BS8" s="94"/>
    </row>
    <row r="9" spans="1:71" s="82" customFormat="1" ht="25.5" customHeight="1">
      <c r="A9" s="65" t="s">
        <v>1182</v>
      </c>
      <c r="B9" s="185" t="s">
        <v>1623</v>
      </c>
      <c r="C9" s="66" t="s">
        <v>1624</v>
      </c>
      <c r="D9" s="66"/>
      <c r="E9" s="65">
        <v>7615</v>
      </c>
      <c r="F9" s="67" t="s">
        <v>1304</v>
      </c>
      <c r="G9" s="68"/>
      <c r="H9" s="68"/>
      <c r="I9" s="68">
        <v>1.2</v>
      </c>
      <c r="J9" s="66"/>
      <c r="K9" s="69" t="s">
        <v>1625</v>
      </c>
      <c r="L9" s="70"/>
      <c r="M9" s="68" t="s">
        <v>1626</v>
      </c>
      <c r="N9" s="65"/>
      <c r="O9" s="71" t="s">
        <v>1485</v>
      </c>
      <c r="P9" s="72">
        <v>0.04</v>
      </c>
      <c r="Q9" s="95"/>
      <c r="R9" s="73"/>
      <c r="S9" s="74"/>
      <c r="T9" s="75"/>
      <c r="U9" s="257" t="s">
        <v>1627</v>
      </c>
      <c r="W9" s="260">
        <f>AB9*E9*(AG9/12)</f>
        <v>0</v>
      </c>
      <c r="X9" s="96" t="e">
        <f>SUMIFS($AM9:$BB9,$AM$6:$BB$6,"&lt;="&amp;AG9)+(INDEX($BD9:$BS9,MATCH(AG9+12,$AM$6:$BB$6))*(AG9-INDEX($AM$6:$BB$6,MATCH(AG9,$AM$6:$BB$6))))-W9</f>
        <v>#N/A</v>
      </c>
      <c r="Y9" s="97" t="e">
        <f>AD9*E9</f>
        <v>#VALUE!</v>
      </c>
      <c r="Z9" s="97" t="e">
        <f>SUM(W9:X9)*Q9</f>
        <v>#N/A</v>
      </c>
      <c r="AA9" s="97" t="e">
        <f>AB9/12*E9*AC9</f>
        <v>#VALUE!</v>
      </c>
      <c r="AB9" s="78">
        <f>IF(I9="",H9,I9)</f>
        <v>1.2</v>
      </c>
      <c r="AC9" s="79" t="str">
        <f>IF(O9="",N9,O9)</f>
        <v>NONE</v>
      </c>
      <c r="AD9" s="79" t="str">
        <f>IF(M9="",L9,M9)</f>
        <v>Upon walls</v>
      </c>
      <c r="AE9" s="80">
        <f>IFERROR(LEFT(K9, FIND("-", K9) - 1),J9)</f>
        <v>0</v>
      </c>
      <c r="AF9" s="81">
        <f>IFERROR(RIGHT(K9,LEN(K9)-SEARCH("-",K9)),0)</f>
        <v>0</v>
      </c>
      <c r="AG9" s="82">
        <f>_xlfn.NUMBERVALUE(AE9)*12+_xlfn.NUMBERVALUE(AF9)</f>
        <v>0</v>
      </c>
      <c r="AH9" s="83">
        <f>IF(E9&lt;$AH$3,36,60)</f>
        <v>60</v>
      </c>
      <c r="AI9" s="98"/>
      <c r="AJ9" s="98"/>
      <c r="AK9" s="98"/>
      <c r="AL9" s="98"/>
      <c r="AM9" s="99">
        <f>AB9*$E9</f>
        <v>9138</v>
      </c>
      <c r="AN9" s="100">
        <f t="shared" ref="AN9:BB9" si="4">AM9*(1+$P9)</f>
        <v>9503.52</v>
      </c>
      <c r="AO9" s="100">
        <f t="shared" si="4"/>
        <v>9883.6608000000015</v>
      </c>
      <c r="AP9" s="100">
        <f t="shared" si="4"/>
        <v>10279.007232000002</v>
      </c>
      <c r="AQ9" s="100">
        <f t="shared" si="4"/>
        <v>10690.167521280002</v>
      </c>
      <c r="AR9" s="100">
        <f t="shared" si="4"/>
        <v>11117.774222131202</v>
      </c>
      <c r="AS9" s="100">
        <f t="shared" si="4"/>
        <v>11562.485191016451</v>
      </c>
      <c r="AT9" s="100">
        <f t="shared" si="4"/>
        <v>12024.984598657109</v>
      </c>
      <c r="AU9" s="100">
        <f t="shared" si="4"/>
        <v>12505.983982603393</v>
      </c>
      <c r="AV9" s="100">
        <f t="shared" si="4"/>
        <v>13006.223341907529</v>
      </c>
      <c r="AW9" s="101">
        <f t="shared" si="4"/>
        <v>13526.47227558383</v>
      </c>
      <c r="AX9" s="101">
        <f t="shared" si="4"/>
        <v>14067.531166607185</v>
      </c>
      <c r="AY9" s="101">
        <f t="shared" si="4"/>
        <v>14630.232413271473</v>
      </c>
      <c r="AZ9" s="101">
        <f t="shared" si="4"/>
        <v>15215.441709802333</v>
      </c>
      <c r="BA9" s="101">
        <f t="shared" si="4"/>
        <v>15824.059378194426</v>
      </c>
      <c r="BB9" s="102">
        <f t="shared" si="4"/>
        <v>16457.021753322202</v>
      </c>
      <c r="BC9" s="100"/>
      <c r="BD9" s="99">
        <f t="shared" si="3"/>
        <v>761.5</v>
      </c>
      <c r="BE9" s="100">
        <f t="shared" si="3"/>
        <v>791.96</v>
      </c>
      <c r="BF9" s="100">
        <f t="shared" si="3"/>
        <v>823.63840000000016</v>
      </c>
      <c r="BG9" s="100">
        <f t="shared" si="3"/>
        <v>856.58393600000011</v>
      </c>
      <c r="BH9" s="100">
        <f t="shared" si="3"/>
        <v>890.84729344000016</v>
      </c>
      <c r="BI9" s="100">
        <f t="shared" si="3"/>
        <v>926.4811851776002</v>
      </c>
      <c r="BJ9" s="100">
        <f t="shared" si="3"/>
        <v>963.54043258470426</v>
      </c>
      <c r="BK9" s="100">
        <f t="shared" si="3"/>
        <v>1002.0820498880925</v>
      </c>
      <c r="BL9" s="100">
        <f t="shared" si="3"/>
        <v>1042.1653318836161</v>
      </c>
      <c r="BM9" s="100">
        <f t="shared" si="3"/>
        <v>1083.8519451589607</v>
      </c>
      <c r="BN9" s="101">
        <f t="shared" si="3"/>
        <v>1127.2060229653191</v>
      </c>
      <c r="BO9" s="101">
        <f t="shared" si="3"/>
        <v>1172.294263883932</v>
      </c>
      <c r="BP9" s="101">
        <f t="shared" si="3"/>
        <v>1219.1860344392894</v>
      </c>
      <c r="BQ9" s="101">
        <f t="shared" si="3"/>
        <v>1267.9534758168611</v>
      </c>
      <c r="BR9" s="101">
        <f t="shared" si="3"/>
        <v>1318.6716148495354</v>
      </c>
      <c r="BS9" s="102">
        <f t="shared" si="3"/>
        <v>1371.4184794435168</v>
      </c>
    </row>
    <row r="10" spans="1:71" s="82" customFormat="1" ht="25.5" customHeight="1">
      <c r="A10" s="65" t="s">
        <v>1182</v>
      </c>
      <c r="B10" s="185" t="s">
        <v>1628</v>
      </c>
      <c r="C10" s="66" t="s">
        <v>1629</v>
      </c>
      <c r="D10" s="66"/>
      <c r="E10" s="65">
        <v>1420</v>
      </c>
      <c r="F10" s="67" t="s">
        <v>1630</v>
      </c>
      <c r="G10" s="68"/>
      <c r="H10" s="68"/>
      <c r="I10" s="68"/>
      <c r="J10" s="66"/>
      <c r="K10" s="69"/>
      <c r="L10" s="70"/>
      <c r="M10" s="68"/>
      <c r="N10" s="65"/>
      <c r="O10" s="71"/>
      <c r="P10" s="72"/>
      <c r="Q10" s="95"/>
      <c r="R10" s="73"/>
      <c r="S10" s="74"/>
      <c r="T10" s="75"/>
      <c r="U10" s="257" t="s">
        <v>1631</v>
      </c>
      <c r="W10" s="260"/>
      <c r="X10" s="96"/>
      <c r="Y10" s="97"/>
      <c r="Z10" s="97"/>
      <c r="AA10" s="97"/>
      <c r="AB10" s="78"/>
      <c r="AC10" s="79"/>
      <c r="AD10" s="79"/>
      <c r="AE10" s="80"/>
      <c r="AF10" s="81"/>
      <c r="AH10" s="83"/>
      <c r="AI10" s="98"/>
      <c r="AJ10" s="98"/>
      <c r="AK10" s="98"/>
      <c r="AL10" s="98"/>
      <c r="AM10" s="99"/>
      <c r="AN10" s="100"/>
      <c r="AO10" s="100"/>
      <c r="AP10" s="100"/>
      <c r="AQ10" s="100"/>
      <c r="AR10" s="100"/>
      <c r="AS10" s="100"/>
      <c r="AT10" s="100"/>
      <c r="AU10" s="100"/>
      <c r="AV10" s="100"/>
      <c r="AW10" s="101"/>
      <c r="AX10" s="101"/>
      <c r="AY10" s="101"/>
      <c r="AZ10" s="101"/>
      <c r="BA10" s="101"/>
      <c r="BB10" s="102"/>
      <c r="BC10" s="100"/>
      <c r="BD10" s="99"/>
      <c r="BE10" s="100"/>
      <c r="BF10" s="100"/>
      <c r="BG10" s="100"/>
      <c r="BH10" s="100"/>
      <c r="BI10" s="100"/>
      <c r="BJ10" s="100"/>
      <c r="BK10" s="100"/>
      <c r="BL10" s="100"/>
      <c r="BM10" s="100"/>
      <c r="BN10" s="101"/>
      <c r="BO10" s="101"/>
      <c r="BP10" s="101"/>
      <c r="BQ10" s="101"/>
      <c r="BR10" s="101"/>
      <c r="BS10" s="102"/>
    </row>
    <row r="11" spans="1:71" s="110" customFormat="1" ht="21" customHeight="1">
      <c r="A11" s="60" t="s">
        <v>1182</v>
      </c>
      <c r="B11" s="185" t="s">
        <v>1632</v>
      </c>
      <c r="C11" s="62" t="s">
        <v>1633</v>
      </c>
      <c r="D11" s="62"/>
      <c r="E11" s="60">
        <v>2400</v>
      </c>
      <c r="F11" s="103" t="s">
        <v>296</v>
      </c>
      <c r="G11" s="64"/>
      <c r="H11" s="64"/>
      <c r="I11" s="64">
        <v>1.2</v>
      </c>
      <c r="J11" s="62"/>
      <c r="K11" s="104"/>
      <c r="L11" s="105"/>
      <c r="M11" s="64"/>
      <c r="N11" s="60"/>
      <c r="O11" s="106"/>
      <c r="P11" s="107"/>
      <c r="Q11" s="108"/>
      <c r="R11" s="73"/>
      <c r="S11" s="74"/>
      <c r="T11" s="109"/>
      <c r="U11" s="256" t="s">
        <v>1634</v>
      </c>
      <c r="W11" s="264">
        <f>AB11*E11*(AG11/12)</f>
        <v>0</v>
      </c>
      <c r="X11" s="265" t="e">
        <f>SUMIFS($AM11:$BB11,$AM$6:$BB$6,"&lt;="&amp;AG11)+(INDEX($BD11:$BS11,MATCH(AG11+12,$AM$6:$BB$6))*(AG11-INDEX($AM$6:$BB$6,MATCH(AG11,$AM$6:$BB$6))))-W11</f>
        <v>#N/A</v>
      </c>
      <c r="Y11" s="112">
        <f>AD11*E11</f>
        <v>0</v>
      </c>
      <c r="Z11" s="266" t="e">
        <f>SUM(W11:X11)*Q11</f>
        <v>#N/A</v>
      </c>
      <c r="AA11" s="112">
        <f>AB11/12*E11*AC11</f>
        <v>0</v>
      </c>
      <c r="AB11" s="78">
        <f>IF(I11="",H11,I11)</f>
        <v>1.2</v>
      </c>
      <c r="AC11" s="79">
        <f>IF(O11="",N11,O11)</f>
        <v>0</v>
      </c>
      <c r="AD11" s="79">
        <f>IF(M11="",L11,M11)</f>
        <v>0</v>
      </c>
      <c r="AE11" s="80">
        <f>IFERROR(LEFT(K11, FIND("-", K11) - 1),J11)</f>
        <v>0</v>
      </c>
      <c r="AF11" s="81">
        <f>IFERROR(RIGHT(K11,LEN(K11)-SEARCH("-",K11)),0)</f>
        <v>0</v>
      </c>
      <c r="AG11" s="113">
        <f>_xlfn.NUMBERVALUE(AE11)*12+_xlfn.NUMBERVALUE(AF11)</f>
        <v>0</v>
      </c>
      <c r="AH11" s="114">
        <f>IF(E11&lt;$AH$3,36,60)</f>
        <v>36</v>
      </c>
      <c r="AI11" s="55"/>
      <c r="AJ11" s="55"/>
      <c r="AK11" s="55"/>
      <c r="AL11" s="55"/>
      <c r="AM11" s="115">
        <f>AB11*$E11</f>
        <v>2880</v>
      </c>
      <c r="AN11" s="116">
        <f t="shared" ref="AN11:BB11" si="5">AM11*(1+$P11)</f>
        <v>2880</v>
      </c>
      <c r="AO11" s="116">
        <f t="shared" si="5"/>
        <v>2880</v>
      </c>
      <c r="AP11" s="116">
        <f t="shared" si="5"/>
        <v>2880</v>
      </c>
      <c r="AQ11" s="116">
        <f t="shared" si="5"/>
        <v>2880</v>
      </c>
      <c r="AR11" s="116">
        <f t="shared" si="5"/>
        <v>2880</v>
      </c>
      <c r="AS11" s="116">
        <f t="shared" si="5"/>
        <v>2880</v>
      </c>
      <c r="AT11" s="116">
        <f t="shared" si="5"/>
        <v>2880</v>
      </c>
      <c r="AU11" s="116">
        <f t="shared" si="5"/>
        <v>2880</v>
      </c>
      <c r="AV11" s="116">
        <f t="shared" si="5"/>
        <v>2880</v>
      </c>
      <c r="AW11" s="117">
        <f t="shared" si="5"/>
        <v>2880</v>
      </c>
      <c r="AX11" s="117">
        <f t="shared" si="5"/>
        <v>2880</v>
      </c>
      <c r="AY11" s="117">
        <f t="shared" si="5"/>
        <v>2880</v>
      </c>
      <c r="AZ11" s="117">
        <f t="shared" si="5"/>
        <v>2880</v>
      </c>
      <c r="BA11" s="117">
        <f t="shared" si="5"/>
        <v>2880</v>
      </c>
      <c r="BB11" s="118">
        <f t="shared" si="5"/>
        <v>2880</v>
      </c>
      <c r="BC11" s="116"/>
      <c r="BD11" s="115">
        <f t="shared" si="3"/>
        <v>240</v>
      </c>
      <c r="BE11" s="119">
        <f t="shared" si="3"/>
        <v>240</v>
      </c>
      <c r="BF11" s="119">
        <f t="shared" si="3"/>
        <v>240</v>
      </c>
      <c r="BG11" s="119">
        <f t="shared" si="3"/>
        <v>240</v>
      </c>
      <c r="BH11" s="119">
        <f t="shared" si="3"/>
        <v>240</v>
      </c>
      <c r="BI11" s="119">
        <f t="shared" si="3"/>
        <v>240</v>
      </c>
      <c r="BJ11" s="119">
        <f t="shared" si="3"/>
        <v>240</v>
      </c>
      <c r="BK11" s="119">
        <f t="shared" si="3"/>
        <v>240</v>
      </c>
      <c r="BL11" s="119">
        <f t="shared" si="3"/>
        <v>240</v>
      </c>
      <c r="BM11" s="119">
        <f t="shared" si="3"/>
        <v>240</v>
      </c>
      <c r="BN11" s="120">
        <f t="shared" si="3"/>
        <v>240</v>
      </c>
      <c r="BO11" s="120">
        <f t="shared" si="3"/>
        <v>240</v>
      </c>
      <c r="BP11" s="120">
        <f t="shared" si="3"/>
        <v>240</v>
      </c>
      <c r="BQ11" s="120">
        <f t="shared" si="3"/>
        <v>240</v>
      </c>
      <c r="BR11" s="120">
        <f t="shared" si="3"/>
        <v>240</v>
      </c>
      <c r="BS11" s="121">
        <f t="shared" si="3"/>
        <v>240</v>
      </c>
    </row>
    <row r="12" spans="1:71" s="110" customFormat="1" ht="21" customHeight="1">
      <c r="A12" s="595" t="s">
        <v>1635</v>
      </c>
      <c r="B12" s="596" t="s">
        <v>1636</v>
      </c>
      <c r="C12" s="597" t="s">
        <v>1637</v>
      </c>
      <c r="D12" s="597"/>
      <c r="E12" s="598">
        <v>2400</v>
      </c>
      <c r="F12" s="599" t="s">
        <v>296</v>
      </c>
      <c r="G12" s="600"/>
      <c r="H12" s="600"/>
      <c r="I12" s="600">
        <v>1.2</v>
      </c>
      <c r="J12" s="597"/>
      <c r="K12" s="601" t="s">
        <v>914</v>
      </c>
      <c r="L12" s="602"/>
      <c r="M12" s="600">
        <v>0</v>
      </c>
      <c r="N12" s="598"/>
      <c r="O12" s="598">
        <v>1</v>
      </c>
      <c r="P12" s="603">
        <v>0.04</v>
      </c>
      <c r="Q12" s="603"/>
      <c r="R12" s="604"/>
      <c r="S12" s="605"/>
      <c r="T12" s="606"/>
      <c r="U12" s="607" t="s">
        <v>1638</v>
      </c>
      <c r="W12" s="264"/>
      <c r="X12" s="265"/>
      <c r="Y12" s="112"/>
      <c r="Z12" s="266"/>
      <c r="AA12" s="112"/>
      <c r="AB12" s="529"/>
      <c r="AC12" s="178"/>
      <c r="AD12" s="178"/>
      <c r="AE12" s="180"/>
      <c r="AF12" s="181"/>
      <c r="AG12" s="113"/>
      <c r="AH12" s="113"/>
      <c r="AI12" s="55"/>
      <c r="AJ12" s="55"/>
      <c r="AK12" s="55"/>
      <c r="AL12" s="55"/>
      <c r="AM12" s="119"/>
      <c r="AN12" s="116"/>
      <c r="AO12" s="116"/>
      <c r="AP12" s="116"/>
      <c r="AQ12" s="116"/>
      <c r="AR12" s="116"/>
      <c r="AS12" s="116"/>
      <c r="AT12" s="116"/>
      <c r="AU12" s="116"/>
      <c r="AV12" s="116"/>
      <c r="AW12" s="117"/>
      <c r="AX12" s="117"/>
      <c r="AY12" s="117"/>
      <c r="AZ12" s="117"/>
      <c r="BA12" s="117"/>
      <c r="BB12" s="117"/>
      <c r="BC12" s="116"/>
      <c r="BD12" s="119"/>
      <c r="BE12" s="119"/>
      <c r="BF12" s="119"/>
      <c r="BG12" s="119"/>
      <c r="BH12" s="119"/>
      <c r="BI12" s="119"/>
      <c r="BJ12" s="119"/>
      <c r="BK12" s="119"/>
      <c r="BL12" s="119"/>
      <c r="BM12" s="119"/>
      <c r="BN12" s="120"/>
      <c r="BO12" s="120"/>
      <c r="BP12" s="120"/>
      <c r="BQ12" s="120"/>
      <c r="BR12" s="120"/>
      <c r="BS12" s="120"/>
    </row>
    <row r="13" spans="1:71" s="110" customFormat="1" ht="21" customHeight="1">
      <c r="A13" s="595"/>
      <c r="B13" s="596"/>
      <c r="C13" s="597"/>
      <c r="D13" s="597"/>
      <c r="E13" s="598"/>
      <c r="F13" s="599"/>
      <c r="G13" s="600"/>
      <c r="H13" s="600"/>
      <c r="I13" s="600"/>
      <c r="J13" s="597"/>
      <c r="K13" s="601"/>
      <c r="L13" s="602"/>
      <c r="M13" s="600"/>
      <c r="N13" s="598"/>
      <c r="O13" s="598"/>
      <c r="P13" s="603"/>
      <c r="Q13" s="603"/>
      <c r="R13" s="604"/>
      <c r="S13" s="605"/>
      <c r="T13" s="606"/>
      <c r="U13" s="607"/>
      <c r="W13" s="264"/>
      <c r="X13" s="265"/>
      <c r="Y13" s="112"/>
      <c r="Z13" s="266"/>
      <c r="AA13" s="112"/>
      <c r="AB13" s="529"/>
      <c r="AC13" s="178"/>
      <c r="AD13" s="178"/>
      <c r="AE13" s="180"/>
      <c r="AF13" s="181"/>
      <c r="AG13" s="113"/>
      <c r="AH13" s="113"/>
      <c r="AI13" s="55"/>
      <c r="AJ13" s="55"/>
      <c r="AK13" s="55"/>
      <c r="AL13" s="55"/>
      <c r="AM13" s="119"/>
      <c r="AN13" s="116"/>
      <c r="AO13" s="116"/>
      <c r="AP13" s="116"/>
      <c r="AQ13" s="116"/>
      <c r="AR13" s="116"/>
      <c r="AS13" s="116"/>
      <c r="AT13" s="116"/>
      <c r="AU13" s="116"/>
      <c r="AV13" s="116"/>
      <c r="AW13" s="117"/>
      <c r="AX13" s="117"/>
      <c r="AY13" s="117"/>
      <c r="AZ13" s="117"/>
      <c r="BA13" s="117"/>
      <c r="BB13" s="117"/>
      <c r="BC13" s="116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20"/>
      <c r="BO13" s="120"/>
      <c r="BP13" s="120"/>
      <c r="BQ13" s="120"/>
      <c r="BR13" s="120"/>
      <c r="BS13" s="120"/>
    </row>
    <row r="14" spans="1:71" s="110" customFormat="1" ht="21" customHeight="1">
      <c r="A14" s="595"/>
      <c r="B14" s="596"/>
      <c r="C14" s="597"/>
      <c r="D14" s="597"/>
      <c r="E14" s="598"/>
      <c r="F14" s="599"/>
      <c r="G14" s="600"/>
      <c r="H14" s="600"/>
      <c r="I14" s="600"/>
      <c r="J14" s="597"/>
      <c r="K14" s="601"/>
      <c r="L14" s="602"/>
      <c r="M14" s="600"/>
      <c r="N14" s="598"/>
      <c r="O14" s="598"/>
      <c r="P14" s="603"/>
      <c r="Q14" s="603"/>
      <c r="R14" s="604"/>
      <c r="S14" s="605"/>
      <c r="T14" s="606"/>
      <c r="U14" s="607"/>
      <c r="W14" s="264"/>
      <c r="X14" s="265"/>
      <c r="Y14" s="112"/>
      <c r="Z14" s="266"/>
      <c r="AA14" s="112"/>
      <c r="AB14" s="529"/>
      <c r="AC14" s="178"/>
      <c r="AD14" s="178"/>
      <c r="AE14" s="180"/>
      <c r="AF14" s="181"/>
      <c r="AG14" s="113"/>
      <c r="AH14" s="113"/>
      <c r="AI14" s="55"/>
      <c r="AJ14" s="55"/>
      <c r="AK14" s="55"/>
      <c r="AL14" s="55"/>
      <c r="AM14" s="119"/>
      <c r="AN14" s="116"/>
      <c r="AO14" s="116"/>
      <c r="AP14" s="116"/>
      <c r="AQ14" s="116"/>
      <c r="AR14" s="116"/>
      <c r="AS14" s="116"/>
      <c r="AT14" s="116"/>
      <c r="AU14" s="116"/>
      <c r="AV14" s="116"/>
      <c r="AW14" s="117"/>
      <c r="AX14" s="117"/>
      <c r="AY14" s="117"/>
      <c r="AZ14" s="117"/>
      <c r="BA14" s="117"/>
      <c r="BB14" s="117"/>
      <c r="BC14" s="116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20"/>
      <c r="BO14" s="120"/>
      <c r="BP14" s="120"/>
      <c r="BQ14" s="120"/>
      <c r="BR14" s="120"/>
      <c r="BS14" s="120"/>
    </row>
    <row r="15" spans="1:71" s="46" customFormat="1" ht="15.75" customHeight="1">
      <c r="A15" s="865" t="s">
        <v>771</v>
      </c>
      <c r="B15" s="838"/>
      <c r="C15" s="838"/>
      <c r="D15" s="838"/>
      <c r="E15" s="838"/>
      <c r="F15" s="838"/>
      <c r="G15" s="838"/>
      <c r="H15" s="838"/>
      <c r="I15" s="838"/>
      <c r="J15" s="838"/>
      <c r="K15" s="838"/>
      <c r="L15" s="838"/>
      <c r="M15" s="838"/>
      <c r="N15" s="838"/>
      <c r="O15" s="838"/>
      <c r="P15" s="838"/>
      <c r="Q15" s="838"/>
      <c r="R15" s="838"/>
      <c r="S15" s="838"/>
      <c r="T15" s="838"/>
      <c r="U15" s="83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9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</row>
    <row r="16" spans="1:71" s="46" customFormat="1" ht="15.75" customHeight="1">
      <c r="A16" s="866"/>
      <c r="B16" s="867"/>
      <c r="C16" s="867"/>
      <c r="D16" s="867"/>
      <c r="E16" s="867"/>
      <c r="F16" s="867"/>
      <c r="G16" s="867"/>
      <c r="H16" s="867"/>
      <c r="I16" s="867"/>
      <c r="J16" s="867"/>
      <c r="K16" s="867"/>
      <c r="L16" s="867"/>
      <c r="M16" s="867"/>
      <c r="N16" s="867"/>
      <c r="O16" s="867"/>
      <c r="P16" s="867"/>
      <c r="Q16" s="867"/>
      <c r="R16" s="867"/>
      <c r="S16" s="867"/>
      <c r="T16" s="867"/>
      <c r="U16" s="858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9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</row>
    <row r="17" spans="1:71" s="536" customFormat="1" ht="15" customHeight="1">
      <c r="A17" s="530" t="s">
        <v>750</v>
      </c>
      <c r="B17" s="531" t="s">
        <v>751</v>
      </c>
      <c r="C17" s="532" t="s">
        <v>752</v>
      </c>
      <c r="D17" s="532" t="s">
        <v>753</v>
      </c>
      <c r="E17" s="530" t="s">
        <v>730</v>
      </c>
      <c r="F17" s="533" t="s">
        <v>772</v>
      </c>
      <c r="G17" s="534" t="s">
        <v>5</v>
      </c>
      <c r="H17" s="534" t="s">
        <v>757</v>
      </c>
      <c r="I17" s="534" t="s">
        <v>773</v>
      </c>
      <c r="J17" s="532" t="s">
        <v>774</v>
      </c>
      <c r="K17" s="914" t="s">
        <v>775</v>
      </c>
      <c r="L17" s="915"/>
      <c r="M17" s="915"/>
      <c r="N17" s="915"/>
      <c r="O17" s="915"/>
      <c r="P17" s="915"/>
      <c r="Q17" s="915"/>
      <c r="R17" s="915"/>
      <c r="S17" s="915"/>
      <c r="T17" s="915"/>
      <c r="U17" s="860"/>
      <c r="W17" s="537" t="s">
        <v>759</v>
      </c>
      <c r="X17" s="537" t="s">
        <v>760</v>
      </c>
      <c r="Y17" s="537" t="s">
        <v>761</v>
      </c>
      <c r="Z17" s="537" t="s">
        <v>742</v>
      </c>
      <c r="AA17" s="537" t="s">
        <v>762</v>
      </c>
      <c r="AB17" s="538" t="s">
        <v>763</v>
      </c>
      <c r="AC17" s="539" t="s">
        <v>762</v>
      </c>
      <c r="AD17" s="540" t="s">
        <v>739</v>
      </c>
      <c r="AE17" s="538" t="s">
        <v>764</v>
      </c>
      <c r="AF17" s="539" t="s">
        <v>765</v>
      </c>
      <c r="AG17" s="540" t="s">
        <v>766</v>
      </c>
      <c r="AH17" s="541" t="s">
        <v>767</v>
      </c>
      <c r="AJ17" s="542">
        <v>1</v>
      </c>
      <c r="AK17" s="543" t="s">
        <v>768</v>
      </c>
      <c r="AL17" s="536" t="s">
        <v>769</v>
      </c>
      <c r="AM17" s="544">
        <v>12</v>
      </c>
      <c r="AN17" s="545">
        <f t="shared" ref="AN17:BB17" si="6">AM17+12</f>
        <v>24</v>
      </c>
      <c r="AO17" s="545">
        <f t="shared" si="6"/>
        <v>36</v>
      </c>
      <c r="AP17" s="545">
        <f t="shared" si="6"/>
        <v>48</v>
      </c>
      <c r="AQ17" s="545">
        <f t="shared" si="6"/>
        <v>60</v>
      </c>
      <c r="AR17" s="545">
        <f t="shared" si="6"/>
        <v>72</v>
      </c>
      <c r="AS17" s="545">
        <f t="shared" si="6"/>
        <v>84</v>
      </c>
      <c r="AT17" s="545">
        <f t="shared" si="6"/>
        <v>96</v>
      </c>
      <c r="AU17" s="545">
        <f t="shared" si="6"/>
        <v>108</v>
      </c>
      <c r="AV17" s="545">
        <f t="shared" si="6"/>
        <v>120</v>
      </c>
      <c r="AW17" s="545">
        <f t="shared" si="6"/>
        <v>132</v>
      </c>
      <c r="AX17" s="545">
        <f t="shared" si="6"/>
        <v>144</v>
      </c>
      <c r="AY17" s="545">
        <f t="shared" si="6"/>
        <v>156</v>
      </c>
      <c r="AZ17" s="545">
        <f t="shared" si="6"/>
        <v>168</v>
      </c>
      <c r="BA17" s="545">
        <f t="shared" si="6"/>
        <v>180</v>
      </c>
      <c r="BB17" s="545">
        <f t="shared" si="6"/>
        <v>192</v>
      </c>
      <c r="BD17" s="544">
        <f t="shared" ref="BD17:BS17" si="7">AM17</f>
        <v>12</v>
      </c>
      <c r="BE17" s="545">
        <f t="shared" si="7"/>
        <v>24</v>
      </c>
      <c r="BF17" s="545">
        <f t="shared" si="7"/>
        <v>36</v>
      </c>
      <c r="BG17" s="545">
        <f t="shared" si="7"/>
        <v>48</v>
      </c>
      <c r="BH17" s="545">
        <f t="shared" si="7"/>
        <v>60</v>
      </c>
      <c r="BI17" s="545">
        <f t="shared" si="7"/>
        <v>72</v>
      </c>
      <c r="BJ17" s="545">
        <f t="shared" si="7"/>
        <v>84</v>
      </c>
      <c r="BK17" s="545">
        <f t="shared" si="7"/>
        <v>96</v>
      </c>
      <c r="BL17" s="545">
        <f t="shared" si="7"/>
        <v>108</v>
      </c>
      <c r="BM17" s="545">
        <f t="shared" si="7"/>
        <v>120</v>
      </c>
      <c r="BN17" s="545">
        <f t="shared" si="7"/>
        <v>132</v>
      </c>
      <c r="BO17" s="545">
        <f t="shared" si="7"/>
        <v>144</v>
      </c>
      <c r="BP17" s="545">
        <f t="shared" si="7"/>
        <v>156</v>
      </c>
      <c r="BQ17" s="545">
        <f t="shared" si="7"/>
        <v>168</v>
      </c>
      <c r="BR17" s="545">
        <f t="shared" si="7"/>
        <v>180</v>
      </c>
      <c r="BS17" s="546">
        <f t="shared" si="7"/>
        <v>192</v>
      </c>
    </row>
    <row r="18" spans="1:71" s="55" customFormat="1" ht="20.25" customHeight="1">
      <c r="A18" s="125"/>
      <c r="B18" s="150" t="str">
        <f>IF($D$1="","",IF(INDEX('January 2026 Renewals'!$A:$A,$D$1+ROW()-ROW($B$18))&lt;&gt;$C$1,"",INDEX('January 2026 Renewals'!$H:$H,$D$1+ROW()-ROW($B$18))))</f>
        <v>Las Jarras</v>
      </c>
      <c r="C18" s="151" t="str">
        <f>IF($D$1="","",IF(INDEX('January 2026 Renewals'!$A:$A,$D$1+ROW()-ROW($B$18))&lt;&gt;$C$1,"",INDEX('January 2026 Renewals'!$C:$C,$D$1+ROW()-ROW($B$18))))</f>
        <v>36-4212</v>
      </c>
      <c r="D18" s="151">
        <f>IF($D$1="","",IF(INDEX('January 2026 Renewals'!$A:$A,$D$1+ROW()-ROW($B$18))&lt;&gt;$C$1,"",INDEX('January 2026 Renewals'!$E:$E,$D$1+ROW()-ROW($B$18))))</f>
        <v>0</v>
      </c>
      <c r="E18" s="152">
        <f>IF($D$1="","",IF(INDEX('January 2026 Renewals'!$A:$A,$D$1+ROW()-ROW($B$18))&lt;&gt;$C$1,"",INDEX('January 2026 Renewals'!$G:$G,$D$1+ROW()-ROW($B$18))))</f>
        <v>1200</v>
      </c>
      <c r="F18" s="153">
        <f>IF($D$1="","",IF(INDEX('January 2026 Renewals'!$A:$A,$D$1+ROW()-ROW($B$18))&lt;&gt;$C$1,"",INDEX('January 2026 Renewals'!$I:$I,$D$1+ROW()-ROW($B$18))))</f>
        <v>46053</v>
      </c>
      <c r="G18" s="486">
        <f>IF($D$1="","",IF(INDEX('January 2026 Renewals'!$A:$A,$D$1+ROW()-ROW($B$18))&lt;&gt;$C$1,"",INDEX('January 2026 Renewals'!$Q:$Q,$D$1+ROW()-ROW($B$18))))</f>
        <v>1.2</v>
      </c>
      <c r="H18" s="486">
        <f>IF($D$1="","",IF(INDEX('January 2026 Renewals'!$A:$A,$D$1+ROW()-ROW($B$18))&lt;&gt;$C$1,"",INDEX('January 2026 Renewals'!$R:$R,$D$1+ROW()-ROW($B$18))))</f>
        <v>1.3</v>
      </c>
      <c r="I18" s="486">
        <f>IF($D$1="","",IF(INDEX('January 2026 Renewals'!$A:$A,$D$1+ROW()-ROW($B$18))&lt;&gt;$C$1,"",INDEX('January 2026 Renewals'!$W:$W,$D$1+ROW()-ROW($B$18))))</f>
        <v>1.3</v>
      </c>
      <c r="J18" s="486">
        <f>IF($D$1="","",IF(INDEX('January 2026 Renewals'!$A:$A,$D$1+ROW()-ROW($B$18))&lt;&gt;$C$1,"",INDEX('January 2026 Renewals'!$AC:$AC,$D$1+ROW()-ROW($B$18))))</f>
        <v>1.28</v>
      </c>
      <c r="K18" t="str">
        <f>IF($D$1="","",IF(INDEX('January 2026 Renewals'!$A:$A,$D$1+ROW()-ROW($B$18))&lt;&gt;$C$1,"",INDEX('January 2026 Renewals'!$AM:$AM,$D$1+ROW()-ROW($B$18))))</f>
        <v>12.8.25 Follow up Email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10"/>
    </row>
    <row r="19" spans="1:71" s="55" customFormat="1" ht="20.25" customHeight="1">
      <c r="A19" s="125"/>
      <c r="B19" s="150" t="str">
        <f>IF($D$1="","",IF(INDEX('January 2026 Renewals'!$A:$A,$D$1+ROW()-ROW($B$18))&lt;&gt;$C$1,"",INDEX('January 2026 Renewals'!$H:$H,$D$1+ROW()-ROW($B$18))))</f>
        <v>EAGLECREST SOUTHWEST LLC</v>
      </c>
      <c r="C19" s="151" t="str">
        <f>IF($D$1="","",IF(INDEX('January 2026 Renewals'!$A:$A,$D$1+ROW()-ROW($B$18))&lt;&gt;$C$1,"",INDEX('January 2026 Renewals'!$C:$C,$D$1+ROW()-ROW($B$18))))</f>
        <v>36-4213</v>
      </c>
      <c r="D19" s="151">
        <f>IF($D$1="","",IF(INDEX('January 2026 Renewals'!$A:$A,$D$1+ROW()-ROW($B$18))&lt;&gt;$C$1,"",INDEX('January 2026 Renewals'!$E:$E,$D$1+ROW()-ROW($B$18))))</f>
        <v>0</v>
      </c>
      <c r="E19" s="152">
        <f>IF($D$1="","",IF(INDEX('January 2026 Renewals'!$A:$A,$D$1+ROW()-ROW($B$18))&lt;&gt;$C$1,"",INDEX('January 2026 Renewals'!$G:$G,$D$1+ROW()-ROW($B$18))))</f>
        <v>1200</v>
      </c>
      <c r="F19" s="153">
        <f>IF($D$1="","",IF(INDEX('January 2026 Renewals'!$A:$A,$D$1+ROW()-ROW($B$18))&lt;&gt;$C$1,"",INDEX('January 2026 Renewals'!$I:$I,$D$1+ROW()-ROW($B$18))))</f>
        <v>46081</v>
      </c>
      <c r="G19" s="486">
        <f>IF($D$1="","",IF(INDEX('January 2026 Renewals'!$A:$A,$D$1+ROW()-ROW($B$18))&lt;&gt;$C$1,"",INDEX('January 2026 Renewals'!$Q:$Q,$D$1+ROW()-ROW($B$18))))</f>
        <v>1.26</v>
      </c>
      <c r="H19" s="486">
        <f>IF($D$1="","",IF(INDEX('January 2026 Renewals'!$A:$A,$D$1+ROW()-ROW($B$18))&lt;&gt;$C$1,"",INDEX('January 2026 Renewals'!$R:$R,$D$1+ROW()-ROW($B$18))))</f>
        <v>1.3</v>
      </c>
      <c r="I19" s="486">
        <f>IF($D$1="","",IF(INDEX('January 2026 Renewals'!$A:$A,$D$1+ROW()-ROW($B$18))&lt;&gt;$C$1,"",INDEX('January 2026 Renewals'!$W:$W,$D$1+ROW()-ROW($B$18))))</f>
        <v>1.32</v>
      </c>
      <c r="J19" s="486">
        <f>IF($D$1="","",IF(INDEX('January 2026 Renewals'!$A:$A,$D$1+ROW()-ROW($B$18))&lt;&gt;$C$1,"",INDEX('January 2026 Renewals'!$AC:$AC,$D$1+ROW()-ROW($B$18))))</f>
        <v>1.32</v>
      </c>
      <c r="K19" t="str">
        <f>IF($D$1="","",IF(INDEX('January 2026 Renewals'!$A:$A,$D$1+ROW()-ROW($B$18))&lt;&gt;$C$1,"",INDEX('January 2026 Renewals'!$AM:$AM,$D$1+ROW()-ROW($B$18))))</f>
        <v>12.1.25_Options Sent</v>
      </c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10"/>
    </row>
    <row r="20" spans="1:71" s="55" customFormat="1" ht="20.25" customHeight="1">
      <c r="A20" s="125"/>
      <c r="B20" s="150" t="str">
        <f>IF($D$1="","",IF(INDEX('January 2026 Renewals'!$A:$A,$D$1+ROW()-ROW($B$18))&lt;&gt;$C$1,"",INDEX('January 2026 Renewals'!$H:$H,$D$1+ROW()-ROW($B$18))))</f>
        <v>M3 Consulting Group, LLC</v>
      </c>
      <c r="C20" s="151" t="str">
        <f>IF($D$1="","",IF(INDEX('January 2026 Renewals'!$A:$A,$D$1+ROW()-ROW($B$18))&lt;&gt;$C$1,"",INDEX('January 2026 Renewals'!$C:$C,$D$1+ROW()-ROW($B$18))))</f>
        <v>620-02</v>
      </c>
      <c r="D20" s="151">
        <f>IF($D$1="","",IF(INDEX('January 2026 Renewals'!$A:$A,$D$1+ROW()-ROW($B$18))&lt;&gt;$C$1,"",INDEX('January 2026 Renewals'!$E:$E,$D$1+ROW()-ROW($B$18))))</f>
        <v>2</v>
      </c>
      <c r="E20" s="152">
        <f>IF($D$1="","",IF(INDEX('January 2026 Renewals'!$A:$A,$D$1+ROW()-ROW($B$18))&lt;&gt;$C$1,"",INDEX('January 2026 Renewals'!$G:$G,$D$1+ROW()-ROW($B$18))))</f>
        <v>1420</v>
      </c>
      <c r="F20" s="153">
        <f>IF($D$1="","",IF(INDEX('January 2026 Renewals'!$A:$A,$D$1+ROW()-ROW($B$18))&lt;&gt;$C$1,"",INDEX('January 2026 Renewals'!$I:$I,$D$1+ROW()-ROW($B$18))))</f>
        <v>46081</v>
      </c>
      <c r="G20" s="486">
        <f>IF($D$1="","",IF(INDEX('January 2026 Renewals'!$A:$A,$D$1+ROW()-ROW($B$18))&lt;&gt;$C$1,"",INDEX('January 2026 Renewals'!$Q:$Q,$D$1+ROW()-ROW($B$18))))</f>
        <v>1.35</v>
      </c>
      <c r="H20" s="486">
        <f>IF($D$1="","",IF(INDEX('January 2026 Renewals'!$A:$A,$D$1+ROW()-ROW($B$18))&lt;&gt;$C$1,"",INDEX('January 2026 Renewals'!$R:$R,$D$1+ROW()-ROW($B$18))))</f>
        <v>1.4</v>
      </c>
      <c r="I20" s="486">
        <f>IF($D$1="","",IF(INDEX('January 2026 Renewals'!$A:$A,$D$1+ROW()-ROW($B$18))&lt;&gt;$C$1,"",INDEX('January 2026 Renewals'!$W:$W,$D$1+ROW()-ROW($B$18))))</f>
        <v>1.42</v>
      </c>
      <c r="J20" s="486">
        <f>IF($D$1="","",IF(INDEX('January 2026 Renewals'!$A:$A,$D$1+ROW()-ROW($B$18))&lt;&gt;$C$1,"",INDEX('January 2026 Renewals'!$AC:$AC,$D$1+ROW()-ROW($B$18))))</f>
        <v>1.42</v>
      </c>
      <c r="K20" t="str">
        <f>IF($D$1="","",IF(INDEX('January 2026 Renewals'!$A:$A,$D$1+ROW()-ROW($B$18))&lt;&gt;$C$1,"",INDEX('January 2026 Renewals'!$AM:$AM,$D$1+ROW()-ROW($B$18))))</f>
        <v>12.1.25_Options Sent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10"/>
    </row>
    <row r="21" spans="1:71" s="55" customFormat="1" ht="20.25" customHeight="1">
      <c r="A21" s="125"/>
      <c r="B21" s="150" t="str">
        <f>IF($D$1="","",IF(INDEX('January 2026 Renewals'!$A:$A,$D$1+ROW()-ROW($B$18))&lt;&gt;$C$1,"",INDEX('January 2026 Renewals'!$H:$H,$D$1+ROW()-ROW($B$18))))</f>
        <v>PRONET ADVISORS, LLC</v>
      </c>
      <c r="C21" s="151" t="str">
        <f>IF($D$1="","",IF(INDEX('January 2026 Renewals'!$A:$A,$D$1+ROW()-ROW($B$18))&lt;&gt;$C$1,"",INDEX('January 2026 Renewals'!$C:$C,$D$1+ROW()-ROW($B$18))))</f>
        <v>37-4225</v>
      </c>
      <c r="D21" s="151">
        <f>IF($D$1="","",IF(INDEX('January 2026 Renewals'!$A:$A,$D$1+ROW()-ROW($B$18))&lt;&gt;$C$1,"",INDEX('January 2026 Renewals'!$E:$E,$D$1+ROW()-ROW($B$18))))</f>
        <v>0</v>
      </c>
      <c r="E21" s="152">
        <f>IF($D$1="","",IF(INDEX('January 2026 Renewals'!$A:$A,$D$1+ROW()-ROW($B$18))&lt;&gt;$C$1,"",INDEX('January 2026 Renewals'!$G:$G,$D$1+ROW()-ROW($B$18))))</f>
        <v>1200</v>
      </c>
      <c r="F21" s="153">
        <f>IF($D$1="","",IF(INDEX('January 2026 Renewals'!$A:$A,$D$1+ROW()-ROW($B$18))&lt;&gt;$C$1,"",INDEX('January 2026 Renewals'!$I:$I,$D$1+ROW()-ROW($B$18))))</f>
        <v>46081</v>
      </c>
      <c r="G21" s="486">
        <f>IF($D$1="","",IF(INDEX('January 2026 Renewals'!$A:$A,$D$1+ROW()-ROW($B$18))&lt;&gt;$C$1,"",INDEX('January 2026 Renewals'!$Q:$Q,$D$1+ROW()-ROW($B$18))))</f>
        <v>1.26</v>
      </c>
      <c r="H21" s="486">
        <f>IF($D$1="","",IF(INDEX('January 2026 Renewals'!$A:$A,$D$1+ROW()-ROW($B$18))&lt;&gt;$C$1,"",INDEX('January 2026 Renewals'!$R:$R,$D$1+ROW()-ROW($B$18))))</f>
        <v>1.3</v>
      </c>
      <c r="I21" s="486">
        <f>IF($D$1="","",IF(INDEX('January 2026 Renewals'!$A:$A,$D$1+ROW()-ROW($B$18))&lt;&gt;$C$1,"",INDEX('January 2026 Renewals'!$W:$W,$D$1+ROW()-ROW($B$18))))</f>
        <v>1.32</v>
      </c>
      <c r="J21" s="486">
        <f>IF($D$1="","",IF(INDEX('January 2026 Renewals'!$A:$A,$D$1+ROW()-ROW($B$18))&lt;&gt;$C$1,"",INDEX('January 2026 Renewals'!$AC:$AC,$D$1+ROW()-ROW($B$18))))</f>
        <v>1.32</v>
      </c>
      <c r="K21" t="str">
        <f>IF($D$1="","",IF(INDEX('January 2026 Renewals'!$A:$A,$D$1+ROW()-ROW($B$18))&lt;&gt;$C$1,"",INDEX('January 2026 Renewals'!$AM:$AM,$D$1+ROW()-ROW($B$18))))</f>
        <v>12.1.25_Options Sent</v>
      </c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10"/>
    </row>
    <row r="22" spans="1:71" s="55" customFormat="1" ht="20.25" customHeight="1">
      <c r="A22" s="125"/>
      <c r="B22" s="150" t="str">
        <f>IF($D$1="","",IF(INDEX('January 2026 Renewals'!$A:$A,$D$1+ROW()-ROW($B$18))&lt;&gt;$C$1,"",INDEX('January 2026 Renewals'!$H:$H,$D$1+ROW()-ROW($B$18))))</f>
        <v>Trea, Inc</v>
      </c>
      <c r="C22" s="151" t="str">
        <f>IF($D$1="","",IF(INDEX('January 2026 Renewals'!$A:$A,$D$1+ROW()-ROW($B$18))&lt;&gt;$C$1,"",INDEX('January 2026 Renewals'!$C:$C,$D$1+ROW()-ROW($B$18))))</f>
        <v>36-4216</v>
      </c>
      <c r="D22" s="151">
        <f>IF($D$1="","",IF(INDEX('January 2026 Renewals'!$A:$A,$D$1+ROW()-ROW($B$18))&lt;&gt;$C$1,"",INDEX('January 2026 Renewals'!$E:$E,$D$1+ROW()-ROW($B$18))))</f>
        <v>0</v>
      </c>
      <c r="E22" s="152">
        <f>IF($D$1="","",IF(INDEX('January 2026 Renewals'!$A:$A,$D$1+ROW()-ROW($B$18))&lt;&gt;$C$1,"",INDEX('January 2026 Renewals'!$G:$G,$D$1+ROW()-ROW($B$18))))</f>
        <v>5600</v>
      </c>
      <c r="F22" s="153">
        <f>IF($D$1="","",IF(INDEX('January 2026 Renewals'!$A:$A,$D$1+ROW()-ROW($B$18))&lt;&gt;$C$1,"",INDEX('January 2026 Renewals'!$I:$I,$D$1+ROW()-ROW($B$18))))</f>
        <v>46081</v>
      </c>
      <c r="G22" s="486">
        <f>IF($D$1="","",IF(INDEX('January 2026 Renewals'!$A:$A,$D$1+ROW()-ROW($B$18))&lt;&gt;$C$1,"",INDEX('January 2026 Renewals'!$Q:$Q,$D$1+ROW()-ROW($B$18))))</f>
        <v>1.21</v>
      </c>
      <c r="H22" s="486">
        <f>IF($D$1="","",IF(INDEX('January 2026 Renewals'!$A:$A,$D$1+ROW()-ROW($B$18))&lt;&gt;$C$1,"",INDEX('January 2026 Renewals'!$R:$R,$D$1+ROW()-ROW($B$18))))</f>
        <v>1.2</v>
      </c>
      <c r="I22" s="486">
        <f>IF($D$1="","",IF(INDEX('January 2026 Renewals'!$A:$A,$D$1+ROW()-ROW($B$18))&lt;&gt;$C$1,"",INDEX('January 2026 Renewals'!$W:$W,$D$1+ROW()-ROW($B$18))))</f>
        <v>1.27</v>
      </c>
      <c r="J22" s="486">
        <f>IF($D$1="","",IF(INDEX('January 2026 Renewals'!$A:$A,$D$1+ROW()-ROW($B$18))&lt;&gt;$C$1,"",INDEX('January 2026 Renewals'!$AC:$AC,$D$1+ROW()-ROW($B$18))))</f>
        <v>1.27</v>
      </c>
      <c r="K22" t="str">
        <f>IF($D$1="","",IF(INDEX('January 2026 Renewals'!$A:$A,$D$1+ROW()-ROW($B$18))&lt;&gt;$C$1,"",INDEX('January 2026 Renewals'!$AM:$AM,$D$1+ROW()-ROW($B$18))))</f>
        <v>1 Year. Purchasing a building. HVAC replacement per last renewal?</v>
      </c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10"/>
    </row>
    <row r="23" spans="1:71" s="55" customFormat="1" ht="20.25" customHeight="1">
      <c r="A23" s="125"/>
      <c r="B23" s="150" t="str">
        <f>IF($D$1="","",IF(INDEX('January 2026 Renewals'!$A:$A,$D$1+ROW()-ROW($B$18))&lt;&gt;$C$1,"",INDEX('January 2026 Renewals'!$H:$H,$D$1+ROW()-ROW($B$18))))</f>
        <v>Wi-Fiber LLC</v>
      </c>
      <c r="C23" s="151" t="str">
        <f>IF($D$1="","",IF(INDEX('January 2026 Renewals'!$A:$A,$D$1+ROW()-ROW($B$18))&lt;&gt;$C$1,"",INDEX('January 2026 Renewals'!$C:$C,$D$1+ROW()-ROW($B$18))))</f>
        <v>37-4226</v>
      </c>
      <c r="D23" s="151" t="str">
        <f>IF($D$1="","",IF(INDEX('January 2026 Renewals'!$A:$A,$D$1+ROW()-ROW($B$18))&lt;&gt;$C$1,"",INDEX('January 2026 Renewals'!$E:$E,$D$1+ROW()-ROW($B$18))))</f>
        <v>Base</v>
      </c>
      <c r="E23" s="152">
        <f>IF($D$1="","",IF(INDEX('January 2026 Renewals'!$A:$A,$D$1+ROW()-ROW($B$18))&lt;&gt;$C$1,"",INDEX('January 2026 Renewals'!$G:$G,$D$1+ROW()-ROW($B$18))))</f>
        <v>5600</v>
      </c>
      <c r="F23" s="153">
        <f>IF($D$1="","",IF(INDEX('January 2026 Renewals'!$A:$A,$D$1+ROW()-ROW($B$18))&lt;&gt;$C$1,"",INDEX('January 2026 Renewals'!$I:$I,$D$1+ROW()-ROW($B$18))))</f>
        <v>46112</v>
      </c>
      <c r="G23" s="486">
        <f>IF($D$1="","",IF(INDEX('January 2026 Renewals'!$A:$A,$D$1+ROW()-ROW($B$18))&lt;&gt;$C$1,"",INDEX('January 2026 Renewals'!$Q:$Q,$D$1+ROW()-ROW($B$18))))</f>
        <v>1.1399999999999999</v>
      </c>
      <c r="H23" s="486">
        <f>IF($D$1="","",IF(INDEX('January 2026 Renewals'!$A:$A,$D$1+ROW()-ROW($B$18))&lt;&gt;$C$1,"",INDEX('January 2026 Renewals'!$R:$R,$D$1+ROW()-ROW($B$18))))</f>
        <v>1.25</v>
      </c>
      <c r="I23" s="486">
        <f>IF($D$1="","",IF(INDEX('January 2026 Renewals'!$A:$A,$D$1+ROW()-ROW($B$18))&lt;&gt;$C$1,"",INDEX('January 2026 Renewals'!$W:$W,$D$1+ROW()-ROW($B$18))))</f>
        <v>1.23</v>
      </c>
      <c r="J23" s="486">
        <f>IF($D$1="","",IF(INDEX('January 2026 Renewals'!$A:$A,$D$1+ROW()-ROW($B$18))&lt;&gt;$C$1,"",INDEX('January 2026 Renewals'!$AC:$AC,$D$1+ROW()-ROW($B$18))))</f>
        <v>1.22</v>
      </c>
      <c r="K23" t="str">
        <f>IF($D$1="","",IF(INDEX('January 2026 Renewals'!$A:$A,$D$1+ROW()-ROW($B$18))&lt;&gt;$C$1,"",INDEX('January 2026 Renewals'!$AM:$AM,$D$1+ROW()-ROW($B$18))))</f>
        <v>Vacated early. Rightway Carpentry Expansion space.</v>
      </c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71" s="55" customFormat="1" ht="20.25" customHeight="1">
      <c r="A24" s="125"/>
      <c r="B24" s="150" t="str">
        <f>IF($D$1="","",IF(INDEX('January 2026 Renewals'!$A:$A,$D$1+ROW()-ROW($B$18))&lt;&gt;$C$1,"",INDEX('January 2026 Renewals'!$H:$H,$D$1+ROW()-ROW($B$18))))</f>
        <v>BBA SYSTEMS, LLC</v>
      </c>
      <c r="C24" s="151" t="str">
        <f>IF($D$1="","",IF(INDEX('January 2026 Renewals'!$A:$A,$D$1+ROW()-ROW($B$18))&lt;&gt;$C$1,"",INDEX('January 2026 Renewals'!$C:$C,$D$1+ROW()-ROW($B$18))))</f>
        <v>36-4207</v>
      </c>
      <c r="D24" s="151" t="str">
        <f>IF($D$1="","",IF(INDEX('January 2026 Renewals'!$A:$A,$D$1+ROW()-ROW($B$18))&lt;&gt;$C$1,"",INDEX('January 2026 Renewals'!$E:$E,$D$1+ROW()-ROW($B$18))))</f>
        <v>Base</v>
      </c>
      <c r="E24" s="152">
        <f>IF($D$1="","",IF(INDEX('January 2026 Renewals'!$A:$A,$D$1+ROW()-ROW($B$18))&lt;&gt;$C$1,"",INDEX('January 2026 Renewals'!$G:$G,$D$1+ROW()-ROW($B$18))))</f>
        <v>2400</v>
      </c>
      <c r="F24" s="153">
        <f>IF($D$1="","",IF(INDEX('January 2026 Renewals'!$A:$A,$D$1+ROW()-ROW($B$18))&lt;&gt;$C$1,"",INDEX('January 2026 Renewals'!$I:$I,$D$1+ROW()-ROW($B$18))))</f>
        <v>46112</v>
      </c>
      <c r="G24" s="486">
        <f>IF($D$1="","",IF(INDEX('January 2026 Renewals'!$A:$A,$D$1+ROW()-ROW($B$18))&lt;&gt;$C$1,"",INDEX('January 2026 Renewals'!$Q:$Q,$D$1+ROW()-ROW($B$18))))</f>
        <v>1.3</v>
      </c>
      <c r="H24" s="486">
        <f>IF($D$1="","",IF(INDEX('January 2026 Renewals'!$A:$A,$D$1+ROW()-ROW($B$18))&lt;&gt;$C$1,"",INDEX('January 2026 Renewals'!$R:$R,$D$1+ROW()-ROW($B$18))))</f>
        <v>1.25</v>
      </c>
      <c r="I24" s="486">
        <f>IF($D$1="","",IF(INDEX('January 2026 Renewals'!$A:$A,$D$1+ROW()-ROW($B$18))&lt;&gt;$C$1,"",INDEX('January 2026 Renewals'!$W:$W,$D$1+ROW()-ROW($B$18))))</f>
        <v>1.37</v>
      </c>
      <c r="J24" s="486">
        <f>IF($D$1="","",IF(INDEX('January 2026 Renewals'!$A:$A,$D$1+ROW()-ROW($B$18))&lt;&gt;$C$1,"",INDEX('January 2026 Renewals'!$AC:$AC,$D$1+ROW()-ROW($B$18))))</f>
        <v>1.37</v>
      </c>
      <c r="K24">
        <f>IF($D$1="","",IF(INDEX('January 2026 Renewals'!$A:$A,$D$1+ROW()-ROW($B$18))&lt;&gt;$C$1,"",INDEX('January 2026 Renewals'!$AM:$AM,$D$1+ROW()-ROW($B$18))))</f>
        <v>0</v>
      </c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71" s="55" customFormat="1" ht="20.25" customHeight="1">
      <c r="A25" s="125"/>
      <c r="B25" s="150" t="str">
        <f>IF($D$1="","",IF(INDEX('January 2026 Renewals'!$A:$A,$D$1+ROW()-ROW($B$18))&lt;&gt;$C$1,"",INDEX('January 2026 Renewals'!$H:$H,$D$1+ROW()-ROW($B$18))))</f>
        <v>Arizona Teardrop Adventures LLC</v>
      </c>
      <c r="C25" s="151" t="str">
        <f>IF($D$1="","",IF(INDEX('January 2026 Renewals'!$A:$A,$D$1+ROW()-ROW($B$18))&lt;&gt;$C$1,"",INDEX('January 2026 Renewals'!$C:$C,$D$1+ROW()-ROW($B$18))))</f>
        <v>37-4220</v>
      </c>
      <c r="D25" s="151" t="str">
        <f>IF($D$1="","",IF(INDEX('January 2026 Renewals'!$A:$A,$D$1+ROW()-ROW($B$18))&lt;&gt;$C$1,"",INDEX('January 2026 Renewals'!$E:$E,$D$1+ROW()-ROW($B$18))))</f>
        <v>Base</v>
      </c>
      <c r="E25" s="152">
        <f>IF($D$1="","",IF(INDEX('January 2026 Renewals'!$A:$A,$D$1+ROW()-ROW($B$18))&lt;&gt;$C$1,"",INDEX('January 2026 Renewals'!$G:$G,$D$1+ROW()-ROW($B$18))))</f>
        <v>1200</v>
      </c>
      <c r="F25" s="153">
        <f>IF($D$1="","",IF(INDEX('January 2026 Renewals'!$A:$A,$D$1+ROW()-ROW($B$18))&lt;&gt;$C$1,"",INDEX('January 2026 Renewals'!$I:$I,$D$1+ROW()-ROW($B$18))))</f>
        <v>46142</v>
      </c>
      <c r="G25" s="486">
        <f>IF($D$1="","",IF(INDEX('January 2026 Renewals'!$A:$A,$D$1+ROW()-ROW($B$18))&lt;&gt;$C$1,"",INDEX('January 2026 Renewals'!$Q:$Q,$D$1+ROW()-ROW($B$18))))</f>
        <v>1.26</v>
      </c>
      <c r="H25" s="486">
        <f>IF($D$1="","",IF(INDEX('January 2026 Renewals'!$A:$A,$D$1+ROW()-ROW($B$18))&lt;&gt;$C$1,"",INDEX('January 2026 Renewals'!$R:$R,$D$1+ROW()-ROW($B$18))))</f>
        <v>1.3</v>
      </c>
      <c r="I25" s="486">
        <f>IF($D$1="","",IF(INDEX('January 2026 Renewals'!$A:$A,$D$1+ROW()-ROW($B$18))&lt;&gt;$C$1,"",INDEX('January 2026 Renewals'!$W:$W,$D$1+ROW()-ROW($B$18))))</f>
        <v>1.32</v>
      </c>
      <c r="J25" s="486">
        <f>IF($D$1="","",IF(INDEX('January 2026 Renewals'!$A:$A,$D$1+ROW()-ROW($B$18))&lt;&gt;$C$1,"",INDEX('January 2026 Renewals'!$AC:$AC,$D$1+ROW()-ROW($B$18))))</f>
        <v>1.32</v>
      </c>
      <c r="K25">
        <f>IF($D$1="","",IF(INDEX('January 2026 Renewals'!$A:$A,$D$1+ROW()-ROW($B$18))&lt;&gt;$C$1,"",INDEX('January 2026 Renewals'!$AM:$AM,$D$1+ROW()-ROW($B$18))))</f>
        <v>0</v>
      </c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71" s="55" customFormat="1" ht="20.25" customHeight="1">
      <c r="A26" s="125"/>
      <c r="B26" s="150" t="str">
        <f>IF($D$1="","",IF(INDEX('January 2026 Renewals'!$A:$A,$D$1+ROW()-ROW($B$18))&lt;&gt;$C$1,"",INDEX('January 2026 Renewals'!$H:$H,$D$1+ROW()-ROW($B$18))))</f>
        <v>DENALI DISTRIBUTIONS, LLC</v>
      </c>
      <c r="C26" s="151" t="str">
        <f>IF($D$1="","",IF(INDEX('January 2026 Renewals'!$A:$A,$D$1+ROW()-ROW($B$18))&lt;&gt;$C$1,"",INDEX('January 2026 Renewals'!$C:$C,$D$1+ROW()-ROW($B$18))))</f>
        <v>37-4232</v>
      </c>
      <c r="D26" s="151" t="str">
        <f>IF($D$1="","",IF(INDEX('January 2026 Renewals'!$A:$A,$D$1+ROW()-ROW($B$18))&lt;&gt;$C$1,"",INDEX('January 2026 Renewals'!$E:$E,$D$1+ROW()-ROW($B$18))))</f>
        <v>Base</v>
      </c>
      <c r="E26" s="152">
        <f>IF($D$1="","",IF(INDEX('January 2026 Renewals'!$A:$A,$D$1+ROW()-ROW($B$18))&lt;&gt;$C$1,"",INDEX('January 2026 Renewals'!$G:$G,$D$1+ROW()-ROW($B$18))))</f>
        <v>3200</v>
      </c>
      <c r="F26" s="153">
        <f>IF($D$1="","",IF(INDEX('January 2026 Renewals'!$A:$A,$D$1+ROW()-ROW($B$18))&lt;&gt;$C$1,"",INDEX('January 2026 Renewals'!$I:$I,$D$1+ROW()-ROW($B$18))))</f>
        <v>46142</v>
      </c>
      <c r="G26" s="486">
        <f>IF($D$1="","",IF(INDEX('January 2026 Renewals'!$A:$A,$D$1+ROW()-ROW($B$18))&lt;&gt;$C$1,"",INDEX('January 2026 Renewals'!$Q:$Q,$D$1+ROW()-ROW($B$18))))</f>
        <v>1.1000000000000001</v>
      </c>
      <c r="H26" s="486">
        <f>IF($D$1="","",IF(INDEX('January 2026 Renewals'!$A:$A,$D$1+ROW()-ROW($B$18))&lt;&gt;$C$1,"",INDEX('January 2026 Renewals'!$R:$R,$D$1+ROW()-ROW($B$18))))</f>
        <v>1.25</v>
      </c>
      <c r="I26" s="486">
        <f>IF($D$1="","",IF(INDEX('January 2026 Renewals'!$A:$A,$D$1+ROW()-ROW($B$18))&lt;&gt;$C$1,"",INDEX('January 2026 Renewals'!$W:$W,$D$1+ROW()-ROW($B$18))))</f>
        <v>1.24</v>
      </c>
      <c r="J26" s="486">
        <f>IF($D$1="","",IF(INDEX('January 2026 Renewals'!$A:$A,$D$1+ROW()-ROW($B$18))&lt;&gt;$C$1,"",INDEX('January 2026 Renewals'!$AC:$AC,$D$1+ROW()-ROW($B$18))))</f>
        <v>1.23</v>
      </c>
      <c r="K26">
        <f>IF($D$1="","",IF(INDEX('January 2026 Renewals'!$A:$A,$D$1+ROW()-ROW($B$18))&lt;&gt;$C$1,"",INDEX('January 2026 Renewals'!$AM:$AM,$D$1+ROW()-ROW($B$18))))</f>
        <v>0</v>
      </c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71" s="55" customFormat="1" ht="20.25" customHeight="1">
      <c r="A27" s="125"/>
      <c r="B27" s="150" t="str">
        <f>IF($D$1="","",IF(INDEX('January 2026 Renewals'!$A:$A,$D$1+ROW()-ROW($B$18))&lt;&gt;$C$1,"",INDEX('January 2026 Renewals'!$H:$H,$D$1+ROW()-ROW($B$18))))</f>
        <v>Alternative Building Concepts</v>
      </c>
      <c r="C27" s="151" t="str">
        <f>IF($D$1="","",IF(INDEX('January 2026 Renewals'!$A:$A,$D$1+ROW()-ROW($B$18))&lt;&gt;$C$1,"",INDEX('January 2026 Renewals'!$C:$C,$D$1+ROW()-ROW($B$18))))</f>
        <v>620-16</v>
      </c>
      <c r="D27" s="151" t="str">
        <f>IF($D$1="","",IF(INDEX('January 2026 Renewals'!$A:$A,$D$1+ROW()-ROW($B$18))&lt;&gt;$C$1,"",INDEX('January 2026 Renewals'!$E:$E,$D$1+ROW()-ROW($B$18))))</f>
        <v>Base</v>
      </c>
      <c r="E27" s="152">
        <f>IF($D$1="","",IF(INDEX('January 2026 Renewals'!$A:$A,$D$1+ROW()-ROW($B$18))&lt;&gt;$C$1,"",INDEX('January 2026 Renewals'!$G:$G,$D$1+ROW()-ROW($B$18))))</f>
        <v>1420</v>
      </c>
      <c r="F27" s="153">
        <f>IF($D$1="","",IF(INDEX('January 2026 Renewals'!$A:$A,$D$1+ROW()-ROW($B$18))&lt;&gt;$C$1,"",INDEX('January 2026 Renewals'!$I:$I,$D$1+ROW()-ROW($B$18))))</f>
        <v>46173</v>
      </c>
      <c r="G27" s="486">
        <f>IF($D$1="","",IF(INDEX('January 2026 Renewals'!$A:$A,$D$1+ROW()-ROW($B$18))&lt;&gt;$C$1,"",INDEX('January 2026 Renewals'!$Q:$Q,$D$1+ROW()-ROW($B$18))))</f>
        <v>1.1600000000000001</v>
      </c>
      <c r="H27" s="486">
        <f>IF($D$1="","",IF(INDEX('January 2026 Renewals'!$A:$A,$D$1+ROW()-ROW($B$18))&lt;&gt;$C$1,"",INDEX('January 2026 Renewals'!$R:$R,$D$1+ROW()-ROW($B$18))))</f>
        <v>1.4</v>
      </c>
      <c r="I27" s="486">
        <f>IF($D$1="","",IF(INDEX('January 2026 Renewals'!$A:$A,$D$1+ROW()-ROW($B$18))&lt;&gt;$C$1,"",INDEX('January 2026 Renewals'!$W:$W,$D$1+ROW()-ROW($B$18))))</f>
        <v>1.37</v>
      </c>
      <c r="J27" s="486">
        <f>IF($D$1="","",IF(INDEX('January 2026 Renewals'!$A:$A,$D$1+ROW()-ROW($B$18))&lt;&gt;$C$1,"",INDEX('January 2026 Renewals'!$AC:$AC,$D$1+ROW()-ROW($B$18))))</f>
        <v>1.35</v>
      </c>
      <c r="K27">
        <f>IF($D$1="","",IF(INDEX('January 2026 Renewals'!$A:$A,$D$1+ROW()-ROW($B$18))&lt;&gt;$C$1,"",INDEX('January 2026 Renewals'!$AM:$AM,$D$1+ROW()-ROW($B$18))))</f>
        <v>0</v>
      </c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71" s="55" customFormat="1" ht="20.25" customHeight="1">
      <c r="A28" s="125"/>
      <c r="B28" s="150" t="str">
        <f>IF($D$1="","",IF(INDEX('January 2026 Renewals'!$A:$A,$D$1+ROW()-ROW($B$18))&lt;&gt;$C$1,"",INDEX('January 2026 Renewals'!$H:$H,$D$1+ROW()-ROW($B$18))))</f>
        <v>Bates Family Enterprise LLC</v>
      </c>
      <c r="C28" s="151" t="str">
        <f>IF($D$1="","",IF(INDEX('January 2026 Renewals'!$A:$A,$D$1+ROW()-ROW($B$18))&lt;&gt;$C$1,"",INDEX('January 2026 Renewals'!$C:$C,$D$1+ROW()-ROW($B$18))))</f>
        <v>36-4223</v>
      </c>
      <c r="D28" s="151" t="str">
        <f>IF($D$1="","",IF(INDEX('January 2026 Renewals'!$A:$A,$D$1+ROW()-ROW($B$18))&lt;&gt;$C$1,"",INDEX('January 2026 Renewals'!$E:$E,$D$1+ROW()-ROW($B$18))))</f>
        <v>Base</v>
      </c>
      <c r="E28" s="152">
        <f>IF($D$1="","",IF(INDEX('January 2026 Renewals'!$A:$A,$D$1+ROW()-ROW($B$18))&lt;&gt;$C$1,"",INDEX('January 2026 Renewals'!$G:$G,$D$1+ROW()-ROW($B$18))))</f>
        <v>3200</v>
      </c>
      <c r="F28" s="153">
        <f>IF($D$1="","",IF(INDEX('January 2026 Renewals'!$A:$A,$D$1+ROW()-ROW($B$18))&lt;&gt;$C$1,"",INDEX('January 2026 Renewals'!$I:$I,$D$1+ROW()-ROW($B$18))))</f>
        <v>46173</v>
      </c>
      <c r="G28" s="486">
        <f>IF($D$1="","",IF(INDEX('January 2026 Renewals'!$A:$A,$D$1+ROW()-ROW($B$18))&lt;&gt;$C$1,"",INDEX('January 2026 Renewals'!$Q:$Q,$D$1+ROW()-ROW($B$18))))</f>
        <v>1.1000000000000001</v>
      </c>
      <c r="H28" s="486">
        <f>IF($D$1="","",IF(INDEX('January 2026 Renewals'!$A:$A,$D$1+ROW()-ROW($B$18))&lt;&gt;$C$1,"",INDEX('January 2026 Renewals'!$R:$R,$D$1+ROW()-ROW($B$18))))</f>
        <v>1.25</v>
      </c>
      <c r="I28" s="486">
        <f>IF($D$1="","",IF(INDEX('January 2026 Renewals'!$A:$A,$D$1+ROW()-ROW($B$18))&lt;&gt;$C$1,"",INDEX('January 2026 Renewals'!$W:$W,$D$1+ROW()-ROW($B$18))))</f>
        <v>1.24</v>
      </c>
      <c r="J28" s="486">
        <f>IF($D$1="","",IF(INDEX('January 2026 Renewals'!$A:$A,$D$1+ROW()-ROW($B$18))&lt;&gt;$C$1,"",INDEX('January 2026 Renewals'!$AC:$AC,$D$1+ROW()-ROW($B$18))))</f>
        <v>1.23</v>
      </c>
      <c r="K28">
        <f>IF($D$1="","",IF(INDEX('January 2026 Renewals'!$A:$A,$D$1+ROW()-ROW($B$18))&lt;&gt;$C$1,"",INDEX('January 2026 Renewals'!$AM:$AM,$D$1+ROW()-ROW($B$18))))</f>
        <v>0</v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IF($D$1="","",IF(INDEX('January 2026 Renewals'!$A:$A,$D$1+ROW()-ROW($B$18))&lt;&gt;$C$1,"",INDEX('January 2026 Renewals'!$H:$H,$D$1+ROW()-ROW($B$18))))</f>
        <v>ICU Industries Inc</v>
      </c>
      <c r="C29" s="151" t="str">
        <f>IF($D$1="","",IF(INDEX('January 2026 Renewals'!$A:$A,$D$1+ROW()-ROW($B$18))&lt;&gt;$C$1,"",INDEX('January 2026 Renewals'!$C:$C,$D$1+ROW()-ROW($B$18))))</f>
        <v>36-4219</v>
      </c>
      <c r="D29" s="151" t="str">
        <f>IF($D$1="","",IF(INDEX('January 2026 Renewals'!$A:$A,$D$1+ROW()-ROW($B$18))&lt;&gt;$C$1,"",INDEX('January 2026 Renewals'!$E:$E,$D$1+ROW()-ROW($B$18))))</f>
        <v>Base</v>
      </c>
      <c r="E29" s="152">
        <f>IF($D$1="","",IF(INDEX('January 2026 Renewals'!$A:$A,$D$1+ROW()-ROW($B$18))&lt;&gt;$C$1,"",INDEX('January 2026 Renewals'!$G:$G,$D$1+ROW()-ROW($B$18))))</f>
        <v>1200</v>
      </c>
      <c r="F29" s="153">
        <f>IF($D$1="","",IF(INDEX('January 2026 Renewals'!$A:$A,$D$1+ROW()-ROW($B$18))&lt;&gt;$C$1,"",INDEX('January 2026 Renewals'!$I:$I,$D$1+ROW()-ROW($B$18))))</f>
        <v>46203</v>
      </c>
      <c r="G29" s="486">
        <f>IF($D$1="","",IF(INDEX('January 2026 Renewals'!$A:$A,$D$1+ROW()-ROW($B$18))&lt;&gt;$C$1,"",INDEX('January 2026 Renewals'!$Q:$Q,$D$1+ROW()-ROW($B$18))))</f>
        <v>1.3</v>
      </c>
      <c r="H29" s="486">
        <f>IF($D$1="","",IF(INDEX('January 2026 Renewals'!$A:$A,$D$1+ROW()-ROW($B$18))&lt;&gt;$C$1,"",INDEX('January 2026 Renewals'!$R:$R,$D$1+ROW()-ROW($B$18))))</f>
        <v>1.3</v>
      </c>
      <c r="I29" s="486">
        <f>IF($D$1="","",IF(INDEX('January 2026 Renewals'!$A:$A,$D$1+ROW()-ROW($B$18))&lt;&gt;$C$1,"",INDEX('January 2026 Renewals'!$W:$W,$D$1+ROW()-ROW($B$18))))</f>
        <v>1.37</v>
      </c>
      <c r="J29" s="486">
        <f>IF($D$1="","",IF(INDEX('January 2026 Renewals'!$A:$A,$D$1+ROW()-ROW($B$18))&lt;&gt;$C$1,"",INDEX('January 2026 Renewals'!$AC:$AC,$D$1+ROW()-ROW($B$18))))</f>
        <v>1.37</v>
      </c>
      <c r="K29">
        <f>IF($D$1="","",IF(INDEX('January 2026 Renewals'!$A:$A,$D$1+ROW()-ROW($B$18))&lt;&gt;$C$1,"",INDEX('January 2026 Renewals'!$AM:$AM,$D$1+ROW()-ROW($B$18))))</f>
        <v>0</v>
      </c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243" customFormat="1" ht="15.75" customHeight="1">
      <c r="A30" s="235"/>
      <c r="B30" s="236" t="s">
        <v>766</v>
      </c>
      <c r="C30" s="237"/>
      <c r="D30" s="237"/>
      <c r="E30" s="238">
        <f>SUM(E18:E29)</f>
        <v>28840</v>
      </c>
      <c r="F30" s="239"/>
      <c r="G30" s="237"/>
      <c r="H30" s="240"/>
      <c r="I30" s="237"/>
      <c r="J30" s="237"/>
      <c r="K30" s="241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W30" s="244"/>
      <c r="X30" s="244"/>
      <c r="Y30" s="244"/>
      <c r="Z30" s="244"/>
      <c r="AA30" s="244"/>
      <c r="AB30" s="244"/>
      <c r="AC30" s="244"/>
      <c r="AD30" s="244"/>
      <c r="AE30" s="244"/>
      <c r="AF30" s="244"/>
      <c r="AG30" s="245"/>
      <c r="AH30" s="246"/>
      <c r="AI30" s="247"/>
      <c r="AJ30" s="247"/>
      <c r="AK30" s="247"/>
      <c r="AL30" s="248"/>
    </row>
    <row r="31" spans="1:71" s="46" customFormat="1" ht="15.75" customHeight="1">
      <c r="A31" s="866" t="s">
        <v>776</v>
      </c>
      <c r="B31" s="867"/>
      <c r="C31" s="867"/>
      <c r="D31" s="867"/>
      <c r="E31" s="867"/>
      <c r="F31" s="867"/>
      <c r="G31" s="867"/>
      <c r="H31" s="867"/>
      <c r="I31" s="867"/>
      <c r="J31" s="867"/>
      <c r="K31" s="867"/>
      <c r="L31" s="867"/>
      <c r="M31" s="867"/>
      <c r="N31" s="867"/>
      <c r="O31" s="867"/>
      <c r="P31" s="867"/>
      <c r="Q31" s="867"/>
      <c r="R31" s="867"/>
      <c r="S31" s="867"/>
      <c r="T31" s="867"/>
      <c r="U31" s="858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9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71" s="46" customFormat="1" ht="15.75" customHeight="1">
      <c r="A32" s="866" t="s">
        <v>777</v>
      </c>
      <c r="B32" s="867"/>
      <c r="C32" s="867"/>
      <c r="D32" s="867"/>
      <c r="E32" s="867"/>
      <c r="F32" s="867"/>
      <c r="G32" s="867"/>
      <c r="H32" s="867"/>
      <c r="I32" s="867"/>
      <c r="J32" s="867"/>
      <c r="K32" s="867"/>
      <c r="L32" s="867"/>
      <c r="M32" s="867"/>
      <c r="N32" s="867"/>
      <c r="O32" s="867"/>
      <c r="P32" s="867"/>
      <c r="Q32" s="867"/>
      <c r="R32" s="867"/>
      <c r="S32" s="867"/>
      <c r="T32" s="867"/>
      <c r="U32" s="858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9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</row>
    <row r="33" spans="1:38" s="552" customFormat="1" ht="38.25" customHeight="1">
      <c r="A33" s="530"/>
      <c r="B33" s="531" t="s">
        <v>751</v>
      </c>
      <c r="C33" s="532" t="s">
        <v>752</v>
      </c>
      <c r="D33" s="532" t="s">
        <v>753</v>
      </c>
      <c r="E33" s="530" t="s">
        <v>730</v>
      </c>
      <c r="F33" s="547" t="s">
        <v>778</v>
      </c>
      <c r="G33" s="547" t="s">
        <v>779</v>
      </c>
      <c r="H33" s="547" t="s">
        <v>780</v>
      </c>
      <c r="I33" s="547" t="s">
        <v>781</v>
      </c>
      <c r="J33" s="548" t="s">
        <v>128</v>
      </c>
      <c r="K33" s="840" t="s">
        <v>71</v>
      </c>
      <c r="L33" s="841"/>
      <c r="M33" s="841"/>
      <c r="N33" s="841"/>
      <c r="O33" s="841"/>
      <c r="P33" s="841"/>
      <c r="Q33" s="841"/>
      <c r="R33" s="840" t="s">
        <v>782</v>
      </c>
      <c r="S33" s="841"/>
      <c r="T33" s="841"/>
      <c r="U33" s="841"/>
      <c r="V33" s="536"/>
      <c r="W33" s="549"/>
      <c r="X33" s="550"/>
      <c r="Y33" s="550"/>
      <c r="Z33" s="550"/>
      <c r="AA33" s="550"/>
      <c r="AB33" s="550"/>
      <c r="AC33" s="550"/>
      <c r="AD33" s="550"/>
      <c r="AE33" s="550"/>
      <c r="AF33" s="550"/>
      <c r="AG33" s="550"/>
      <c r="AH33" s="550"/>
      <c r="AI33" s="550"/>
      <c r="AJ33" s="550"/>
      <c r="AK33" s="550"/>
      <c r="AL33" s="551"/>
    </row>
    <row r="34" spans="1:38" s="55" customFormat="1" ht="20.25" customHeight="1">
      <c r="A34" s="125"/>
      <c r="B34" s="150" t="s">
        <v>785</v>
      </c>
      <c r="C34" s="151" t="str">
        <f>IF($F$1="","",INDEX('Working - CPI'!$B:$B,$F$1+ROW()-ROW($B$34)))</f>
        <v>3620 E Broadway Rd</v>
      </c>
      <c r="D34" s="151">
        <f>IF($F$1="","",INDEX('Working - CPI'!$C:$C,$F$1+ROW()-ROW($B$34)))</f>
        <v>14</v>
      </c>
      <c r="E34" s="152">
        <f>IF($F$1="","",INDEX('Working - CPI'!$D:$D,$F$1+ROW()-ROW($B$34)))</f>
        <v>1420</v>
      </c>
      <c r="F34" s="153">
        <f>IF($F$1="","",INDEX('Working - CPI'!$E:$E,$F$1+ROW()-ROW($B$34)))</f>
        <v>45931</v>
      </c>
      <c r="G34" s="484">
        <f ca="1">IF($F$1="","",INDEX('Working - CPI'!$F:$F,$F$1+ROW()-ROW($B$34)))</f>
        <v>78.527667939815728</v>
      </c>
      <c r="H34" s="268">
        <f>IF($F$1="","",INDEX('Working - CPI'!$G:$G,$F$1+ROW()-ROW($B$34)))</f>
        <v>1.2</v>
      </c>
      <c r="I34" s="267" t="str">
        <f>IF($F$1="","",INDEX('Working - CPI'!$H:$H,$F$1+ROW()-ROW($B$34)))</f>
        <v>Yes</v>
      </c>
      <c r="J34" s="267" t="str">
        <f>IF($F$1="","",INDEX('Working - CPI'!$I:$I,$F$1+ROW()-ROW($B$34)))</f>
        <v>Yes</v>
      </c>
      <c r="K34" s="842" t="str">
        <f>IF($F$1="","",INDEX('Working - CPI'!$J:$J,$F$1+ROW()-ROW($B$34)))</f>
        <v xml:space="preserve">Suite is clean and ready to be leased. </v>
      </c>
      <c r="L34" s="843"/>
      <c r="M34" s="843"/>
      <c r="N34" s="843"/>
      <c r="O34" s="843"/>
      <c r="P34" s="843"/>
      <c r="Q34" s="843"/>
      <c r="R34" s="847"/>
      <c r="S34" s="847"/>
      <c r="T34" s="847"/>
      <c r="U34" s="847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38" s="55" customFormat="1" ht="35" customHeight="1">
      <c r="A35" s="125"/>
      <c r="B35" s="150" t="str">
        <f>IF($F$1="","",IF(INDEX('Working - CPI'!$D:$D,$F$1+ROW()-ROW($B$34))&gt;0,"Vacant",""))</f>
        <v>Vacant</v>
      </c>
      <c r="C35" s="151" t="str">
        <f>IF($F$1="","",INDEX('Working - CPI'!$B:$B,$F$1+ROW()-ROW($B$34)))</f>
        <v>3620 E Broadway Rd</v>
      </c>
      <c r="D35" s="151">
        <f>IF($F$1="","",INDEX('Working - CPI'!$C:$C,$F$1+ROW()-ROW($B$34)))</f>
        <v>4</v>
      </c>
      <c r="E35" s="152">
        <f>IF($F$1="","",INDEX('Working - CPI'!$D:$D,$F$1+ROW()-ROW($B$34)))</f>
        <v>1422</v>
      </c>
      <c r="F35" s="153">
        <f>IF($F$1="","",INDEX('Working - CPI'!$E:$E,$F$1+ROW()-ROW($B$34)))</f>
        <v>45962</v>
      </c>
      <c r="G35" s="484">
        <f ca="1">IF($F$1="","",INDEX('Working - CPI'!$F:$F,$F$1+ROW()-ROW($B$34)))</f>
        <v>47.527667939815728</v>
      </c>
      <c r="H35" s="268">
        <f>IF($F$1="","",INDEX('Working - CPI'!$G:$G,$F$1+ROW()-ROW($B$34)))</f>
        <v>1.2</v>
      </c>
      <c r="I35" s="267" t="str">
        <f>IF($F$1="","",INDEX('Working - CPI'!$H:$H,$F$1+ROW()-ROW($B$34)))</f>
        <v>Yes</v>
      </c>
      <c r="J35" s="267" t="str">
        <f>IF($F$1="","",INDEX('Working - CPI'!$I:$I,$F$1+ROW()-ROW($B$34)))</f>
        <v>Yes</v>
      </c>
      <c r="K35" s="934" t="str">
        <f>IF($F$1="","",INDEX('Working - CPI'!$J:$J,$F$1+ROW()-ROW($B$34)))</f>
        <v>Lease ready</v>
      </c>
      <c r="L35" s="935"/>
      <c r="M35" s="935"/>
      <c r="N35" s="935"/>
      <c r="O35" s="935"/>
      <c r="P35" s="935"/>
      <c r="Q35" s="935"/>
      <c r="R35" s="847"/>
      <c r="S35" s="847"/>
      <c r="T35" s="847"/>
      <c r="U35" s="847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38" s="55" customFormat="1" ht="20.25" customHeight="1">
      <c r="A36" s="125"/>
      <c r="B36" s="150" t="str">
        <f>IF($F$1="","",IF(INDEX('Working - CPI'!$D:$D,$F$1+ROW()-ROW($B$34))&gt;0,"Vacant",""))</f>
        <v>Vacant</v>
      </c>
      <c r="C36" s="151" t="str">
        <f>IF($F$1="","",INDEX('Working - CPI'!$B:$B,$F$1+ROW()-ROW($B$34)))</f>
        <v>3620 E Broadway Rd</v>
      </c>
      <c r="D36" s="151">
        <f>IF($F$1="","",INDEX('Working - CPI'!$C:$C,$F$1+ROW()-ROW($B$34)))</f>
        <v>11</v>
      </c>
      <c r="E36" s="152">
        <f>IF($F$1="","",INDEX('Working - CPI'!$D:$D,$F$1+ROW()-ROW($B$34)))</f>
        <v>1977</v>
      </c>
      <c r="F36" s="153">
        <f>IF($F$1="","",INDEX('Working - CPI'!$E:$E,$F$1+ROW()-ROW($B$34)))</f>
        <v>45992</v>
      </c>
      <c r="G36" s="484">
        <f ca="1">IF($F$1="","",INDEX('Working - CPI'!$F:$F,$F$1+ROW()-ROW($B$34)))</f>
        <v>17.527667939815728</v>
      </c>
      <c r="H36" s="268">
        <f>IF($F$1="","",INDEX('Working - CPI'!$G:$G,$F$1+ROW()-ROW($B$34)))</f>
        <v>1.2</v>
      </c>
      <c r="I36" s="267" t="str">
        <f>IF($F$1="","",INDEX('Working - CPI'!$H:$H,$F$1+ROW()-ROW($B$34)))</f>
        <v>Yes</v>
      </c>
      <c r="J36" s="267" t="str">
        <f>IF($F$1="","",INDEX('Working - CPI'!$I:$I,$F$1+ROW()-ROW($B$34)))</f>
        <v>No</v>
      </c>
      <c r="K36" s="934" t="str">
        <f>IF($F$1="","",INDEX('Working - CPI'!$J:$J,$F$1+ROW()-ROW($B$34)))</f>
        <v>HVAC Inspections Needed. Paint and suite clean</v>
      </c>
      <c r="L36" s="935"/>
      <c r="M36" s="935"/>
      <c r="N36" s="935"/>
      <c r="O36" s="935"/>
      <c r="P36" s="935"/>
      <c r="Q36" s="935"/>
      <c r="R36" s="847"/>
      <c r="S36" s="847"/>
      <c r="T36" s="847"/>
      <c r="U36" s="847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38" s="55" customFormat="1" ht="20.25" customHeight="1">
      <c r="A37" s="125"/>
      <c r="B37" s="150" t="str">
        <f>IF($F$1="","",IF(INDEX('Working - CPI'!$D:$D,$F$1+ROW()-ROW($B$34))&gt;0,"Vacant",""))</f>
        <v>Vacant</v>
      </c>
      <c r="C37" s="151" t="str">
        <f>IF($F$1="","",INDEX('Working - CPI'!$B:$B,$F$1+ROW()-ROW($B$34)))</f>
        <v>3620 E Broadway Rd</v>
      </c>
      <c r="D37" s="151">
        <f>IF($F$1="","",INDEX('Working - CPI'!$C:$C,$F$1+ROW()-ROW($B$34)))</f>
        <v>12</v>
      </c>
      <c r="E37" s="152">
        <f>IF($F$1="","",INDEX('Working - CPI'!$D:$D,$F$1+ROW()-ROW($B$34)))</f>
        <v>1835</v>
      </c>
      <c r="F37" s="153">
        <f>IF($F$1="","",INDEX('Working - CPI'!$E:$E,$F$1+ROW()-ROW($B$34)))</f>
        <v>45992</v>
      </c>
      <c r="G37" s="484">
        <f ca="1">IF($F$1="","",INDEX('Working - CPI'!$F:$F,$F$1+ROW()-ROW($B$34)))</f>
        <v>17.527667939815728</v>
      </c>
      <c r="H37" s="268">
        <f>IF($F$1="","",INDEX('Working - CPI'!$G:$G,$F$1+ROW()-ROW($B$34)))</f>
        <v>1.2</v>
      </c>
      <c r="I37" s="267" t="str">
        <f>IF($F$1="","",INDEX('Working - CPI'!$H:$H,$F$1+ROW()-ROW($B$34)))</f>
        <v>Yes</v>
      </c>
      <c r="J37" s="267" t="str">
        <f>IF($F$1="","",INDEX('Working - CPI'!$I:$I,$F$1+ROW()-ROW($B$34)))</f>
        <v>No</v>
      </c>
      <c r="K37" s="934" t="str">
        <f>IF($F$1="","",INDEX('Working - CPI'!$J:$J,$F$1+ROW()-ROW($B$34)))</f>
        <v>HVAC Inspections Needed. Paint and suite clean</v>
      </c>
      <c r="L37" s="935"/>
      <c r="M37" s="935"/>
      <c r="N37" s="935"/>
      <c r="O37" s="935"/>
      <c r="P37" s="935"/>
      <c r="Q37" s="935"/>
      <c r="R37" s="847"/>
      <c r="S37" s="847"/>
      <c r="T37" s="847"/>
      <c r="U37" s="847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38" s="55" customFormat="1" ht="20.25" customHeight="1">
      <c r="A38" s="125"/>
      <c r="B38" s="150" t="s">
        <v>785</v>
      </c>
      <c r="C38" s="151" t="str">
        <f>IF($F$1="","",INDEX('Working - CPI'!$B:$B,$F$1+ROW()-ROW($B$34)))</f>
        <v>3620 E Broadway Rd</v>
      </c>
      <c r="D38" s="151">
        <f>IF($F$1="","",INDEX('Working - CPI'!$C:$C,$F$1+ROW()-ROW($B$34)))</f>
        <v>15</v>
      </c>
      <c r="E38" s="152">
        <f>IF($F$1="","",INDEX('Working - CPI'!$D:$D,$F$1+ROW()-ROW($B$34)))</f>
        <v>1420</v>
      </c>
      <c r="F38" s="153">
        <f>IF($F$1="","",INDEX('Working - CPI'!$E:$E,$F$1+ROW()-ROW($B$34)))</f>
        <v>45992</v>
      </c>
      <c r="G38" s="484">
        <f ca="1">IF($F$1="","",INDEX('Working - CPI'!$F:$F,$F$1+ROW()-ROW($B$34)))</f>
        <v>17.527667939815728</v>
      </c>
      <c r="H38" s="268">
        <f>IF($F$1="","",INDEX('Working - CPI'!$G:$G,$F$1+ROW()-ROW($B$34)))</f>
        <v>1.2</v>
      </c>
      <c r="I38" s="267" t="str">
        <f>IF($F$1="","",INDEX('Working - CPI'!$H:$H,$F$1+ROW()-ROW($B$34)))</f>
        <v>Yes</v>
      </c>
      <c r="J38" s="267" t="str">
        <f>IF($F$1="","",INDEX('Working - CPI'!$I:$I,$F$1+ROW()-ROW($B$34)))</f>
        <v>No</v>
      </c>
      <c r="K38" s="934" t="str">
        <f>IF($F$1="","",INDEX('Working - CPI'!$J:$J,$F$1+ROW()-ROW($B$34)))</f>
        <v>HVAC Inspections Needed. Paint and suite clean</v>
      </c>
      <c r="L38" s="935"/>
      <c r="M38" s="935"/>
      <c r="N38" s="935"/>
      <c r="O38" s="935"/>
      <c r="P38" s="935"/>
      <c r="Q38" s="935"/>
      <c r="R38" s="847"/>
      <c r="S38" s="847"/>
      <c r="T38" s="847"/>
      <c r="U38" s="847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38" s="55" customFormat="1" ht="20.25" customHeight="1">
      <c r="A39" s="125"/>
      <c r="B39" s="150" t="s">
        <v>785</v>
      </c>
      <c r="C39" s="151" t="str">
        <f>IF($F$1="","",INDEX('Working - CPI'!$B:$B,$F$1+ROW()-ROW($B$34)))</f>
        <v>4203 S. 37th Street</v>
      </c>
      <c r="D39" s="151">
        <f>IF($F$1="","",INDEX('Working - CPI'!$C:$C,$F$1+ROW()-ROW($B$34)))</f>
        <v>0</v>
      </c>
      <c r="E39" s="152">
        <f>IF($F$1="","",INDEX('Working - CPI'!$D:$D,$F$1+ROW()-ROW($B$34)))</f>
        <v>2400</v>
      </c>
      <c r="F39" s="153">
        <f>IF($F$1="","",INDEX('Working - CPI'!$E:$E,$F$1+ROW()-ROW($B$34)))</f>
        <v>45627</v>
      </c>
      <c r="G39" s="484">
        <f ca="1">IF($F$1="","",INDEX('Working - CPI'!$F:$F,$F$1+ROW()-ROW($B$34)))</f>
        <v>382.52766793981573</v>
      </c>
      <c r="H39" s="268">
        <f>IF($F$1="","",INDEX('Working - CPI'!$G:$G,$F$1+ROW()-ROW($B$34)))</f>
        <v>1.1499999999999999</v>
      </c>
      <c r="I39" s="267" t="str">
        <f>IF($F$1="","",INDEX('Working - CPI'!$H:$H,$F$1+ROW()-ROW($B$34)))</f>
        <v>Yes</v>
      </c>
      <c r="J39" s="267" t="str">
        <f>IF($F$1="","",INDEX('Working - CPI'!$I:$I,$F$1+ROW()-ROW($B$34)))</f>
        <v>Yes</v>
      </c>
      <c r="K39" s="934" t="str">
        <f>IF($F$1="","",INDEX('Working - CPI'!$J:$J,$F$1+ROW()-ROW($B$34)))</f>
        <v xml:space="preserve">Suite was professionally cleaned.  Updating interior and exterior lighting for now. </v>
      </c>
      <c r="L39" s="935"/>
      <c r="M39" s="935"/>
      <c r="N39" s="935"/>
      <c r="O39" s="935"/>
      <c r="P39" s="935"/>
      <c r="Q39" s="935"/>
      <c r="R39" s="847"/>
      <c r="S39" s="847"/>
      <c r="T39" s="847"/>
      <c r="U39" s="847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38" s="55" customFormat="1" ht="20.25" customHeight="1">
      <c r="A40" s="125"/>
      <c r="B40" s="150" t="s">
        <v>785</v>
      </c>
      <c r="C40" s="151" t="str">
        <f>IF($F$1="","",INDEX('Working - CPI'!$B:$B,$F$1+ROW()-ROW($B$34)))</f>
        <v>4209 S. 36th Place</v>
      </c>
      <c r="D40" s="151">
        <f>IF($F$1="","",INDEX('Working - CPI'!$C:$C,$F$1+ROW()-ROW($B$34)))</f>
        <v>0</v>
      </c>
      <c r="E40" s="152">
        <f>IF($F$1="","",INDEX('Working - CPI'!$D:$D,$F$1+ROW()-ROW($B$34)))</f>
        <v>3200</v>
      </c>
      <c r="F40" s="153">
        <f>IF($F$1="","",INDEX('Working - CPI'!$E:$E,$F$1+ROW()-ROW($B$34)))</f>
        <v>45383</v>
      </c>
      <c r="G40" s="484">
        <f ca="1">IF($F$1="","",INDEX('Working - CPI'!$F:$F,$F$1+ROW()-ROW($B$34)))</f>
        <v>626.52766793981573</v>
      </c>
      <c r="H40" s="268">
        <f>IF($F$1="","",INDEX('Working - CPI'!$G:$G,$F$1+ROW()-ROW($B$34)))</f>
        <v>1.1000000000000001</v>
      </c>
      <c r="I40" s="267" t="str">
        <f>IF($F$1="","",INDEX('Working - CPI'!$H:$H,$F$1+ROW()-ROW($B$34)))</f>
        <v>Yes</v>
      </c>
      <c r="J40" s="267" t="str">
        <f>IF($F$1="","",INDEX('Working - CPI'!$I:$I,$F$1+ROW()-ROW($B$34)))</f>
        <v>Yes</v>
      </c>
      <c r="K40" s="934" t="str">
        <f>IF($F$1="","",INDEX('Working - CPI'!$J:$J,$F$1+ROW()-ROW($B$34)))</f>
        <v>Lease Ready - Updating WH lighting - Allied Electric</v>
      </c>
      <c r="L40" s="935"/>
      <c r="M40" s="935"/>
      <c r="N40" s="935"/>
      <c r="O40" s="935"/>
      <c r="P40" s="935"/>
      <c r="Q40" s="935"/>
      <c r="R40" s="847"/>
      <c r="S40" s="847"/>
      <c r="T40" s="847"/>
      <c r="U40" s="847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38" s="55" customFormat="1" ht="20.25" customHeight="1">
      <c r="A41" s="125"/>
      <c r="B41" s="150" t="str">
        <f>IF($F$1="","",IF(INDEX('Working - CPI'!$D:$D,$F$1+ROW()-ROW($B$34))&gt;0,"Vacant",""))</f>
        <v>Vacant</v>
      </c>
      <c r="C41" s="151" t="str">
        <f>IF($F$1="","",INDEX('Working - CPI'!$B:$B,$F$1+ROW()-ROW($B$34)))</f>
        <v>4216 S 37th Street</v>
      </c>
      <c r="D41" s="151">
        <f>IF($F$1="","",INDEX('Working - CPI'!$C:$C,$F$1+ROW()-ROW($B$34)))</f>
        <v>0</v>
      </c>
      <c r="E41" s="152">
        <f>IF($F$1="","",INDEX('Working - CPI'!$D:$D,$F$1+ROW()-ROW($B$34)))</f>
        <v>2400</v>
      </c>
      <c r="F41" s="153">
        <f>IF($F$1="","",INDEX('Working - CPI'!$E:$E,$F$1+ROW()-ROW($B$34)))</f>
        <v>45839</v>
      </c>
      <c r="G41" s="484">
        <f ca="1">IF($F$1="","",INDEX('Working - CPI'!$F:$F,$F$1+ROW()-ROW($B$34)))</f>
        <v>170.52766793981573</v>
      </c>
      <c r="H41" s="268">
        <f>IF($F$1="","",INDEX('Working - CPI'!$G:$G,$F$1+ROW()-ROW($B$34)))</f>
        <v>1.1499999999999999</v>
      </c>
      <c r="I41" s="267" t="str">
        <f>IF($F$1="","",INDEX('Working - CPI'!$H:$H,$F$1+ROW()-ROW($B$34)))</f>
        <v>Yes</v>
      </c>
      <c r="J41" s="267" t="str">
        <f>IF($F$1="","",INDEX('Working - CPI'!$I:$I,$F$1+ROW()-ROW($B$34)))</f>
        <v>Yes</v>
      </c>
      <c r="K41" s="934" t="str">
        <f>IF($F$1="","",INDEX('Working - CPI'!$J:$J,$F$1+ROW()-ROW($B$34)))</f>
        <v xml:space="preserve">Lease ready work completed.  Ready for lease. </v>
      </c>
      <c r="L41" s="935"/>
      <c r="M41" s="935"/>
      <c r="N41" s="935"/>
      <c r="O41" s="935"/>
      <c r="P41" s="935"/>
      <c r="Q41" s="935"/>
      <c r="R41" s="847"/>
      <c r="S41" s="847"/>
      <c r="T41" s="847"/>
      <c r="U41" s="847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38" s="55" customFormat="1" ht="20.25" customHeight="1">
      <c r="A42" s="125"/>
      <c r="B42" s="150" t="s">
        <v>785</v>
      </c>
      <c r="C42" s="151" t="str">
        <f>IF($F$1="","",INDEX('Working - CPI'!$B:$B,$F$1+ROW()-ROW($B$34)))</f>
        <v>4217 S. 36th Place</v>
      </c>
      <c r="D42" s="151">
        <f>IF($F$1="","",INDEX('Working - CPI'!$C:$C,$F$1+ROW()-ROW($B$34)))</f>
        <v>0</v>
      </c>
      <c r="E42" s="152">
        <f>IF($F$1="","",INDEX('Working - CPI'!$D:$D,$F$1+ROW()-ROW($B$34)))</f>
        <v>3200</v>
      </c>
      <c r="F42" s="153">
        <f>IF($F$1="","",INDEX('Working - CPI'!$E:$E,$F$1+ROW()-ROW($B$34)))</f>
        <v>45809</v>
      </c>
      <c r="G42" s="484">
        <f ca="1">IF($F$1="","",INDEX('Working - CPI'!$F:$F,$F$1+ROW()-ROW($B$34)))</f>
        <v>200.52766793981573</v>
      </c>
      <c r="H42" s="268">
        <f>IF($F$1="","",INDEX('Working - CPI'!$G:$G,$F$1+ROW()-ROW($B$34)))</f>
        <v>1.1000000000000001</v>
      </c>
      <c r="I42" s="267" t="str">
        <f>IF($F$1="","",INDEX('Working - CPI'!$H:$H,$F$1+ROW()-ROW($B$34)))</f>
        <v>Yes</v>
      </c>
      <c r="J42" s="267" t="str">
        <f>IF($F$1="","",INDEX('Working - CPI'!$I:$I,$F$1+ROW()-ROW($B$34)))</f>
        <v>Yes</v>
      </c>
      <c r="K42" s="934" t="str">
        <f>IF($F$1="","",INDEX('Working - CPI'!$J:$J,$F$1+ROW()-ROW($B$34)))</f>
        <v>Suite was professionally cleaned - Updating interior and exterior lighting for now.  Will include in next group of lease ready work.</v>
      </c>
      <c r="L42" s="935"/>
      <c r="M42" s="935"/>
      <c r="N42" s="935"/>
      <c r="O42" s="935"/>
      <c r="P42" s="935"/>
      <c r="Q42" s="935"/>
      <c r="R42" s="847"/>
      <c r="S42" s="847"/>
      <c r="T42" s="847"/>
      <c r="U42" s="847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38" s="55" customFormat="1" ht="20.25" customHeight="1">
      <c r="A43" s="125"/>
      <c r="B43" s="150" t="str">
        <f>IF($F$1="","",IF(INDEX('Working - CPI'!$D:$D,$F$1+ROW()-ROW($B$34))&gt;0,"Vacant",""))</f>
        <v>Vacant</v>
      </c>
      <c r="C43" s="151" t="str">
        <f>IF($F$1="","",INDEX('Working - CPI'!$B:$B,$F$1+ROW()-ROW($B$34)))</f>
        <v>4219 S 37th Street</v>
      </c>
      <c r="D43" s="151">
        <f>IF($F$1="","",INDEX('Working - CPI'!$C:$C,$F$1+ROW()-ROW($B$34)))</f>
        <v>0</v>
      </c>
      <c r="E43" s="152">
        <f>IF($F$1="","",INDEX('Working - CPI'!$D:$D,$F$1+ROW()-ROW($B$34)))</f>
        <v>1200</v>
      </c>
      <c r="F43" s="153">
        <f>IF($F$1="","",INDEX('Working - CPI'!$E:$E,$F$1+ROW()-ROW($B$34)))</f>
        <v>45992</v>
      </c>
      <c r="G43" s="484">
        <f ca="1">IF($F$1="","",INDEX('Working - CPI'!$F:$F,$F$1+ROW()-ROW($B$34)))</f>
        <v>17.527667939815728</v>
      </c>
      <c r="H43" s="268">
        <f>IF($F$1="","",INDEX('Working - CPI'!$G:$G,$F$1+ROW()-ROW($B$34)))</f>
        <v>1.1499999999999999</v>
      </c>
      <c r="I43" s="267" t="str">
        <f>IF($F$1="","",INDEX('Working - CPI'!$H:$H,$F$1+ROW()-ROW($B$34)))</f>
        <v>Yes</v>
      </c>
      <c r="J43" s="267" t="str">
        <f>IF($F$1="","",INDEX('Working - CPI'!$I:$I,$F$1+ROW()-ROW($B$34)))</f>
        <v>No</v>
      </c>
      <c r="K43" s="934">
        <f>IF($F$1="","",INDEX('Working - CPI'!$J:$J,$F$1+ROW()-ROW($B$34)))</f>
        <v>0</v>
      </c>
      <c r="L43" s="935"/>
      <c r="M43" s="935"/>
      <c r="N43" s="935"/>
      <c r="O43" s="935"/>
      <c r="P43" s="935"/>
      <c r="Q43" s="935"/>
      <c r="R43" s="847"/>
      <c r="S43" s="847"/>
      <c r="T43" s="847"/>
      <c r="U43" s="847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38" s="55" customFormat="1" ht="20.25" customHeight="1">
      <c r="A44" s="125"/>
      <c r="B44" s="150" t="str">
        <f>IF($F$1="","",IF(INDEX('Working - CPI'!$D:$D,$F$1+ROW()-ROW($B$34))&gt;0,"Vacant",""))</f>
        <v>Vacant</v>
      </c>
      <c r="C44" s="151" t="str">
        <f>IF($F$1="","",INDEX('Working - CPI'!$B:$B,$F$1+ROW()-ROW($B$34)))</f>
        <v>4221 S 36th Place</v>
      </c>
      <c r="D44" s="151">
        <f>IF($F$1="","",INDEX('Working - CPI'!$C:$C,$F$1+ROW()-ROW($B$34)))</f>
        <v>0</v>
      </c>
      <c r="E44" s="152">
        <f>IF($F$1="","",INDEX('Working - CPI'!$D:$D,$F$1+ROW()-ROW($B$34)))</f>
        <v>2400</v>
      </c>
      <c r="F44" s="153">
        <f>IF($F$1="","",INDEX('Working - CPI'!$E:$E,$F$1+ROW()-ROW($B$34)))</f>
        <v>45839</v>
      </c>
      <c r="G44" s="484">
        <f ca="1">IF($F$1="","",INDEX('Working - CPI'!$F:$F,$F$1+ROW()-ROW($B$34)))</f>
        <v>170.52766793981573</v>
      </c>
      <c r="H44" s="268">
        <f>IF($F$1="","",INDEX('Working - CPI'!$G:$G,$F$1+ROW()-ROW($B$34)))</f>
        <v>1.1499999999999999</v>
      </c>
      <c r="I44" s="267" t="str">
        <f>IF($F$1="","",INDEX('Working - CPI'!$H:$H,$F$1+ROW()-ROW($B$34)))</f>
        <v>Yes</v>
      </c>
      <c r="J44" s="267" t="str">
        <f>IF($F$1="","",INDEX('Working - CPI'!$I:$I,$F$1+ROW()-ROW($B$34)))</f>
        <v>Yes</v>
      </c>
      <c r="K44" s="934" t="str">
        <f>IF($F$1="","",INDEX('Working - CPI'!$J:$J,$F$1+ROW()-ROW($B$34)))</f>
        <v>Issue with lighting.  Need additional time to complete.</v>
      </c>
      <c r="L44" s="935"/>
      <c r="M44" s="935"/>
      <c r="N44" s="935"/>
      <c r="O44" s="935"/>
      <c r="P44" s="935"/>
      <c r="Q44" s="935"/>
      <c r="R44" s="847"/>
      <c r="S44" s="847"/>
      <c r="T44" s="847"/>
      <c r="U44" s="847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38" s="55" customFormat="1" ht="40" customHeight="1">
      <c r="A45" s="125"/>
      <c r="B45" s="150" t="str">
        <f>IF($F$1="","",IF(INDEX('Working - CPI'!$D:$D,$F$1+ROW()-ROW($B$34))&gt;0,"Vacant",""))</f>
        <v>Vacant</v>
      </c>
      <c r="C45" s="151" t="str">
        <f>IF($F$1="","",INDEX('Working - CPI'!$B:$B,$F$1+ROW()-ROW($B$34)))</f>
        <v>4222 S 37th Street</v>
      </c>
      <c r="D45" s="151">
        <f>IF($F$1="","",INDEX('Working - CPI'!$C:$C,$F$1+ROW()-ROW($B$34)))</f>
        <v>0</v>
      </c>
      <c r="E45" s="152">
        <f>IF($F$1="","",INDEX('Working - CPI'!$D:$D,$F$1+ROW()-ROW($B$34)))</f>
        <v>2400</v>
      </c>
      <c r="F45" s="153">
        <f>IF($F$1="","",INDEX('Working - CPI'!$E:$E,$F$1+ROW()-ROW($B$34)))</f>
        <v>45717</v>
      </c>
      <c r="G45" s="484">
        <f ca="1">IF($F$1="","",INDEX('Working - CPI'!$F:$F,$F$1+ROW()-ROW($B$34)))</f>
        <v>292.52766793981573</v>
      </c>
      <c r="H45" s="268">
        <f>IF($F$1="","",INDEX('Working - CPI'!$G:$G,$F$1+ROW()-ROW($B$34)))</f>
        <v>1.1499999999999999</v>
      </c>
      <c r="I45" s="267" t="str">
        <f>IF($F$1="","",INDEX('Working - CPI'!$H:$H,$F$1+ROW()-ROW($B$34)))</f>
        <v>Yes</v>
      </c>
      <c r="J45" s="267" t="str">
        <f>IF($F$1="","",INDEX('Working - CPI'!$I:$I,$F$1+ROW()-ROW($B$34)))</f>
        <v>Yes</v>
      </c>
      <c r="K45" s="934" t="str">
        <f>IF($F$1="","",INDEX('Working - CPI'!$J:$J,$F$1+ROW()-ROW($B$34)))</f>
        <v xml:space="preserve">Lease ready work completed.  Ready for lease. </v>
      </c>
      <c r="L45" s="935"/>
      <c r="M45" s="935"/>
      <c r="N45" s="935"/>
      <c r="O45" s="935"/>
      <c r="P45" s="935"/>
      <c r="Q45" s="935"/>
      <c r="R45" s="847"/>
      <c r="S45" s="847"/>
      <c r="T45" s="847"/>
      <c r="U45" s="847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10"/>
    </row>
    <row r="46" spans="1:38" s="55" customFormat="1" ht="20.25" customHeight="1">
      <c r="A46" s="125"/>
      <c r="B46" s="150" t="str">
        <f>IF($F$1="","",IF(INDEX('Working - CPI'!$D:$D,$F$1+ROW()-ROW($B$34))&gt;0,"Vacant",""))</f>
        <v>Vacant</v>
      </c>
      <c r="C46" s="151" t="str">
        <f>IF($F$1="","",INDEX('Working - CPI'!$B:$B,$F$1+ROW()-ROW($B$34)))</f>
        <v>4224, 4226, 4228 S 37th Street</v>
      </c>
      <c r="D46" s="151">
        <f>IF($F$1="","",INDEX('Working - CPI'!$C:$C,$F$1+ROW()-ROW($B$34)))</f>
        <v>0</v>
      </c>
      <c r="E46" s="152">
        <f>IF($F$1="","",INDEX('Working - CPI'!$D:$D,$F$1+ROW()-ROW($B$34)))</f>
        <v>5600</v>
      </c>
      <c r="F46" s="153">
        <f>IF($F$1="","",INDEX('Working - CPI'!$E:$E,$F$1+ROW()-ROW($B$34)))</f>
        <v>45964</v>
      </c>
      <c r="G46" s="484">
        <f ca="1">IF($F$1="","",INDEX('Working - CPI'!$F:$F,$F$1+ROW()-ROW($B$34)))</f>
        <v>45.527667939815728</v>
      </c>
      <c r="H46" s="268">
        <f>IF($F$1="","",INDEX('Working - CPI'!$G:$G,$F$1+ROW()-ROW($B$34)))</f>
        <v>1.2</v>
      </c>
      <c r="I46" s="267" t="str">
        <f>IF($F$1="","",INDEX('Working - CPI'!$H:$H,$F$1+ROW()-ROW($B$34)))</f>
        <v>Yes</v>
      </c>
      <c r="J46" s="267" t="str">
        <f>IF($F$1="","",INDEX('Working - CPI'!$I:$I,$F$1+ROW()-ROW($B$34)))</f>
        <v>Yes</v>
      </c>
      <c r="K46" s="934" t="str">
        <f>IF($F$1="","",INDEX('Working - CPI'!$J:$J,$F$1+ROW()-ROW($B$34)))</f>
        <v>Tenant lease expires 03/2026.  Vacated space early.  Deal for suite 4224 and 4226.  Demo and lease ready work to be completed on suite 4228. Close passthrough between 4226-4228</v>
      </c>
      <c r="L46" s="935"/>
      <c r="M46" s="935"/>
      <c r="N46" s="935"/>
      <c r="O46" s="935"/>
      <c r="P46" s="935"/>
      <c r="Q46" s="935"/>
      <c r="R46" s="847"/>
      <c r="S46" s="847"/>
      <c r="T46" s="847"/>
      <c r="U46" s="847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10"/>
    </row>
    <row r="47" spans="1:38" s="55" customFormat="1" ht="20.25" customHeight="1">
      <c r="A47" s="125"/>
      <c r="B47" s="150" t="str">
        <f>IF($F$1="","",IF(INDEX('Working - CPI'!$D:$D,$F$1+ROW()-ROW($B$34))&gt;0,"Vacant",""))</f>
        <v>Vacant</v>
      </c>
      <c r="C47" s="151" t="str">
        <f>IF($F$1="","",INDEX('Working - CPI'!$B:$B,$F$1+ROW()-ROW($B$34)))</f>
        <v>4226 S 36th Place</v>
      </c>
      <c r="D47" s="151">
        <f>IF($F$1="","",INDEX('Working - CPI'!$C:$C,$F$1+ROW()-ROW($B$34)))</f>
        <v>0</v>
      </c>
      <c r="E47" s="152">
        <f>IF($F$1="","",INDEX('Working - CPI'!$D:$D,$F$1+ROW()-ROW($B$34)))</f>
        <v>1200</v>
      </c>
      <c r="F47" s="153">
        <f>IF($F$1="","",INDEX('Working - CPI'!$E:$E,$F$1+ROW()-ROW($B$34)))</f>
        <v>45992</v>
      </c>
      <c r="G47" s="484">
        <f ca="1">IF($F$1="","",INDEX('Working - CPI'!$F:$F,$F$1+ROW()-ROW($B$34)))</f>
        <v>17.527667939815728</v>
      </c>
      <c r="H47" s="268">
        <f>IF($F$1="","",INDEX('Working - CPI'!$G:$G,$F$1+ROW()-ROW($B$34)))</f>
        <v>1.1499999999999999</v>
      </c>
      <c r="I47" s="267" t="str">
        <f>IF($F$1="","",INDEX('Working - CPI'!$H:$H,$F$1+ROW()-ROW($B$34)))</f>
        <v>Yes</v>
      </c>
      <c r="J47" s="267" t="str">
        <f>IF($F$1="","",INDEX('Working - CPI'!$I:$I,$F$1+ROW()-ROW($B$34)))</f>
        <v>Yes</v>
      </c>
      <c r="K47" s="934" t="str">
        <f>IF($F$1="","",INDEX('Working - CPI'!$J:$J,$F$1+ROW()-ROW($B$34)))</f>
        <v>Tenant will be moved out by 12/01/2025 (SD Lighting moving to 4246 37th St)</v>
      </c>
      <c r="L47" s="935"/>
      <c r="M47" s="935"/>
      <c r="N47" s="935"/>
      <c r="O47" s="935"/>
      <c r="P47" s="935"/>
      <c r="Q47" s="935"/>
      <c r="R47" s="847"/>
      <c r="S47" s="847"/>
      <c r="T47" s="847"/>
      <c r="U47" s="847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10"/>
    </row>
    <row r="48" spans="1:38" s="55" customFormat="1" ht="20.25" customHeight="1">
      <c r="A48" s="125"/>
      <c r="B48" s="150" t="str">
        <f>IF($F$1="","",IF(INDEX('Working - CPI'!$D:$D,$F$1+ROW()-ROW($B$34))&gt;0,"Vacant",""))</f>
        <v>Vacant</v>
      </c>
      <c r="C48" s="151" t="str">
        <f>IF($F$1="","",INDEX('Working - CPI'!$B:$B,$F$1+ROW()-ROW($B$34)))</f>
        <v>4227 S 36th Place</v>
      </c>
      <c r="D48" s="151">
        <f>IF($F$1="","",INDEX('Working - CPI'!$C:$C,$F$1+ROW()-ROW($B$34)))</f>
        <v>0</v>
      </c>
      <c r="E48" s="152">
        <f>IF($F$1="","",INDEX('Working - CPI'!$D:$D,$F$1+ROW()-ROW($B$34)))</f>
        <v>1200</v>
      </c>
      <c r="F48" s="153">
        <f>IF($F$1="","",INDEX('Working - CPI'!$E:$E,$F$1+ROW()-ROW($B$34)))</f>
        <v>45992</v>
      </c>
      <c r="G48" s="484">
        <f ca="1">IF($F$1="","",INDEX('Working - CPI'!$F:$F,$F$1+ROW()-ROW($B$34)))</f>
        <v>17.527667939815728</v>
      </c>
      <c r="H48" s="268">
        <f>IF($F$1="","",INDEX('Working - CPI'!$G:$G,$F$1+ROW()-ROW($B$34)))</f>
        <v>1.1499999999999999</v>
      </c>
      <c r="I48" s="267" t="str">
        <f>IF($F$1="","",INDEX('Working - CPI'!$H:$H,$F$1+ROW()-ROW($B$34)))</f>
        <v>Yes</v>
      </c>
      <c r="J48" s="267" t="str">
        <f>IF($F$1="","",INDEX('Working - CPI'!$I:$I,$F$1+ROW()-ROW($B$34)))</f>
        <v>No</v>
      </c>
      <c r="K48" s="934" t="str">
        <f>IF($F$1="","",INDEX('Working - CPI'!$J:$J,$F$1+ROW()-ROW($B$34)))</f>
        <v>Suite needs paint, flooring, lighting, HVAC inspection</v>
      </c>
      <c r="L48" s="935"/>
      <c r="M48" s="935"/>
      <c r="N48" s="935"/>
      <c r="O48" s="935"/>
      <c r="P48" s="935"/>
      <c r="Q48" s="935"/>
      <c r="R48" s="847"/>
      <c r="S48" s="847"/>
      <c r="T48" s="847"/>
      <c r="U48" s="847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110"/>
    </row>
    <row r="49" spans="1:65" s="55" customFormat="1" ht="20.25" customHeight="1">
      <c r="A49" s="125"/>
      <c r="B49" s="150" t="s">
        <v>785</v>
      </c>
      <c r="C49" s="151" t="str">
        <f>IF($F$1="","",INDEX('Working - CPI'!$B:$B,$F$1+ROW()-ROW($B$34)))</f>
        <v xml:space="preserve">4241 S 36th Place </v>
      </c>
      <c r="D49" s="151">
        <f>IF($F$1="","",INDEX('Working - CPI'!$C:$C,$F$1+ROW()-ROW($B$34)))</f>
        <v>0</v>
      </c>
      <c r="E49" s="152">
        <f>IF($F$1="","",INDEX('Working - CPI'!$D:$D,$F$1+ROW()-ROW($B$34)))</f>
        <v>1200</v>
      </c>
      <c r="F49" s="153">
        <f>IF($F$1="","",INDEX('Working - CPI'!$E:$E,$F$1+ROW()-ROW($B$34)))</f>
        <v>45915</v>
      </c>
      <c r="G49" s="484">
        <f ca="1">IF($F$1="","",INDEX('Working - CPI'!$F:$F,$F$1+ROW()-ROW($B$34)))</f>
        <v>94.527667939815728</v>
      </c>
      <c r="H49" s="268">
        <f>IF($F$1="","",INDEX('Working - CPI'!$G:$G,$F$1+ROW()-ROW($B$34)))</f>
        <v>1.1499999999999999</v>
      </c>
      <c r="I49" s="267" t="str">
        <f>IF($F$1="","",INDEX('Working - CPI'!$H:$H,$F$1+ROW()-ROW($B$34)))</f>
        <v>Yes</v>
      </c>
      <c r="J49" s="267" t="str">
        <f>IF($F$1="","",INDEX('Working - CPI'!$I:$I,$F$1+ROW()-ROW($B$34)))</f>
        <v>Yes</v>
      </c>
      <c r="K49" s="934" t="str">
        <f>IF($F$1="","",INDEX('Working - CPI'!$J:$J,$F$1+ROW()-ROW($B$34)))</f>
        <v xml:space="preserve">Needs paint, flooring, lighting. </v>
      </c>
      <c r="L49" s="935"/>
      <c r="M49" s="935"/>
      <c r="N49" s="935"/>
      <c r="O49" s="935"/>
      <c r="P49" s="935"/>
      <c r="Q49" s="935"/>
      <c r="R49" s="847"/>
      <c r="S49" s="847"/>
      <c r="T49" s="847"/>
      <c r="U49" s="847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110"/>
    </row>
    <row r="50" spans="1:65" s="55" customFormat="1" ht="20.25" customHeight="1">
      <c r="A50" s="125"/>
      <c r="B50" s="150" t="s">
        <v>785</v>
      </c>
      <c r="C50" s="151" t="str">
        <f>IF($F$1="","",INDEX('Working - CPI'!$B:$B,$F$1+ROW()-ROW($B$34)))</f>
        <v>4243 S 36th Place</v>
      </c>
      <c r="D50" s="151">
        <f>IF($F$1="","",INDEX('Working - CPI'!$C:$C,$F$1+ROW()-ROW($B$34)))</f>
        <v>0</v>
      </c>
      <c r="E50" s="152">
        <f>IF($F$1="","",INDEX('Working - CPI'!$D:$D,$F$1+ROW()-ROW($B$34)))</f>
        <v>2400</v>
      </c>
      <c r="F50" s="153">
        <f>IF($F$1="","",INDEX('Working - CPI'!$E:$E,$F$1+ROW()-ROW($B$34)))</f>
        <v>45719</v>
      </c>
      <c r="G50" s="484">
        <f ca="1">IF($F$1="","",INDEX('Working - CPI'!$F:$F,$F$1+ROW()-ROW($B$34)))</f>
        <v>290.52766793981573</v>
      </c>
      <c r="H50" s="268">
        <f>IF($F$1="","",INDEX('Working - CPI'!$G:$G,$F$1+ROW()-ROW($B$34)))</f>
        <v>1.1499999999999999</v>
      </c>
      <c r="I50" s="267" t="str">
        <f>IF($F$1="","",INDEX('Working - CPI'!$H:$H,$F$1+ROW()-ROW($B$34)))</f>
        <v>Yes</v>
      </c>
      <c r="J50" s="267" t="str">
        <f>IF($F$1="","",INDEX('Working - CPI'!$I:$I,$F$1+ROW()-ROW($B$34)))</f>
        <v>Yes</v>
      </c>
      <c r="K50" s="934" t="str">
        <f>IF($F$1="","",INDEX('Working - CPI'!$J:$J,$F$1+ROW()-ROW($B$34)))</f>
        <v xml:space="preserve">Updating interior and exterior lighting for now.  Will include in next group of lease ready work </v>
      </c>
      <c r="L50" s="935"/>
      <c r="M50" s="935"/>
      <c r="N50" s="935"/>
      <c r="O50" s="935"/>
      <c r="P50" s="935"/>
      <c r="Q50" s="935"/>
      <c r="R50" s="847"/>
      <c r="S50" s="847"/>
      <c r="T50" s="847"/>
      <c r="U50" s="847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10"/>
    </row>
    <row r="51" spans="1:65" s="55" customFormat="1" ht="20.25" customHeight="1">
      <c r="A51" s="125"/>
      <c r="B51" s="150" t="str">
        <f>IF($F$1="","",IF(INDEX('Working - CPI'!$D:$D,$F$1+ROW()-ROW($B$34))&gt;0,"Vacant",""))</f>
        <v>Vacant</v>
      </c>
      <c r="C51" s="151" t="str">
        <f>IF($F$1="","",INDEX('Working - CPI'!$B:$B,$F$1+ROW()-ROW($B$34)))</f>
        <v>4244 S 37th Street</v>
      </c>
      <c r="D51" s="151">
        <f>IF($F$1="","",INDEX('Working - CPI'!$C:$C,$F$1+ROW()-ROW($B$34)))</f>
        <v>0</v>
      </c>
      <c r="E51" s="152">
        <f>IF($F$1="","",INDEX('Working - CPI'!$D:$D,$F$1+ROW()-ROW($B$34)))</f>
        <v>2400</v>
      </c>
      <c r="F51" s="153">
        <f>IF($F$1="","",INDEX('Working - CPI'!$E:$E,$F$1+ROW()-ROW($B$34)))</f>
        <v>46023</v>
      </c>
      <c r="G51" s="484">
        <f ca="1">IF($F$1="","",INDEX('Working - CPI'!$F:$F,$F$1+ROW()-ROW($B$34)))</f>
        <v>-13.472332060184272</v>
      </c>
      <c r="H51" s="268">
        <f>IF($F$1="","",INDEX('Working - CPI'!$G:$G,$F$1+ROW()-ROW($B$34)))</f>
        <v>1.1499999999999999</v>
      </c>
      <c r="I51" s="267" t="str">
        <f>IF($F$1="","",INDEX('Working - CPI'!$H:$H,$F$1+ROW()-ROW($B$34)))</f>
        <v>No</v>
      </c>
      <c r="J51" s="267" t="str">
        <f>IF($F$1="","",INDEX('Working - CPI'!$I:$I,$F$1+ROW()-ROW($B$34)))</f>
        <v>No</v>
      </c>
      <c r="K51" s="944" t="str">
        <f>IF($F$1="","",INDEX('Working - CPI'!$J:$J,$F$1+ROW()-ROW($B$34)))</f>
        <v>T. W. Garage Pros Vacating</v>
      </c>
      <c r="L51" s="945"/>
      <c r="M51" s="945"/>
      <c r="N51" s="945"/>
      <c r="O51" s="945"/>
      <c r="P51" s="945"/>
      <c r="Q51" s="945"/>
      <c r="R51" s="847"/>
      <c r="S51" s="847"/>
      <c r="T51" s="847"/>
      <c r="U51" s="847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110"/>
    </row>
    <row r="52" spans="1:65" s="55" customFormat="1" ht="18" customHeight="1">
      <c r="A52" s="291"/>
      <c r="B52" s="150" t="str">
        <f>IF($F$1="","",IF(INDEX('Working - CPI'!$D:$D,$F$1+ROW()-ROW($B$34))&gt;0,"Vacant",""))</f>
        <v>Vacant</v>
      </c>
      <c r="C52" s="151" t="str">
        <f>IF($F$1="","",INDEX('Working - CPI'!$B:$B,$F$1+ROW()-ROW($B$34)))</f>
        <v>4246 S 36th Place</v>
      </c>
      <c r="D52" s="151">
        <f>IF($F$1="","",INDEX('Working - CPI'!$C:$C,$F$1+ROW()-ROW($B$34)))</f>
        <v>0</v>
      </c>
      <c r="E52" s="152">
        <f>IF($F$1="","",INDEX('Working - CPI'!$D:$D,$F$1+ROW()-ROW($B$34)))</f>
        <v>3200</v>
      </c>
      <c r="F52" s="153">
        <f>IF($F$1="","",INDEX('Working - CPI'!$E:$E,$F$1+ROW()-ROW($B$34)))</f>
        <v>45839</v>
      </c>
      <c r="G52" s="484">
        <f ca="1">IF($F$1="","",INDEX('Working - CPI'!$F:$F,$F$1+ROW()-ROW($B$34)))</f>
        <v>170.52766793981573</v>
      </c>
      <c r="H52" s="268">
        <f>IF($F$1="","",INDEX('Working - CPI'!$G:$G,$F$1+ROW()-ROW($B$34)))</f>
        <v>1.1000000000000001</v>
      </c>
      <c r="I52" s="267" t="str">
        <f>IF($F$1="","",INDEX('Working - CPI'!$H:$H,$F$1+ROW()-ROW($B$34)))</f>
        <v>Yes</v>
      </c>
      <c r="J52" s="267" t="str">
        <f>IF($F$1="","",INDEX('Working - CPI'!$I:$I,$F$1+ROW()-ROW($B$34)))</f>
        <v>Yes</v>
      </c>
      <c r="K52" s="944" t="str">
        <f>IF($F$1="","",INDEX('Working - CPI'!$J:$J,$F$1+ROW()-ROW($B$34)))</f>
        <v xml:space="preserve">Needs update on flooring and paint.  LED has been upgraded throughout. </v>
      </c>
      <c r="L52" s="945"/>
      <c r="M52" s="945"/>
      <c r="N52" s="945"/>
      <c r="O52" s="945"/>
      <c r="P52" s="945"/>
      <c r="Q52" s="945"/>
      <c r="R52" s="292"/>
      <c r="S52" s="292"/>
      <c r="T52" s="292"/>
      <c r="U52" s="292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4"/>
      <c r="AH52" s="295"/>
      <c r="AI52" s="155"/>
      <c r="AJ52" s="155"/>
      <c r="AK52" s="155"/>
      <c r="AL52" s="110"/>
    </row>
    <row r="53" spans="1:65" s="55" customFormat="1" ht="15" customHeight="1">
      <c r="A53" s="291"/>
      <c r="B53" s="150"/>
      <c r="C53" s="151"/>
      <c r="D53" s="151"/>
      <c r="E53" s="152"/>
      <c r="F53" s="153"/>
      <c r="G53" s="484"/>
      <c r="H53" s="268"/>
      <c r="I53" s="267"/>
      <c r="J53" s="267"/>
      <c r="K53" s="944"/>
      <c r="L53" s="945"/>
      <c r="M53" s="945"/>
      <c r="N53" s="945"/>
      <c r="O53" s="945"/>
      <c r="P53" s="945"/>
      <c r="Q53" s="945"/>
      <c r="R53" s="292"/>
      <c r="S53" s="292"/>
      <c r="T53" s="292"/>
      <c r="U53" s="292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4"/>
      <c r="AH53" s="295"/>
      <c r="AI53" s="155"/>
      <c r="AJ53" s="155"/>
      <c r="AK53" s="155"/>
      <c r="AL53" s="110"/>
    </row>
    <row r="54" spans="1:65" s="55" customFormat="1" ht="12.75" customHeight="1">
      <c r="A54" s="291"/>
      <c r="B54" s="150"/>
      <c r="C54" s="151"/>
      <c r="D54" s="151"/>
      <c r="E54" s="152"/>
      <c r="F54" s="153"/>
      <c r="G54" s="484"/>
      <c r="H54" s="268"/>
      <c r="I54" s="267"/>
      <c r="J54" s="267"/>
      <c r="K54" s="944"/>
      <c r="L54" s="945"/>
      <c r="M54" s="945"/>
      <c r="N54" s="945"/>
      <c r="O54" s="945"/>
      <c r="P54" s="945"/>
      <c r="Q54" s="945"/>
      <c r="R54" s="292"/>
      <c r="S54" s="292"/>
      <c r="T54" s="292"/>
      <c r="U54" s="292"/>
      <c r="W54" s="293"/>
      <c r="X54" s="293"/>
      <c r="Y54" s="293"/>
      <c r="Z54" s="293"/>
      <c r="AA54" s="293"/>
      <c r="AB54" s="293"/>
      <c r="AC54" s="293"/>
      <c r="AD54" s="293"/>
      <c r="AE54" s="293"/>
      <c r="AF54" s="293"/>
      <c r="AG54" s="294"/>
      <c r="AH54" s="295"/>
      <c r="AI54" s="155"/>
      <c r="AJ54" s="155"/>
      <c r="AK54" s="155"/>
      <c r="AL54" s="110"/>
    </row>
    <row r="55" spans="1:65" s="55" customFormat="1" ht="12.75" customHeight="1">
      <c r="A55" s="291"/>
      <c r="B55" s="642"/>
      <c r="C55" s="643"/>
      <c r="D55" s="643"/>
      <c r="E55" s="644"/>
      <c r="F55" s="645"/>
      <c r="G55" s="646"/>
      <c r="H55" s="647"/>
      <c r="I55" s="648"/>
      <c r="J55" s="648"/>
      <c r="K55" s="396"/>
      <c r="L55" s="396"/>
      <c r="M55" s="396"/>
      <c r="N55" s="396"/>
      <c r="O55" s="396"/>
      <c r="P55" s="396"/>
      <c r="Q55" s="396"/>
      <c r="R55" s="292"/>
      <c r="S55" s="292"/>
      <c r="T55" s="292"/>
      <c r="U55" s="292"/>
      <c r="W55" s="293"/>
      <c r="X55" s="293"/>
      <c r="Y55" s="293"/>
      <c r="Z55" s="293"/>
      <c r="AA55" s="293"/>
      <c r="AB55" s="293"/>
      <c r="AC55" s="293"/>
      <c r="AD55" s="293"/>
      <c r="AE55" s="293"/>
      <c r="AF55" s="293"/>
      <c r="AG55" s="294"/>
      <c r="AH55" s="295"/>
      <c r="AI55" s="155"/>
      <c r="AJ55" s="155"/>
      <c r="AK55" s="155"/>
      <c r="AL55" s="110"/>
    </row>
    <row r="56" spans="1:65" s="243" customFormat="1" ht="15.75" customHeight="1">
      <c r="A56" s="235"/>
      <c r="B56" s="236" t="s">
        <v>785</v>
      </c>
      <c r="C56" s="237">
        <f>SUMIF(B34:B51,B56,E34:E51)</f>
        <v>15240</v>
      </c>
      <c r="D56" s="237"/>
      <c r="E56" s="238">
        <f>SUM(E34:E52)</f>
        <v>42474</v>
      </c>
      <c r="F56" s="239"/>
      <c r="G56" s="237" t="s">
        <v>59</v>
      </c>
      <c r="H56" s="237">
        <f>SUMIF(B35:B48,G56,E35:E48)</f>
        <v>21634</v>
      </c>
      <c r="I56" s="237"/>
      <c r="J56" s="237"/>
      <c r="K56" s="241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W56" s="244"/>
      <c r="X56" s="244"/>
      <c r="Y56" s="244"/>
      <c r="Z56" s="244"/>
      <c r="AA56" s="244"/>
      <c r="AB56" s="244"/>
      <c r="AC56" s="244"/>
      <c r="AD56" s="244"/>
      <c r="AE56" s="244"/>
      <c r="AF56" s="244"/>
      <c r="AG56" s="245"/>
      <c r="AH56" s="246"/>
      <c r="AI56" s="247"/>
      <c r="AJ56" s="247"/>
      <c r="AK56" s="247"/>
      <c r="AL56" s="248"/>
    </row>
    <row r="57" spans="1:65" s="55" customFormat="1" ht="30.75" customHeight="1">
      <c r="A57" s="837" t="s">
        <v>786</v>
      </c>
      <c r="B57" s="838"/>
      <c r="C57" s="838"/>
      <c r="D57" s="838"/>
      <c r="E57" s="838"/>
      <c r="F57" s="838"/>
      <c r="G57" s="838"/>
      <c r="H57" s="838"/>
      <c r="I57" s="838"/>
      <c r="J57" s="838"/>
      <c r="K57" s="838"/>
      <c r="L57" s="838"/>
      <c r="M57" s="838"/>
      <c r="N57" s="838"/>
      <c r="O57" s="838"/>
      <c r="P57" s="838"/>
      <c r="Q57" s="838"/>
      <c r="R57" s="838"/>
      <c r="S57" s="838"/>
      <c r="T57" s="838"/>
      <c r="U57" s="839"/>
      <c r="W57" s="263" t="s">
        <v>734</v>
      </c>
      <c r="X57" s="166"/>
      <c r="Y57" s="166"/>
      <c r="Z57" s="166"/>
      <c r="AA57" s="166"/>
      <c r="AB57" s="166"/>
      <c r="AC57" s="166"/>
      <c r="AD57" s="166"/>
      <c r="AE57" s="166"/>
      <c r="AF57" s="166"/>
      <c r="AG57" s="167"/>
      <c r="AH57" s="168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</row>
    <row r="58" spans="1:65" s="55" customFormat="1" ht="24" customHeight="1">
      <c r="A58" s="161"/>
      <c r="B58" s="162"/>
      <c r="C58" s="163"/>
      <c r="D58" s="163"/>
      <c r="E58" s="164"/>
      <c r="F58" s="162"/>
      <c r="G58" s="854" t="s">
        <v>737</v>
      </c>
      <c r="H58" s="853"/>
      <c r="I58" s="855" t="s">
        <v>738</v>
      </c>
      <c r="J58" s="853"/>
      <c r="K58" s="854" t="s">
        <v>739</v>
      </c>
      <c r="L58" s="853"/>
      <c r="M58" s="854" t="s">
        <v>740</v>
      </c>
      <c r="N58" s="853"/>
      <c r="O58" s="165" t="s">
        <v>760</v>
      </c>
      <c r="P58" s="165" t="s">
        <v>742</v>
      </c>
      <c r="Q58" s="165" t="s">
        <v>743</v>
      </c>
      <c r="R58" s="165" t="s">
        <v>744</v>
      </c>
      <c r="S58" s="164"/>
      <c r="T58" s="164"/>
      <c r="U58" s="164"/>
      <c r="W58" s="171" t="s">
        <v>745</v>
      </c>
      <c r="X58" s="169"/>
      <c r="Y58" s="169"/>
      <c r="Z58" s="169"/>
      <c r="AA58" s="169"/>
      <c r="AB58" s="170" t="s">
        <v>746</v>
      </c>
      <c r="AC58" s="170"/>
      <c r="AD58" s="170"/>
      <c r="AE58" s="170" t="s">
        <v>287</v>
      </c>
      <c r="AF58" s="171"/>
      <c r="AG58" s="172"/>
      <c r="AH58" s="173"/>
    </row>
    <row r="59" spans="1:65" s="536" customFormat="1" ht="15" customHeight="1">
      <c r="A59" s="530"/>
      <c r="B59" s="531" t="s">
        <v>751</v>
      </c>
      <c r="C59" s="532" t="s">
        <v>752</v>
      </c>
      <c r="D59" s="532" t="s">
        <v>753</v>
      </c>
      <c r="E59" s="530" t="s">
        <v>730</v>
      </c>
      <c r="F59" s="533" t="s">
        <v>754</v>
      </c>
      <c r="G59" s="534" t="s">
        <v>296</v>
      </c>
      <c r="H59" s="534" t="s">
        <v>757</v>
      </c>
      <c r="I59" s="532" t="s">
        <v>296</v>
      </c>
      <c r="J59" s="532" t="s">
        <v>757</v>
      </c>
      <c r="K59" s="534" t="s">
        <v>296</v>
      </c>
      <c r="L59" s="534" t="s">
        <v>757</v>
      </c>
      <c r="M59" s="534" t="s">
        <v>296</v>
      </c>
      <c r="N59" s="534" t="s">
        <v>757</v>
      </c>
      <c r="O59" s="534" t="s">
        <v>787</v>
      </c>
      <c r="P59" s="534" t="s">
        <v>787</v>
      </c>
      <c r="Q59" s="534" t="s">
        <v>787</v>
      </c>
      <c r="R59" s="534">
        <f>S6</f>
        <v>0</v>
      </c>
      <c r="S59" s="553" t="s">
        <v>788</v>
      </c>
      <c r="T59" s="859" t="s">
        <v>71</v>
      </c>
      <c r="U59" s="860"/>
      <c r="W59" s="537" t="s">
        <v>759</v>
      </c>
      <c r="X59" s="537" t="s">
        <v>760</v>
      </c>
      <c r="Y59" s="537" t="s">
        <v>761</v>
      </c>
      <c r="Z59" s="537" t="s">
        <v>742</v>
      </c>
      <c r="AA59" s="537" t="s">
        <v>762</v>
      </c>
      <c r="AB59" s="538" t="s">
        <v>763</v>
      </c>
      <c r="AC59" s="539" t="s">
        <v>762</v>
      </c>
      <c r="AD59" s="540" t="s">
        <v>739</v>
      </c>
      <c r="AE59" s="538" t="s">
        <v>764</v>
      </c>
      <c r="AF59" s="539" t="s">
        <v>765</v>
      </c>
      <c r="AG59" s="554" t="s">
        <v>766</v>
      </c>
      <c r="AH59" s="541" t="s">
        <v>767</v>
      </c>
      <c r="AL59" s="555"/>
      <c r="AM59" s="556" t="str">
        <f>AM5</f>
        <v>Raleigh Light Industrial - Rent Bump Calculation</v>
      </c>
      <c r="AN59" s="557"/>
      <c r="AO59" s="557"/>
      <c r="AP59" s="557"/>
      <c r="AQ59" s="557"/>
      <c r="AR59" s="557"/>
      <c r="AS59" s="557"/>
      <c r="AT59" s="557"/>
      <c r="AU59" s="557"/>
      <c r="AV59" s="557"/>
      <c r="AW59" s="558"/>
      <c r="AX59" s="558"/>
      <c r="AY59" s="558"/>
      <c r="AZ59" s="558"/>
      <c r="BA59" s="558"/>
      <c r="BB59" s="558"/>
      <c r="BD59" s="556" t="str">
        <f>BD5</f>
        <v>Raleigh Light Industrial - Rent Bump Calculation (Monthly Rents)</v>
      </c>
      <c r="BE59" s="557"/>
      <c r="BF59" s="557"/>
      <c r="BG59" s="557"/>
      <c r="BH59" s="557"/>
      <c r="BI59" s="557"/>
      <c r="BJ59" s="557"/>
      <c r="BK59" s="557"/>
      <c r="BL59" s="557"/>
      <c r="BM59" s="557"/>
    </row>
    <row r="60" spans="1:65" s="55" customFormat="1" ht="15" customHeight="1">
      <c r="A60" s="60"/>
      <c r="B60" s="61" t="str">
        <f>IF($G$1="","",INDEX('Lease Report 2025'!$H:$H,$G$1+ROW()-ROW($B$60)))</f>
        <v>FRRM LLC d/b/a Modular Installers</v>
      </c>
      <c r="C60" s="62" t="str">
        <f>IF($G$1="","",INDEX('Lease Report 2025'!$D:$D,$G$1+ROW()-ROW($B$60)))</f>
        <v>3620 E Broadway</v>
      </c>
      <c r="D60" s="62">
        <f>IF($G$1="","",INDEX('Lease Report 2025'!$E:$E,$G$1+ROW()-ROW($B$60)))</f>
        <v>13</v>
      </c>
      <c r="E60" s="60">
        <f>IF($G$1="","",INDEX('Lease Report 2025'!$G:$G,$G$1+ROW()-ROW($B$60)))</f>
        <v>1422</v>
      </c>
      <c r="F60" s="63" t="str">
        <f>IF($G$1="","",INDEX('Lease Report 2025'!$A:$A,$G$1+ROW()-ROW($B$60)))</f>
        <v>New</v>
      </c>
      <c r="G60" s="64">
        <f>IF($G$1="","",INDEX('Lease Report 2025'!$L:$L,$G$1+ROW()-ROW($B$60)))</f>
        <v>1.25</v>
      </c>
      <c r="H60" s="64"/>
      <c r="I60" s="62">
        <f>IF($G$1="","",INDEX('Lease Report 2025'!$P:$P,$G$1+ROW()-ROW($B$60)))</f>
        <v>2</v>
      </c>
      <c r="J60" s="62"/>
      <c r="K60" s="64"/>
      <c r="L60" s="64"/>
      <c r="M60" s="64"/>
      <c r="N60" s="476"/>
      <c r="O60" s="476">
        <f>IF($G$1="","",INDEX('Lease Report 2025'!$N:$N,$G$1+ROW()-ROW($B$60)))</f>
        <v>0.05</v>
      </c>
      <c r="P60" s="476"/>
      <c r="Q60" s="476"/>
      <c r="R60" s="64"/>
      <c r="S60" s="109">
        <f>IF($G$1="","",INDEX('Lease Report 2025'!$R:$R,$G$1+ROW()-ROW($B$60)))</f>
        <v>45689</v>
      </c>
      <c r="T60" s="61">
        <f>IF($G$1="","",INDEX('Lease Report 2025'!$O:$O,$G$1+ROW()-ROW($B$60)))</f>
        <v>0</v>
      </c>
      <c r="U60" s="430"/>
      <c r="W60" s="122"/>
      <c r="X60" s="122"/>
      <c r="Y60" s="122"/>
      <c r="Z60" s="122"/>
      <c r="AA60" s="122"/>
      <c r="AB60" s="477"/>
      <c r="AC60" s="123"/>
      <c r="AD60" s="123"/>
      <c r="AE60" s="123"/>
      <c r="AF60" s="123"/>
      <c r="AG60" s="478"/>
      <c r="AH60" s="431"/>
      <c r="AL60" s="110"/>
      <c r="AM60" s="47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D60" s="479"/>
      <c r="BE60" s="169"/>
      <c r="BF60" s="169"/>
      <c r="BG60" s="169"/>
      <c r="BH60" s="169"/>
      <c r="BI60" s="169"/>
      <c r="BJ60" s="169"/>
      <c r="BK60" s="169"/>
      <c r="BL60" s="169"/>
      <c r="BM60" s="169"/>
    </row>
    <row r="61" spans="1:65" s="55" customFormat="1" ht="15" customHeight="1">
      <c r="A61" s="60"/>
      <c r="B61" s="61" t="str">
        <f>IF($G$1="","",INDEX('Lease Report 2025'!$H:$H,$G$1+ROW()-ROW($B$60)))</f>
        <v>GMQ Stoneworks LLC</v>
      </c>
      <c r="C61" s="62" t="str">
        <f>IF($G$1="","",INDEX('Lease Report 2025'!$D:$D,$G$1+ROW()-ROW($B$60)))</f>
        <v>4248 S 36th</v>
      </c>
      <c r="D61" s="62">
        <f>IF($G$1="","",INDEX('Lease Report 2025'!$E:$E,$G$1+ROW()-ROW($B$60)))</f>
        <v>0</v>
      </c>
      <c r="E61" s="60">
        <f>IF($G$1="","",INDEX('Lease Report 2025'!$G:$G,$G$1+ROW()-ROW($B$60)))</f>
        <v>1200</v>
      </c>
      <c r="F61" s="63" t="str">
        <f>IF($G$1="","",INDEX('Lease Report 2025'!$A:$A,$G$1+ROW()-ROW($B$60)))</f>
        <v>New</v>
      </c>
      <c r="G61" s="64">
        <f>IF($G$1="","",INDEX('Lease Report 2025'!$L:$L,$G$1+ROW()-ROW($B$60)))</f>
        <v>1.25</v>
      </c>
      <c r="H61" s="64"/>
      <c r="I61" s="62">
        <f>IF($G$1="","",INDEX('Lease Report 2025'!$P:$P,$G$1+ROW()-ROW($B$60)))</f>
        <v>3</v>
      </c>
      <c r="J61" s="62"/>
      <c r="K61" s="64"/>
      <c r="L61" s="64"/>
      <c r="M61" s="64"/>
      <c r="N61" s="476"/>
      <c r="O61" s="476">
        <f>IF($G$1="","",INDEX('Lease Report 2025'!$N:$N,$G$1+ROW()-ROW($B$60)))</f>
        <v>0.05</v>
      </c>
      <c r="P61" s="476"/>
      <c r="Q61" s="476"/>
      <c r="R61" s="64"/>
      <c r="S61" s="109">
        <f>IF($G$1="","",INDEX('Lease Report 2025'!$R:$R,$G$1+ROW()-ROW($B$60)))</f>
        <v>45689</v>
      </c>
      <c r="T61" s="61">
        <f>IF($G$1="","",INDEX('Lease Report 2025'!$O:$O,$G$1+ROW()-ROW($B$60)))</f>
        <v>0</v>
      </c>
      <c r="U61" s="430"/>
      <c r="W61" s="122"/>
      <c r="X61" s="122"/>
      <c r="Y61" s="122"/>
      <c r="Z61" s="122"/>
      <c r="AA61" s="122"/>
      <c r="AB61" s="477"/>
      <c r="AC61" s="123"/>
      <c r="AD61" s="123"/>
      <c r="AE61" s="123"/>
      <c r="AF61" s="123"/>
      <c r="AG61" s="478"/>
      <c r="AH61" s="431"/>
      <c r="AL61" s="110"/>
      <c r="AM61" s="47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D61" s="479"/>
      <c r="BE61" s="169"/>
      <c r="BF61" s="169"/>
      <c r="BG61" s="169"/>
      <c r="BH61" s="169"/>
      <c r="BI61" s="169"/>
      <c r="BJ61" s="169"/>
      <c r="BK61" s="169"/>
      <c r="BL61" s="169"/>
      <c r="BM61" s="169"/>
    </row>
    <row r="62" spans="1:65" s="55" customFormat="1" ht="15" customHeight="1">
      <c r="A62" s="60"/>
      <c r="B62" s="61" t="str">
        <f>IF($G$1="","",INDEX('Lease Report 2025'!$H:$H,$G$1+ROW()-ROW($B$60)))</f>
        <v>Russell Greey &amp; Bonnie Greey d/b/a Wells Metal Works</v>
      </c>
      <c r="C62" s="62" t="str">
        <f>IF($G$1="","",INDEX('Lease Report 2025'!$D:$D,$G$1+ROW()-ROW($B$60)))</f>
        <v>4233 S 36th</v>
      </c>
      <c r="D62" s="62">
        <f>IF($G$1="","",INDEX('Lease Report 2025'!$E:$E,$G$1+ROW()-ROW($B$60)))</f>
        <v>0</v>
      </c>
      <c r="E62" s="60">
        <f>IF($G$1="","",INDEX('Lease Report 2025'!$G:$G,$G$1+ROW()-ROW($B$60)))</f>
        <v>1200</v>
      </c>
      <c r="F62" s="63" t="str">
        <f>IF($G$1="","",INDEX('Lease Report 2025'!$A:$A,$G$1+ROW()-ROW($B$60)))</f>
        <v>New</v>
      </c>
      <c r="G62" s="64">
        <f>IF($G$1="","",INDEX('Lease Report 2025'!$L:$L,$G$1+ROW()-ROW($B$60)))</f>
        <v>1.25</v>
      </c>
      <c r="H62" s="64"/>
      <c r="I62" s="62">
        <f>IF($G$1="","",INDEX('Lease Report 2025'!$P:$P,$G$1+ROW()-ROW($B$60)))</f>
        <v>3</v>
      </c>
      <c r="J62" s="62"/>
      <c r="K62" s="64"/>
      <c r="L62" s="64"/>
      <c r="M62" s="64"/>
      <c r="N62" s="476"/>
      <c r="O62" s="476">
        <f>IF($G$1="","",INDEX('Lease Report 2025'!$N:$N,$G$1+ROW()-ROW($B$60)))</f>
        <v>0.05</v>
      </c>
      <c r="P62" s="476"/>
      <c r="Q62" s="476"/>
      <c r="R62" s="64"/>
      <c r="S62" s="109">
        <f>IF($G$1="","",INDEX('Lease Report 2025'!$R:$R,$G$1+ROW()-ROW($B$60)))</f>
        <v>45689</v>
      </c>
      <c r="T62" s="61">
        <f>IF($G$1="","",INDEX('Lease Report 2025'!$O:$O,$G$1+ROW()-ROW($B$60)))</f>
        <v>2</v>
      </c>
      <c r="U62" s="430"/>
      <c r="W62" s="122"/>
      <c r="X62" s="122"/>
      <c r="Y62" s="122"/>
      <c r="Z62" s="122"/>
      <c r="AA62" s="122"/>
      <c r="AB62" s="477"/>
      <c r="AC62" s="123"/>
      <c r="AD62" s="123"/>
      <c r="AE62" s="123"/>
      <c r="AF62" s="123"/>
      <c r="AG62" s="478"/>
      <c r="AH62" s="431"/>
      <c r="AL62" s="110"/>
      <c r="AM62" s="47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D62" s="479"/>
      <c r="BE62" s="169"/>
      <c r="BF62" s="169"/>
      <c r="BG62" s="169"/>
      <c r="BH62" s="169"/>
      <c r="BI62" s="169"/>
      <c r="BJ62" s="169"/>
      <c r="BK62" s="169"/>
      <c r="BL62" s="169"/>
      <c r="BM62" s="169"/>
    </row>
    <row r="63" spans="1:65" s="55" customFormat="1" ht="15" customHeight="1">
      <c r="A63" s="60"/>
      <c r="B63" s="61" t="str">
        <f>IF($G$1="","",INDEX('Lease Report 2025'!$H:$H,$G$1+ROW()-ROW($B$60)))</f>
        <v>Dunlop Customs</v>
      </c>
      <c r="C63" s="62" t="str">
        <f>IF($G$1="","",INDEX('Lease Report 2025'!$D:$D,$G$1+ROW()-ROW($B$60)))</f>
        <v>3620 E Broadway</v>
      </c>
      <c r="D63" s="62" t="str">
        <f>IF($G$1="","",INDEX('Lease Report 2025'!$E:$E,$G$1+ROW()-ROW($B$60)))</f>
        <v>5, 6</v>
      </c>
      <c r="E63" s="60">
        <f>IF($G$1="","",INDEX('Lease Report 2025'!$G:$G,$G$1+ROW()-ROW($B$60)))</f>
        <v>2132</v>
      </c>
      <c r="F63" s="63" t="str">
        <f>IF($G$1="","",INDEX('Lease Report 2025'!$A:$A,$G$1+ROW()-ROW($B$60)))</f>
        <v>R</v>
      </c>
      <c r="G63" s="64">
        <f>IF($G$1="","",INDEX('Lease Report 2025'!$L:$L,$G$1+ROW()-ROW($B$60)))</f>
        <v>1.3499999999999999</v>
      </c>
      <c r="H63" s="64"/>
      <c r="I63" s="62">
        <f>IF($G$1="","",INDEX('Lease Report 2025'!$P:$P,$G$1+ROW()-ROW($B$60)))</f>
        <v>2</v>
      </c>
      <c r="J63" s="62"/>
      <c r="K63" s="64"/>
      <c r="L63" s="64"/>
      <c r="M63" s="64"/>
      <c r="N63" s="476"/>
      <c r="O63" s="476">
        <f>IF($G$1="","",INDEX('Lease Report 2025'!$N:$N,$G$1+ROW()-ROW($B$60)))</f>
        <v>7.0000000000000007E-2</v>
      </c>
      <c r="P63" s="476"/>
      <c r="Q63" s="476"/>
      <c r="R63" s="64"/>
      <c r="S63" s="109">
        <f>IF($G$1="","",INDEX('Lease Report 2025'!$R:$R,$G$1+ROW()-ROW($B$60)))</f>
        <v>45689</v>
      </c>
      <c r="T63" s="61" t="str">
        <f>IF($G$1="","",INDEX('Lease Report 2025'!$O:$O,$G$1+ROW()-ROW($B$60)))</f>
        <v>No TI, No Free rent, No outside agent, Base Year Gross</v>
      </c>
      <c r="U63" s="430"/>
      <c r="W63" s="122"/>
      <c r="X63" s="122"/>
      <c r="Y63" s="122"/>
      <c r="Z63" s="122"/>
      <c r="AA63" s="122"/>
      <c r="AB63" s="477"/>
      <c r="AC63" s="123"/>
      <c r="AD63" s="123"/>
      <c r="AE63" s="123"/>
      <c r="AF63" s="123"/>
      <c r="AG63" s="478"/>
      <c r="AH63" s="431"/>
      <c r="AL63" s="110"/>
      <c r="AM63" s="47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D63" s="479"/>
      <c r="BE63" s="169"/>
      <c r="BF63" s="169"/>
      <c r="BG63" s="169"/>
      <c r="BH63" s="169"/>
      <c r="BI63" s="169"/>
      <c r="BJ63" s="169"/>
      <c r="BK63" s="169"/>
      <c r="BL63" s="169"/>
      <c r="BM63" s="169"/>
    </row>
    <row r="64" spans="1:65" s="55" customFormat="1" ht="15" customHeight="1">
      <c r="A64" s="60"/>
      <c r="B64" s="61" t="str">
        <f>IF($G$1="","",INDEX('Lease Report 2025'!$H:$H,$G$1+ROW()-ROW($B$60)))</f>
        <v xml:space="preserve">Precision Global Services, LLC </v>
      </c>
      <c r="C64" s="62" t="str">
        <f>IF($G$1="","",INDEX('Lease Report 2025'!$D:$D,$G$1+ROW()-ROW($B$60)))</f>
        <v>4234 S 37th St</v>
      </c>
      <c r="D64" s="62">
        <f>IF($G$1="","",INDEX('Lease Report 2025'!$E:$E,$G$1+ROW()-ROW($B$60)))</f>
        <v>0</v>
      </c>
      <c r="E64" s="60">
        <f>IF($G$1="","",INDEX('Lease Report 2025'!$G:$G,$G$1+ROW()-ROW($B$60)))</f>
        <v>1200</v>
      </c>
      <c r="F64" s="63" t="str">
        <f>IF($G$1="","",INDEX('Lease Report 2025'!$A:$A,$G$1+ROW()-ROW($B$60)))</f>
        <v>R</v>
      </c>
      <c r="G64" s="64">
        <f>IF($G$1="","",INDEX('Lease Report 2025'!$L:$L,$G$1+ROW()-ROW($B$60)))</f>
        <v>1.24</v>
      </c>
      <c r="H64" s="64"/>
      <c r="I64" s="62">
        <f>IF($G$1="","",INDEX('Lease Report 2025'!$P:$P,$G$1+ROW()-ROW($B$60)))</f>
        <v>2</v>
      </c>
      <c r="J64" s="62"/>
      <c r="K64" s="64"/>
      <c r="L64" s="64"/>
      <c r="M64" s="64"/>
      <c r="N64" s="476"/>
      <c r="O64" s="476">
        <f>IF($G$1="","",INDEX('Lease Report 2025'!$N:$N,$G$1+ROW()-ROW($B$60)))</f>
        <v>0.06</v>
      </c>
      <c r="P64" s="476"/>
      <c r="Q64" s="476"/>
      <c r="R64" s="64"/>
      <c r="S64" s="109">
        <f>IF($G$1="","",INDEX('Lease Report 2025'!$R:$R,$G$1+ROW()-ROW($B$60)))</f>
        <v>45689</v>
      </c>
      <c r="T64" s="61" t="str">
        <f>IF($G$1="","",INDEX('Lease Report 2025'!$O:$O,$G$1+ROW()-ROW($B$60)))</f>
        <v>No TI, No Free rent, No outside agent, Base Year Gross</v>
      </c>
      <c r="U64" s="430"/>
      <c r="W64" s="122"/>
      <c r="X64" s="122"/>
      <c r="Y64" s="122"/>
      <c r="Z64" s="122"/>
      <c r="AA64" s="122"/>
      <c r="AB64" s="477"/>
      <c r="AC64" s="123"/>
      <c r="AD64" s="123"/>
      <c r="AE64" s="123"/>
      <c r="AF64" s="123"/>
      <c r="AG64" s="478"/>
      <c r="AH64" s="431"/>
      <c r="AL64" s="110"/>
      <c r="AM64" s="47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D64" s="479"/>
      <c r="BE64" s="169"/>
      <c r="BF64" s="169"/>
      <c r="BG64" s="169"/>
      <c r="BH64" s="169"/>
      <c r="BI64" s="169"/>
      <c r="BJ64" s="169"/>
      <c r="BK64" s="169"/>
      <c r="BL64" s="169"/>
      <c r="BM64" s="169"/>
    </row>
    <row r="65" spans="1:65" s="55" customFormat="1" ht="15" customHeight="1">
      <c r="A65" s="60"/>
      <c r="B65" s="61" t="str">
        <f>IF($G$1="","",INDEX('Lease Report 2025'!$H:$H,$G$1+ROW()-ROW($B$60)))</f>
        <v>AGM Remodeling LLC</v>
      </c>
      <c r="C65" s="62" t="str">
        <f>IF($G$1="","",INDEX('Lease Report 2025'!$D:$D,$G$1+ROW()-ROW($B$60)))</f>
        <v>4234 S 36th</v>
      </c>
      <c r="D65" s="62">
        <f>IF($G$1="","",INDEX('Lease Report 2025'!$E:$E,$G$1+ROW()-ROW($B$60)))</f>
        <v>0</v>
      </c>
      <c r="E65" s="60">
        <f>IF($G$1="","",INDEX('Lease Report 2025'!$G:$G,$G$1+ROW()-ROW($B$60)))</f>
        <v>1200</v>
      </c>
      <c r="F65" s="63" t="str">
        <f>IF($G$1="","",INDEX('Lease Report 2025'!$A:$A,$G$1+ROW()-ROW($B$60)))</f>
        <v>New</v>
      </c>
      <c r="G65" s="64">
        <f>IF($G$1="","",INDEX('Lease Report 2025'!$L:$L,$G$1+ROW()-ROW($B$60)))</f>
        <v>1.2</v>
      </c>
      <c r="H65" s="64"/>
      <c r="I65" s="62">
        <f>IF($G$1="","",INDEX('Lease Report 2025'!$P:$P,$G$1+ROW()-ROW($B$60)))</f>
        <v>3</v>
      </c>
      <c r="J65" s="62"/>
      <c r="K65" s="64"/>
      <c r="L65" s="64"/>
      <c r="M65" s="64"/>
      <c r="N65" s="476"/>
      <c r="O65" s="476">
        <f>IF($G$1="","",INDEX('Lease Report 2025'!$N:$N,$G$1+ROW()-ROW($B$60)))</f>
        <v>0.05</v>
      </c>
      <c r="P65" s="476"/>
      <c r="Q65" s="476"/>
      <c r="R65" s="64"/>
      <c r="S65" s="109">
        <f>IF($G$1="","",INDEX('Lease Report 2025'!$R:$R,$G$1+ROW()-ROW($B$60)))</f>
        <v>45703</v>
      </c>
      <c r="T65" s="61">
        <f>IF($G$1="","",INDEX('Lease Report 2025'!$O:$O,$G$1+ROW()-ROW($B$60)))</f>
        <v>1</v>
      </c>
      <c r="U65" s="430"/>
      <c r="W65" s="122"/>
      <c r="X65" s="122"/>
      <c r="Y65" s="122"/>
      <c r="Z65" s="122"/>
      <c r="AA65" s="122"/>
      <c r="AB65" s="477"/>
      <c r="AC65" s="123"/>
      <c r="AD65" s="123"/>
      <c r="AE65" s="123"/>
      <c r="AF65" s="123"/>
      <c r="AG65" s="478"/>
      <c r="AH65" s="431"/>
      <c r="AL65" s="110"/>
      <c r="AM65" s="47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D65" s="479"/>
      <c r="BE65" s="169"/>
      <c r="BF65" s="169"/>
      <c r="BG65" s="169"/>
      <c r="BH65" s="169"/>
      <c r="BI65" s="169"/>
      <c r="BJ65" s="169"/>
      <c r="BK65" s="169"/>
      <c r="BL65" s="169"/>
      <c r="BM65" s="169"/>
    </row>
    <row r="66" spans="1:65" s="55" customFormat="1" ht="15" customHeight="1">
      <c r="A66" s="60"/>
      <c r="B66" s="61" t="str">
        <f>IF($G$1="","",INDEX('Lease Report 2025'!$H:$H,$G$1+ROW()-ROW($B$60)))</f>
        <v>EA Motorsport, LLC</v>
      </c>
      <c r="C66" s="62" t="str">
        <f>IF($G$1="","",INDEX('Lease Report 2025'!$D:$D,$G$1+ROW()-ROW($B$60)))</f>
        <v>4209 S 37th St</v>
      </c>
      <c r="D66" s="62">
        <f>IF($G$1="","",INDEX('Lease Report 2025'!$E:$E,$G$1+ROW()-ROW($B$60)))</f>
        <v>0</v>
      </c>
      <c r="E66" s="60">
        <f>IF($G$1="","",INDEX('Lease Report 2025'!$G:$G,$G$1+ROW()-ROW($B$60)))</f>
        <v>1200</v>
      </c>
      <c r="F66" s="63" t="str">
        <f>IF($G$1="","",INDEX('Lease Report 2025'!$A:$A,$G$1+ROW()-ROW($B$60)))</f>
        <v>R</v>
      </c>
      <c r="G66" s="64">
        <f>IF($G$1="","",INDEX('Lease Report 2025'!$L:$L,$G$1+ROW()-ROW($B$60)))</f>
        <v>1.24</v>
      </c>
      <c r="H66" s="64"/>
      <c r="I66" s="62">
        <f>IF($G$1="","",INDEX('Lease Report 2025'!$P:$P,$G$1+ROW()-ROW($B$60)))</f>
        <v>3</v>
      </c>
      <c r="J66" s="62"/>
      <c r="K66" s="64"/>
      <c r="L66" s="64"/>
      <c r="M66" s="64"/>
      <c r="N66" s="476"/>
      <c r="O66" s="476">
        <f>IF($G$1="","",INDEX('Lease Report 2025'!$N:$N,$G$1+ROW()-ROW($B$60)))</f>
        <v>6.5000000000000002E-2</v>
      </c>
      <c r="P66" s="476"/>
      <c r="Q66" s="476"/>
      <c r="R66" s="64"/>
      <c r="S66" s="109">
        <f>IF($G$1="","",INDEX('Lease Report 2025'!$R:$R,$G$1+ROW()-ROW($B$60)))</f>
        <v>45717</v>
      </c>
      <c r="T66" s="61" t="str">
        <f>IF($G$1="","",INDEX('Lease Report 2025'!$O:$O,$G$1+ROW()-ROW($B$60)))</f>
        <v>No TI, No Free rent, No outside agent, Base Year Gross</v>
      </c>
      <c r="U66" s="430"/>
      <c r="W66" s="122"/>
      <c r="X66" s="122"/>
      <c r="Y66" s="122"/>
      <c r="Z66" s="122"/>
      <c r="AA66" s="122"/>
      <c r="AB66" s="477"/>
      <c r="AC66" s="123"/>
      <c r="AD66" s="123"/>
      <c r="AE66" s="123"/>
      <c r="AF66" s="123"/>
      <c r="AG66" s="478"/>
      <c r="AH66" s="431"/>
      <c r="AL66" s="110"/>
      <c r="AM66" s="47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D66" s="479"/>
      <c r="BE66" s="169"/>
      <c r="BF66" s="169"/>
      <c r="BG66" s="169"/>
      <c r="BH66" s="169"/>
      <c r="BI66" s="169"/>
      <c r="BJ66" s="169"/>
      <c r="BK66" s="169"/>
      <c r="BL66" s="169"/>
      <c r="BM66" s="169"/>
    </row>
    <row r="67" spans="1:65" s="55" customFormat="1" ht="15" customHeight="1">
      <c r="A67" s="60"/>
      <c r="B67" s="61" t="str">
        <f>IF($G$1="","",INDEX('Lease Report 2025'!$H:$H,$G$1+ROW()-ROW($B$60)))</f>
        <v>ARIZONABLINDSCOMPANY LLC</v>
      </c>
      <c r="C67" s="62" t="str">
        <f>IF($G$1="","",INDEX('Lease Report 2025'!$D:$D,$G$1+ROW()-ROW($B$60)))</f>
        <v>4242 S 37th</v>
      </c>
      <c r="D67" s="62">
        <f>IF($G$1="","",INDEX('Lease Report 2025'!$E:$E,$G$1+ROW()-ROW($B$60)))</f>
        <v>0</v>
      </c>
      <c r="E67" s="60">
        <f>IF($G$1="","",INDEX('Lease Report 2025'!$G:$G,$G$1+ROW()-ROW($B$60)))</f>
        <v>1200</v>
      </c>
      <c r="F67" s="63" t="str">
        <f>IF($G$1="","",INDEX('Lease Report 2025'!$A:$A,$G$1+ROW()-ROW($B$60)))</f>
        <v>New</v>
      </c>
      <c r="G67" s="64">
        <f>IF($G$1="","",INDEX('Lease Report 2025'!$L:$L,$G$1+ROW()-ROW($B$60)))</f>
        <v>1.25</v>
      </c>
      <c r="H67" s="64"/>
      <c r="I67" s="62">
        <f>IF($G$1="","",INDEX('Lease Report 2025'!$P:$P,$G$1+ROW()-ROW($B$60)))</f>
        <v>2</v>
      </c>
      <c r="J67" s="62"/>
      <c r="K67" s="64"/>
      <c r="L67" s="64"/>
      <c r="M67" s="64"/>
      <c r="N67" s="476"/>
      <c r="O67" s="476">
        <f>IF($G$1="","",INDEX('Lease Report 2025'!$N:$N,$G$1+ROW()-ROW($B$60)))</f>
        <v>0.05</v>
      </c>
      <c r="P67" s="476"/>
      <c r="Q67" s="476"/>
      <c r="R67" s="64"/>
      <c r="S67" s="109">
        <f>IF($G$1="","",INDEX('Lease Report 2025'!$R:$R,$G$1+ROW()-ROW($B$60)))</f>
        <v>45731</v>
      </c>
      <c r="T67" s="61">
        <f>IF($G$1="","",INDEX('Lease Report 2025'!$O:$O,$G$1+ROW()-ROW($B$60)))</f>
        <v>0</v>
      </c>
      <c r="U67" s="430"/>
      <c r="W67" s="122"/>
      <c r="X67" s="122"/>
      <c r="Y67" s="122"/>
      <c r="Z67" s="122"/>
      <c r="AA67" s="122"/>
      <c r="AB67" s="477"/>
      <c r="AC67" s="123"/>
      <c r="AD67" s="123"/>
      <c r="AE67" s="123"/>
      <c r="AF67" s="123"/>
      <c r="AG67" s="478"/>
      <c r="AH67" s="431"/>
      <c r="AL67" s="110"/>
      <c r="AM67" s="47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D67" s="479"/>
      <c r="BE67" s="169"/>
      <c r="BF67" s="169"/>
      <c r="BG67" s="169"/>
      <c r="BH67" s="169"/>
      <c r="BI67" s="169"/>
      <c r="BJ67" s="169"/>
      <c r="BK67" s="169"/>
      <c r="BL67" s="169"/>
      <c r="BM67" s="169"/>
    </row>
    <row r="68" spans="1:65" s="55" customFormat="1" ht="15" customHeight="1">
      <c r="A68" s="60"/>
      <c r="B68" s="61" t="str">
        <f>IF($G$1="","",INDEX('Lease Report 2025'!$H:$H,$G$1+ROW()-ROW($B$60)))</f>
        <v>Hevly Technical Services, LLC</v>
      </c>
      <c r="C68" s="62" t="str">
        <f>IF($G$1="","",INDEX('Lease Report 2025'!$D:$D,$G$1+ROW()-ROW($B$60)))</f>
        <v>4235 S 37th St</v>
      </c>
      <c r="D68" s="62">
        <f>IF($G$1="","",INDEX('Lease Report 2025'!$E:$E,$G$1+ROW()-ROW($B$60)))</f>
        <v>0</v>
      </c>
      <c r="E68" s="60">
        <f>IF($G$1="","",INDEX('Lease Report 2025'!$G:$G,$G$1+ROW()-ROW($B$60)))</f>
        <v>1200</v>
      </c>
      <c r="F68" s="63" t="str">
        <f>IF($G$1="","",INDEX('Lease Report 2025'!$A:$A,$G$1+ROW()-ROW($B$60)))</f>
        <v>R</v>
      </c>
      <c r="G68" s="64">
        <f>IF($G$1="","",INDEX('Lease Report 2025'!$L:$L,$G$1+ROW()-ROW($B$60)))</f>
        <v>1.22</v>
      </c>
      <c r="H68" s="64"/>
      <c r="I68" s="62">
        <f>IF($G$1="","",INDEX('Lease Report 2025'!$P:$P,$G$1+ROW()-ROW($B$60)))</f>
        <v>3</v>
      </c>
      <c r="J68" s="62"/>
      <c r="K68" s="64"/>
      <c r="L68" s="64"/>
      <c r="M68" s="64"/>
      <c r="N68" s="476"/>
      <c r="O68" s="476">
        <f>IF($G$1="","",INDEX('Lease Report 2025'!$N:$N,$G$1+ROW()-ROW($B$60)))</f>
        <v>0.06</v>
      </c>
      <c r="P68" s="476"/>
      <c r="Q68" s="476"/>
      <c r="R68" s="64"/>
      <c r="S68" s="109">
        <f>IF($G$1="","",INDEX('Lease Report 2025'!$R:$R,$G$1+ROW()-ROW($B$60)))</f>
        <v>45748</v>
      </c>
      <c r="T68" s="61" t="str">
        <f>IF($G$1="","",INDEX('Lease Report 2025'!$O:$O,$G$1+ROW()-ROW($B$60)))</f>
        <v>No TI, No Free rent, No outside agent, Base Year Gross</v>
      </c>
      <c r="U68" s="430"/>
      <c r="W68" s="122"/>
      <c r="X68" s="122"/>
      <c r="Y68" s="122"/>
      <c r="Z68" s="122"/>
      <c r="AA68" s="122"/>
      <c r="AB68" s="477"/>
      <c r="AC68" s="123"/>
      <c r="AD68" s="123"/>
      <c r="AE68" s="123"/>
      <c r="AF68" s="123"/>
      <c r="AG68" s="478"/>
      <c r="AH68" s="431"/>
      <c r="AL68" s="110"/>
      <c r="AM68" s="47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D68" s="479"/>
      <c r="BE68" s="169"/>
      <c r="BF68" s="169"/>
      <c r="BG68" s="169"/>
      <c r="BH68" s="169"/>
      <c r="BI68" s="169"/>
      <c r="BJ68" s="169"/>
      <c r="BK68" s="169"/>
      <c r="BL68" s="169"/>
      <c r="BM68" s="169"/>
    </row>
    <row r="69" spans="1:65" s="55" customFormat="1" ht="15" customHeight="1">
      <c r="A69" s="60"/>
      <c r="B69" s="61" t="str">
        <f>IF($G$1="","",INDEX('Lease Report 2025'!$H:$H,$G$1+ROW()-ROW($B$60)))</f>
        <v>Triad Wireless</v>
      </c>
      <c r="C69" s="62" t="str">
        <f>IF($G$1="","",INDEX('Lease Report 2025'!$D:$D,$G$1+ROW()-ROW($B$60)))</f>
        <v>4226 S 37th St</v>
      </c>
      <c r="D69" s="62">
        <f>IF($G$1="","",INDEX('Lease Report 2025'!$E:$E,$G$1+ROW()-ROW($B$60)))</f>
        <v>0</v>
      </c>
      <c r="E69" s="60">
        <f>IF($G$1="","",INDEX('Lease Report 2025'!$G:$G,$G$1+ROW()-ROW($B$60)))</f>
        <v>5600</v>
      </c>
      <c r="F69" s="63" t="str">
        <f>IF($G$1="","",INDEX('Lease Report 2025'!$A:$A,$G$1+ROW()-ROW($B$60)))</f>
        <v>R</v>
      </c>
      <c r="G69" s="64">
        <f>IF($G$1="","",INDEX('Lease Report 2025'!$L:$L,$G$1+ROW()-ROW($B$60)))</f>
        <v>1.1399999999999999</v>
      </c>
      <c r="H69" s="64"/>
      <c r="I69" s="62">
        <f>IF($G$1="","",INDEX('Lease Report 2025'!$P:$P,$G$1+ROW()-ROW($B$60)))</f>
        <v>1</v>
      </c>
      <c r="J69" s="62"/>
      <c r="K69" s="64"/>
      <c r="L69" s="64"/>
      <c r="M69" s="64"/>
      <c r="N69" s="476"/>
      <c r="O69" s="476">
        <f>IF($G$1="","",INDEX('Lease Report 2025'!$N:$N,$G$1+ROW()-ROW($B$60)))</f>
        <v>0</v>
      </c>
      <c r="P69" s="476"/>
      <c r="Q69" s="476"/>
      <c r="R69" s="64"/>
      <c r="S69" s="109">
        <f>IF($G$1="","",INDEX('Lease Report 2025'!$R:$R,$G$1+ROW()-ROW($B$60)))</f>
        <v>45748</v>
      </c>
      <c r="T69" s="61" t="str">
        <f>IF($G$1="","",INDEX('Lease Report 2025'!$O:$O,$G$1+ROW()-ROW($B$60)))</f>
        <v>No TI, No Free rent, No outside agent, Base Year Gross</v>
      </c>
      <c r="U69" s="430"/>
      <c r="W69" s="122"/>
      <c r="X69" s="122"/>
      <c r="Y69" s="122"/>
      <c r="Z69" s="122"/>
      <c r="AA69" s="122"/>
      <c r="AB69" s="477"/>
      <c r="AC69" s="123"/>
      <c r="AD69" s="123"/>
      <c r="AE69" s="123"/>
      <c r="AF69" s="123"/>
      <c r="AG69" s="478"/>
      <c r="AH69" s="431"/>
      <c r="AL69" s="110"/>
      <c r="AM69" s="47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D69" s="479"/>
      <c r="BE69" s="169"/>
      <c r="BF69" s="169"/>
      <c r="BG69" s="169"/>
      <c r="BH69" s="169"/>
      <c r="BI69" s="169"/>
      <c r="BJ69" s="169"/>
      <c r="BK69" s="169"/>
      <c r="BL69" s="169"/>
      <c r="BM69" s="169"/>
    </row>
    <row r="70" spans="1:65" s="55" customFormat="1" ht="15" customHeight="1">
      <c r="A70" s="60"/>
      <c r="B70" s="61" t="str">
        <f>IF($G$1="","",INDEX('Lease Report 2025'!$H:$H,$G$1+ROW()-ROW($B$60)))</f>
        <v xml:space="preserve">Tech Legends LLC </v>
      </c>
      <c r="C70" s="62" t="str">
        <f>IF($G$1="","",INDEX('Lease Report 2025'!$D:$D,$G$1+ROW()-ROW($B$60)))</f>
        <v>3620 E Browday Rd Suite 5</v>
      </c>
      <c r="D70" s="62">
        <f>IF($G$1="","",INDEX('Lease Report 2025'!$E:$E,$G$1+ROW()-ROW($B$60)))</f>
        <v>0</v>
      </c>
      <c r="E70" s="60">
        <f>IF($G$1="","",INDEX('Lease Report 2025'!$G:$G,$G$1+ROW()-ROW($B$60)))</f>
        <v>1760</v>
      </c>
      <c r="F70" s="63" t="str">
        <f>IF($G$1="","",INDEX('Lease Report 2025'!$A:$A,$G$1+ROW()-ROW($B$60)))</f>
        <v>New</v>
      </c>
      <c r="G70" s="64">
        <f>IF($G$1="","",INDEX('Lease Report 2025'!$L:$L,$G$1+ROW()-ROW($B$60)))</f>
        <v>1.27</v>
      </c>
      <c r="H70" s="64"/>
      <c r="I70" s="62">
        <f>IF($G$1="","",INDEX('Lease Report 2025'!$P:$P,$G$1+ROW()-ROW($B$60)))</f>
        <v>3</v>
      </c>
      <c r="J70" s="62"/>
      <c r="K70" s="64"/>
      <c r="L70" s="64"/>
      <c r="M70" s="64"/>
      <c r="N70" s="476"/>
      <c r="O70" s="476">
        <f>IF($G$1="","",INDEX('Lease Report 2025'!$N:$N,$G$1+ROW()-ROW($B$60)))</f>
        <v>0.06</v>
      </c>
      <c r="P70" s="476"/>
      <c r="Q70" s="476"/>
      <c r="R70" s="64"/>
      <c r="S70" s="109">
        <f>IF($G$1="","",INDEX('Lease Report 2025'!$R:$R,$G$1+ROW()-ROW($B$60)))</f>
        <v>45751</v>
      </c>
      <c r="T70" s="61">
        <f>IF($G$1="","",INDEX('Lease Report 2025'!$O:$O,$G$1+ROW()-ROW($B$60)))</f>
        <v>0</v>
      </c>
      <c r="U70" s="430"/>
      <c r="W70" s="122"/>
      <c r="X70" s="122"/>
      <c r="Y70" s="122"/>
      <c r="Z70" s="122"/>
      <c r="AA70" s="122"/>
      <c r="AB70" s="477"/>
      <c r="AC70" s="123"/>
      <c r="AD70" s="123"/>
      <c r="AE70" s="123"/>
      <c r="AF70" s="123"/>
      <c r="AG70" s="478"/>
      <c r="AH70" s="431"/>
      <c r="AL70" s="110"/>
      <c r="AM70" s="47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D70" s="479"/>
      <c r="BE70" s="169"/>
      <c r="BF70" s="169"/>
      <c r="BG70" s="169"/>
      <c r="BH70" s="169"/>
      <c r="BI70" s="169"/>
      <c r="BJ70" s="169"/>
      <c r="BK70" s="169"/>
      <c r="BL70" s="169"/>
      <c r="BM70" s="169"/>
    </row>
    <row r="71" spans="1:65" s="55" customFormat="1" ht="15" customHeight="1">
      <c r="A71" s="60"/>
      <c r="B71" s="61" t="str">
        <f>IF($G$1="","",INDEX('Lease Report 2025'!$H:$H,$G$1+ROW()-ROW($B$60)))</f>
        <v>WFM Acquisitions Group, Inc</v>
      </c>
      <c r="C71" s="62" t="str">
        <f>IF($G$1="","",INDEX('Lease Report 2025'!$D:$D,$G$1+ROW()-ROW($B$60)))</f>
        <v>4221 S 36th Pl</v>
      </c>
      <c r="D71" s="62">
        <f>IF($G$1="","",INDEX('Lease Report 2025'!$E:$E,$G$1+ROW()-ROW($B$60)))</f>
        <v>0</v>
      </c>
      <c r="E71" s="60">
        <f>IF($G$1="","",INDEX('Lease Report 2025'!$G:$G,$G$1+ROW()-ROW($B$60)))</f>
        <v>1200</v>
      </c>
      <c r="F71" s="63" t="str">
        <f>IF($G$1="","",INDEX('Lease Report 2025'!$A:$A,$G$1+ROW()-ROW($B$60)))</f>
        <v>R</v>
      </c>
      <c r="G71" s="64">
        <f>IF($G$1="","",INDEX('Lease Report 2025'!$L:$L,$G$1+ROW()-ROW($B$60)))</f>
        <v>1.26</v>
      </c>
      <c r="H71" s="64"/>
      <c r="I71" s="62">
        <f>IF($G$1="","",INDEX('Lease Report 2025'!$P:$P,$G$1+ROW()-ROW($B$60)))</f>
        <v>3</v>
      </c>
      <c r="J71" s="62"/>
      <c r="K71" s="64"/>
      <c r="L71" s="64"/>
      <c r="M71" s="64"/>
      <c r="N71" s="476"/>
      <c r="O71" s="476">
        <f>IF($G$1="","",INDEX('Lease Report 2025'!$N:$N,$G$1+ROW()-ROW($B$60)))</f>
        <v>6.5000000000000002E-2</v>
      </c>
      <c r="P71" s="476"/>
      <c r="Q71" s="476"/>
      <c r="R71" s="64"/>
      <c r="S71" s="109">
        <f>IF($G$1="","",INDEX('Lease Report 2025'!$R:$R,$G$1+ROW()-ROW($B$60)))</f>
        <v>45778</v>
      </c>
      <c r="T71" s="61" t="str">
        <f>IF($G$1="","",INDEX('Lease Report 2025'!$O:$O,$G$1+ROW()-ROW($B$60)))</f>
        <v>No TI, No Free rent, No outside agent, Base Year Gross</v>
      </c>
      <c r="U71" s="430"/>
      <c r="W71" s="122"/>
      <c r="X71" s="122"/>
      <c r="Y71" s="122"/>
      <c r="Z71" s="122"/>
      <c r="AA71" s="122"/>
      <c r="AB71" s="477"/>
      <c r="AC71" s="123"/>
      <c r="AD71" s="123"/>
      <c r="AE71" s="123"/>
      <c r="AF71" s="123"/>
      <c r="AG71" s="478"/>
      <c r="AH71" s="431"/>
      <c r="AL71" s="110"/>
      <c r="AM71" s="47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D71" s="479"/>
      <c r="BE71" s="169"/>
      <c r="BF71" s="169"/>
      <c r="BG71" s="169"/>
      <c r="BH71" s="169"/>
      <c r="BI71" s="169"/>
      <c r="BJ71" s="169"/>
      <c r="BK71" s="169"/>
      <c r="BL71" s="169"/>
      <c r="BM71" s="169"/>
    </row>
    <row r="72" spans="1:65" s="55" customFormat="1" ht="15" customHeight="1">
      <c r="A72" s="60"/>
      <c r="B72" s="61" t="str">
        <f>IF($G$1="","",INDEX('Lease Report 2025'!$H:$H,$G$1+ROW()-ROW($B$60)))</f>
        <v xml:space="preserve">Camper Capital </v>
      </c>
      <c r="C72" s="62" t="str">
        <f>IF($G$1="","",INDEX('Lease Report 2025'!$D:$D,$G$1+ROW()-ROW($B$60)))</f>
        <v>4215 S 37th</v>
      </c>
      <c r="D72" s="62">
        <f>IF($G$1="","",INDEX('Lease Report 2025'!$E:$E,$G$1+ROW()-ROW($B$60)))</f>
        <v>0</v>
      </c>
      <c r="E72" s="60">
        <f>IF($G$1="","",INDEX('Lease Report 2025'!$G:$G,$G$1+ROW()-ROW($B$60)))</f>
        <v>2400</v>
      </c>
      <c r="F72" s="63" t="str">
        <f>IF($G$1="","",INDEX('Lease Report 2025'!$A:$A,$G$1+ROW()-ROW($B$60)))</f>
        <v>New</v>
      </c>
      <c r="G72" s="64">
        <f>IF($G$1="","",INDEX('Lease Report 2025'!$L:$L,$G$1+ROW()-ROW($B$60)))</f>
        <v>1.1499999999999999</v>
      </c>
      <c r="H72" s="64"/>
      <c r="I72" s="62">
        <f>IF($G$1="","",INDEX('Lease Report 2025'!$P:$P,$G$1+ROW()-ROW($B$60)))</f>
        <v>2</v>
      </c>
      <c r="J72" s="62"/>
      <c r="K72" s="64"/>
      <c r="L72" s="64"/>
      <c r="M72" s="64"/>
      <c r="N72" s="476"/>
      <c r="O72" s="476">
        <f>IF($G$1="","",INDEX('Lease Report 2025'!$N:$N,$G$1+ROW()-ROW($B$60)))</f>
        <v>0.05</v>
      </c>
      <c r="P72" s="476"/>
      <c r="Q72" s="476"/>
      <c r="R72" s="64"/>
      <c r="S72" s="109">
        <f>IF($G$1="","",INDEX('Lease Report 2025'!$R:$R,$G$1+ROW()-ROW($B$60)))</f>
        <v>45809</v>
      </c>
      <c r="T72" s="61">
        <f>IF($G$1="","",INDEX('Lease Report 2025'!$O:$O,$G$1+ROW()-ROW($B$60)))</f>
        <v>0</v>
      </c>
      <c r="U72" s="430"/>
      <c r="W72" s="122"/>
      <c r="X72" s="122"/>
      <c r="Y72" s="122"/>
      <c r="Z72" s="122"/>
      <c r="AA72" s="122"/>
      <c r="AB72" s="477"/>
      <c r="AC72" s="123"/>
      <c r="AD72" s="123"/>
      <c r="AE72" s="123"/>
      <c r="AF72" s="123"/>
      <c r="AG72" s="478"/>
      <c r="AH72" s="431"/>
      <c r="AL72" s="110"/>
      <c r="AM72" s="47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D72" s="479"/>
      <c r="BE72" s="169"/>
      <c r="BF72" s="169"/>
      <c r="BG72" s="169"/>
      <c r="BH72" s="169"/>
      <c r="BI72" s="169"/>
      <c r="BJ72" s="169"/>
      <c r="BK72" s="169"/>
      <c r="BL72" s="169"/>
      <c r="BM72" s="169"/>
    </row>
    <row r="73" spans="1:65" s="55" customFormat="1" ht="15" customHeight="1">
      <c r="A73" s="60"/>
      <c r="B73" s="61" t="str">
        <f>IF($G$1="","",INDEX('Lease Report 2025'!$H:$H,$G$1+ROW()-ROW($B$60)))</f>
        <v>Towne Drywall Inc</v>
      </c>
      <c r="C73" s="62" t="str">
        <f>IF($G$1="","",INDEX('Lease Report 2025'!$D:$D,$G$1+ROW()-ROW($B$60)))</f>
        <v>4205 S 37th</v>
      </c>
      <c r="D73" s="62">
        <f>IF($G$1="","",INDEX('Lease Report 2025'!$E:$E,$G$1+ROW()-ROW($B$60)))</f>
        <v>0</v>
      </c>
      <c r="E73" s="60">
        <f>IF($G$1="","",INDEX('Lease Report 2025'!$G:$G,$G$1+ROW()-ROW($B$60)))</f>
        <v>1200</v>
      </c>
      <c r="F73" s="63" t="str">
        <f>IF($G$1="","",INDEX('Lease Report 2025'!$A:$A,$G$1+ROW()-ROW($B$60)))</f>
        <v>New</v>
      </c>
      <c r="G73" s="64">
        <f>IF($G$1="","",INDEX('Lease Report 2025'!$L:$L,$G$1+ROW()-ROW($B$60)))</f>
        <v>1.25</v>
      </c>
      <c r="H73" s="64"/>
      <c r="I73" s="62">
        <f>IF($G$1="","",INDEX('Lease Report 2025'!$P:$P,$G$1+ROW()-ROW($B$60)))</f>
        <v>3</v>
      </c>
      <c r="J73" s="62"/>
      <c r="K73" s="64"/>
      <c r="L73" s="64"/>
      <c r="M73" s="64"/>
      <c r="N73" s="476"/>
      <c r="O73" s="476">
        <f>IF($G$1="","",INDEX('Lease Report 2025'!$N:$N,$G$1+ROW()-ROW($B$60)))</f>
        <v>0.05</v>
      </c>
      <c r="P73" s="476"/>
      <c r="Q73" s="476"/>
      <c r="R73" s="64"/>
      <c r="S73" s="109">
        <f>IF($G$1="","",INDEX('Lease Report 2025'!$R:$R,$G$1+ROW()-ROW($B$60)))</f>
        <v>45839</v>
      </c>
      <c r="T73" s="61">
        <f>IF($G$1="","",INDEX('Lease Report 2025'!$O:$O,$G$1+ROW()-ROW($B$60)))</f>
        <v>0</v>
      </c>
      <c r="U73" s="430"/>
      <c r="W73" s="122"/>
      <c r="X73" s="122"/>
      <c r="Y73" s="122"/>
      <c r="Z73" s="122"/>
      <c r="AA73" s="122"/>
      <c r="AB73" s="477"/>
      <c r="AC73" s="123"/>
      <c r="AD73" s="123"/>
      <c r="AE73" s="123"/>
      <c r="AF73" s="123"/>
      <c r="AG73" s="478"/>
      <c r="AH73" s="431"/>
      <c r="AL73" s="110"/>
      <c r="AM73" s="47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D73" s="479"/>
      <c r="BE73" s="169"/>
      <c r="BF73" s="169"/>
      <c r="BG73" s="169"/>
      <c r="BH73" s="169"/>
      <c r="BI73" s="169"/>
      <c r="BJ73" s="169"/>
      <c r="BK73" s="169"/>
      <c r="BL73" s="169"/>
      <c r="BM73" s="169"/>
    </row>
    <row r="74" spans="1:65" s="55" customFormat="1" ht="15" customHeight="1">
      <c r="A74" s="60"/>
      <c r="B74" s="61" t="str">
        <f>IF($G$1="","",INDEX('Lease Report 2025'!$H:$H,$G$1+ROW()-ROW($B$60)))</f>
        <v>Anello AC LLC</v>
      </c>
      <c r="C74" s="62" t="str">
        <f>IF($G$1="","",INDEX('Lease Report 2025'!$D:$D,$G$1+ROW()-ROW($B$60)))</f>
        <v>4221 S 37th</v>
      </c>
      <c r="D74" s="62">
        <f>IF($G$1="","",INDEX('Lease Report 2025'!$E:$E,$G$1+ROW()-ROW($B$60)))</f>
        <v>0</v>
      </c>
      <c r="E74" s="60">
        <f>IF($G$1="","",INDEX('Lease Report 2025'!$G:$G,$G$1+ROW()-ROW($B$60)))</f>
        <v>1200</v>
      </c>
      <c r="F74" s="63" t="str">
        <f>IF($G$1="","",INDEX('Lease Report 2025'!$A:$A,$G$1+ROW()-ROW($B$60)))</f>
        <v>New</v>
      </c>
      <c r="G74" s="64">
        <f>IF($G$1="","",INDEX('Lease Report 2025'!$L:$L,$G$1+ROW()-ROW($B$60)))</f>
        <v>1.3</v>
      </c>
      <c r="H74" s="64"/>
      <c r="I74" s="62">
        <f>IF($G$1="","",INDEX('Lease Report 2025'!$P:$P,$G$1+ROW()-ROW($B$60)))</f>
        <v>3</v>
      </c>
      <c r="J74" s="62"/>
      <c r="K74" s="64"/>
      <c r="L74" s="64"/>
      <c r="M74" s="64"/>
      <c r="N74" s="476"/>
      <c r="O74" s="476">
        <f>IF($G$1="","",INDEX('Lease Report 2025'!$N:$N,$G$1+ROW()-ROW($B$60)))</f>
        <v>0.05</v>
      </c>
      <c r="P74" s="476"/>
      <c r="Q74" s="476"/>
      <c r="R74" s="64"/>
      <c r="S74" s="109">
        <f>IF($G$1="","",INDEX('Lease Report 2025'!$R:$R,$G$1+ROW()-ROW($B$60)))</f>
        <v>45870</v>
      </c>
      <c r="T74" s="61">
        <f>IF($G$1="","",INDEX('Lease Report 2025'!$O:$O,$G$1+ROW()-ROW($B$60)))</f>
        <v>1</v>
      </c>
      <c r="U74" s="430"/>
      <c r="W74" s="122"/>
      <c r="X74" s="122"/>
      <c r="Y74" s="122"/>
      <c r="Z74" s="122"/>
      <c r="AA74" s="122"/>
      <c r="AB74" s="477"/>
      <c r="AC74" s="123"/>
      <c r="AD74" s="123"/>
      <c r="AE74" s="123"/>
      <c r="AF74" s="123"/>
      <c r="AG74" s="478"/>
      <c r="AH74" s="431"/>
      <c r="AL74" s="110"/>
      <c r="AM74" s="47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D74" s="479"/>
      <c r="BE74" s="169"/>
      <c r="BF74" s="169"/>
      <c r="BG74" s="169"/>
      <c r="BH74" s="169"/>
      <c r="BI74" s="169"/>
      <c r="BJ74" s="169"/>
      <c r="BK74" s="169"/>
      <c r="BL74" s="169"/>
      <c r="BM74" s="169"/>
    </row>
    <row r="75" spans="1:65" s="55" customFormat="1" ht="15" customHeight="1">
      <c r="A75" s="60"/>
      <c r="B75" s="61" t="str">
        <f>IF($G$1="","",INDEX('Lease Report 2025'!$H:$H,$G$1+ROW()-ROW($B$60)))</f>
        <v>Ateam Home Services LLC</v>
      </c>
      <c r="C75" s="62" t="str">
        <f>IF($G$1="","",INDEX('Lease Report 2025'!$D:$D,$G$1+ROW()-ROW($B$60)))</f>
        <v>4207 S 37th</v>
      </c>
      <c r="D75" s="62">
        <f>IF($G$1="","",INDEX('Lease Report 2025'!$E:$E,$G$1+ROW()-ROW($B$60)))</f>
        <v>0</v>
      </c>
      <c r="E75" s="60">
        <f>IF($G$1="","",INDEX('Lease Report 2025'!$G:$G,$G$1+ROW()-ROW($B$60)))</f>
        <v>1200</v>
      </c>
      <c r="F75" s="63" t="str">
        <f>IF($G$1="","",INDEX('Lease Report 2025'!$A:$A,$G$1+ROW()-ROW($B$60)))</f>
        <v>New</v>
      </c>
      <c r="G75" s="64">
        <f>IF($G$1="","",INDEX('Lease Report 2025'!$L:$L,$G$1+ROW()-ROW($B$60)))</f>
        <v>1.25</v>
      </c>
      <c r="H75" s="64"/>
      <c r="I75" s="62">
        <f>IF($G$1="","",INDEX('Lease Report 2025'!$P:$P,$G$1+ROW()-ROW($B$60)))</f>
        <v>3</v>
      </c>
      <c r="J75" s="62"/>
      <c r="K75" s="64"/>
      <c r="L75" s="64"/>
      <c r="M75" s="64"/>
      <c r="N75" s="476"/>
      <c r="O75" s="476">
        <f>IF($G$1="","",INDEX('Lease Report 2025'!$N:$N,$G$1+ROW()-ROW($B$60)))</f>
        <v>0.05</v>
      </c>
      <c r="P75" s="476"/>
      <c r="Q75" s="476"/>
      <c r="R75" s="64"/>
      <c r="S75" s="109">
        <f>IF($G$1="","",INDEX('Lease Report 2025'!$R:$R,$G$1+ROW()-ROW($B$60)))</f>
        <v>45870</v>
      </c>
      <c r="T75" s="61">
        <f>IF($G$1="","",INDEX('Lease Report 2025'!$O:$O,$G$1+ROW()-ROW($B$60)))</f>
        <v>0</v>
      </c>
      <c r="U75" s="430"/>
      <c r="W75" s="122"/>
      <c r="X75" s="122"/>
      <c r="Y75" s="122"/>
      <c r="Z75" s="122"/>
      <c r="AA75" s="122"/>
      <c r="AB75" s="477"/>
      <c r="AC75" s="123"/>
      <c r="AD75" s="123"/>
      <c r="AE75" s="123"/>
      <c r="AF75" s="123"/>
      <c r="AG75" s="478"/>
      <c r="AH75" s="431"/>
      <c r="AL75" s="110"/>
      <c r="AM75" s="47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D75" s="479"/>
      <c r="BE75" s="169"/>
      <c r="BF75" s="169"/>
      <c r="BG75" s="169"/>
      <c r="BH75" s="169"/>
      <c r="BI75" s="169"/>
      <c r="BJ75" s="169"/>
      <c r="BK75" s="169"/>
      <c r="BL75" s="169"/>
      <c r="BM75" s="169"/>
    </row>
    <row r="76" spans="1:65" s="55" customFormat="1" ht="15" customHeight="1">
      <c r="A76" s="60"/>
      <c r="B76" s="61" t="str">
        <f>IF($G$1="","",INDEX('Lease Report 2025'!$H:$H,$G$1+ROW()-ROW($B$60)))</f>
        <v>Infinity Custom Build and Remodel, LLC</v>
      </c>
      <c r="C76" s="62" t="str">
        <f>IF($G$1="","",INDEX('Lease Report 2025'!$D:$D,$G$1+ROW()-ROW($B$60)))</f>
        <v>4230 S 37th</v>
      </c>
      <c r="D76" s="62">
        <f>IF($G$1="","",INDEX('Lease Report 2025'!$E:$E,$G$1+ROW()-ROW($B$60)))</f>
        <v>0</v>
      </c>
      <c r="E76" s="60">
        <f>IF($G$1="","",INDEX('Lease Report 2025'!$G:$G,$G$1+ROW()-ROW($B$60)))</f>
        <v>2400</v>
      </c>
      <c r="F76" s="63" t="str">
        <f>IF($G$1="","",INDEX('Lease Report 2025'!$A:$A,$G$1+ROW()-ROW($B$60)))</f>
        <v>R</v>
      </c>
      <c r="G76" s="64">
        <f>IF($G$1="","",INDEX('Lease Report 2025'!$L:$L,$G$1+ROW()-ROW($B$60)))</f>
        <v>1.17</v>
      </c>
      <c r="H76" s="64"/>
      <c r="I76" s="62">
        <f>IF($G$1="","",INDEX('Lease Report 2025'!$P:$P,$G$1+ROW()-ROW($B$60)))</f>
        <v>3</v>
      </c>
      <c r="J76" s="62"/>
      <c r="K76" s="64"/>
      <c r="L76" s="64"/>
      <c r="M76" s="64"/>
      <c r="N76" s="476"/>
      <c r="O76" s="476">
        <f>IF($G$1="","",INDEX('Lease Report 2025'!$N:$N,$G$1+ROW()-ROW($B$60)))</f>
        <v>0.06</v>
      </c>
      <c r="P76" s="476"/>
      <c r="Q76" s="476"/>
      <c r="R76" s="64"/>
      <c r="S76" s="109">
        <f>IF($G$1="","",INDEX('Lease Report 2025'!$R:$R,$G$1+ROW()-ROW($B$60)))</f>
        <v>45901</v>
      </c>
      <c r="T76" s="61" t="str">
        <f>IF($G$1="","",INDEX('Lease Report 2025'!$O:$O,$G$1+ROW()-ROW($B$60)))</f>
        <v>No TI, No Free rent, No outside agent, Base Year Gross</v>
      </c>
      <c r="U76" s="430"/>
      <c r="W76" s="122"/>
      <c r="X76" s="122"/>
      <c r="Y76" s="122"/>
      <c r="Z76" s="122"/>
      <c r="AA76" s="122"/>
      <c r="AB76" s="477"/>
      <c r="AC76" s="123"/>
      <c r="AD76" s="123"/>
      <c r="AE76" s="123"/>
      <c r="AF76" s="123"/>
      <c r="AG76" s="478"/>
      <c r="AH76" s="431"/>
      <c r="AL76" s="110"/>
      <c r="AM76" s="47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D76" s="479"/>
      <c r="BE76" s="169"/>
      <c r="BF76" s="169"/>
      <c r="BG76" s="169"/>
      <c r="BH76" s="169"/>
      <c r="BI76" s="169"/>
      <c r="BJ76" s="169"/>
      <c r="BK76" s="169"/>
      <c r="BL76" s="169"/>
      <c r="BM76" s="169"/>
    </row>
    <row r="77" spans="1:65" s="55" customFormat="1" ht="15" customHeight="1">
      <c r="A77" s="60"/>
      <c r="B77" s="61" t="str">
        <f>IF($G$1="","",INDEX('Lease Report 2025'!$H:$H,$G$1+ROW()-ROW($B$60)))</f>
        <v>PROFASTONE SOUTHWEST LLC (az001234)</v>
      </c>
      <c r="C77" s="62" t="str">
        <f>IF($G$1="","",INDEX('Lease Report 2025'!$D:$D,$G$1+ROW()-ROW($B$60)))</f>
        <v>4245 S 37th St</v>
      </c>
      <c r="D77" s="62" t="str">
        <f>IF($G$1="","",INDEX('Lease Report 2025'!$E:$E,$G$1+ROW()-ROW($B$60)))</f>
        <v>37-4245</v>
      </c>
      <c r="E77" s="60">
        <f>IF($G$1="","",INDEX('Lease Report 2025'!$G:$G,$G$1+ROW()-ROW($B$60)))</f>
        <v>6000</v>
      </c>
      <c r="F77" s="63" t="str">
        <f>IF($G$1="","",INDEX('Lease Report 2025'!$A:$A,$G$1+ROW()-ROW($B$60)))</f>
        <v>RX</v>
      </c>
      <c r="G77" s="64">
        <f>IF($G$1="","",INDEX('Lease Report 2025'!$L:$L,$G$1+ROW()-ROW($B$60)))</f>
        <v>1.1499999999999999</v>
      </c>
      <c r="H77" s="64"/>
      <c r="I77" s="62">
        <f>IF($G$1="","",INDEX('Lease Report 2025'!$P:$P,$G$1+ROW()-ROW($B$60)))</f>
        <v>3</v>
      </c>
      <c r="J77" s="62"/>
      <c r="K77" s="64"/>
      <c r="L77" s="64"/>
      <c r="M77" s="64"/>
      <c r="N77" s="476"/>
      <c r="O77" s="476">
        <f>IF($G$1="","",INDEX('Lease Report 2025'!$N:$N,$G$1+ROW()-ROW($B$60)))</f>
        <v>0.05</v>
      </c>
      <c r="P77" s="476"/>
      <c r="Q77" s="476"/>
      <c r="R77" s="64"/>
      <c r="S77" s="109">
        <f>IF($G$1="","",INDEX('Lease Report 2025'!$R:$R,$G$1+ROW()-ROW($B$60)))</f>
        <v>45901</v>
      </c>
      <c r="T77" s="61" t="str">
        <f>IF($G$1="","",INDEX('Lease Report 2025'!$O:$O,$G$1+ROW()-ROW($B$60)))</f>
        <v>No TI, No Free rent, No outside agent, Base Year Gross</v>
      </c>
      <c r="U77" s="430"/>
      <c r="W77" s="122"/>
      <c r="X77" s="122"/>
      <c r="Y77" s="122"/>
      <c r="Z77" s="122"/>
      <c r="AA77" s="122"/>
      <c r="AB77" s="477"/>
      <c r="AC77" s="123"/>
      <c r="AD77" s="123"/>
      <c r="AE77" s="123"/>
      <c r="AF77" s="123"/>
      <c r="AG77" s="478"/>
      <c r="AH77" s="431"/>
      <c r="AL77" s="110"/>
      <c r="AM77" s="47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D77" s="479"/>
      <c r="BE77" s="169"/>
      <c r="BF77" s="169"/>
      <c r="BG77" s="169"/>
      <c r="BH77" s="169"/>
      <c r="BI77" s="169"/>
      <c r="BJ77" s="169"/>
      <c r="BK77" s="169"/>
      <c r="BL77" s="169"/>
      <c r="BM77" s="169"/>
    </row>
    <row r="78" spans="1:65" s="55" customFormat="1" ht="15" customHeight="1">
      <c r="A78" s="60"/>
      <c r="B78" s="61" t="str">
        <f>IF($G$1="","",INDEX('Lease Report 2025'!$H:$H,$G$1+ROW()-ROW($B$60)))</f>
        <v xml:space="preserve">Duralon Surfaces LLC </v>
      </c>
      <c r="C78" s="62" t="str">
        <f>IF($G$1="","",INDEX('Lease Report 2025'!$D:$D,$G$1+ROW()-ROW($B$60)))</f>
        <v>4210 S 37th</v>
      </c>
      <c r="D78" s="62">
        <f>IF($G$1="","",INDEX('Lease Report 2025'!$E:$E,$G$1+ROW()-ROW($B$60)))</f>
        <v>0</v>
      </c>
      <c r="E78" s="60">
        <f>IF($G$1="","",INDEX('Lease Report 2025'!$G:$G,$G$1+ROW()-ROW($B$60)))</f>
        <v>3200</v>
      </c>
      <c r="F78" s="63" t="str">
        <f>IF($G$1="","",INDEX('Lease Report 2025'!$A:$A,$G$1+ROW()-ROW($B$60)))</f>
        <v>New</v>
      </c>
      <c r="G78" s="64">
        <f>IF($G$1="","",INDEX('Lease Report 2025'!$L:$L,$G$1+ROW()-ROW($B$60)))</f>
        <v>1.2</v>
      </c>
      <c r="H78" s="64"/>
      <c r="I78" s="62">
        <f>IF($G$1="","",INDEX('Lease Report 2025'!$P:$P,$G$1+ROW()-ROW($B$60)))</f>
        <v>1.5</v>
      </c>
      <c r="J78" s="62"/>
      <c r="K78" s="64"/>
      <c r="L78" s="64"/>
      <c r="M78" s="64"/>
      <c r="N78" s="476"/>
      <c r="O78" s="476">
        <f>IF($G$1="","",INDEX('Lease Report 2025'!$N:$N,$G$1+ROW()-ROW($B$60)))</f>
        <v>0.05</v>
      </c>
      <c r="P78" s="476"/>
      <c r="Q78" s="476"/>
      <c r="R78" s="64"/>
      <c r="S78" s="109">
        <f>IF($G$1="","",INDEX('Lease Report 2025'!$R:$R,$G$1+ROW()-ROW($B$60)))</f>
        <v>45931</v>
      </c>
      <c r="T78" s="61">
        <f>IF($G$1="","",INDEX('Lease Report 2025'!$O:$O,$G$1+ROW()-ROW($B$60)))</f>
        <v>0</v>
      </c>
      <c r="U78" s="430"/>
      <c r="W78" s="122"/>
      <c r="X78" s="122"/>
      <c r="Y78" s="122"/>
      <c r="Z78" s="122"/>
      <c r="AA78" s="122"/>
      <c r="AB78" s="477"/>
      <c r="AC78" s="123"/>
      <c r="AD78" s="123"/>
      <c r="AE78" s="123"/>
      <c r="AF78" s="123"/>
      <c r="AG78" s="478"/>
      <c r="AH78" s="431"/>
      <c r="AL78" s="110"/>
      <c r="AM78" s="47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D78" s="479"/>
      <c r="BE78" s="169"/>
      <c r="BF78" s="169"/>
      <c r="BG78" s="169"/>
      <c r="BH78" s="169"/>
      <c r="BI78" s="169"/>
      <c r="BJ78" s="169"/>
      <c r="BK78" s="169"/>
      <c r="BL78" s="169"/>
      <c r="BM78" s="169"/>
    </row>
    <row r="79" spans="1:65" s="55" customFormat="1" ht="15" customHeight="1">
      <c r="A79" s="60"/>
      <c r="B79" s="61" t="str">
        <f>IF($G$1="","",INDEX('Lease Report 2025'!$H:$H,$G$1+ROW()-ROW($B$60)))</f>
        <v>CIRCLE J.W. PRODUCTS INC</v>
      </c>
      <c r="C79" s="62" t="str">
        <f>IF($G$1="","",INDEX('Lease Report 2025'!$D:$D,$G$1+ROW()-ROW($B$60)))</f>
        <v>4240 S 36th Place</v>
      </c>
      <c r="D79" s="62">
        <f>IF($G$1="","",INDEX('Lease Report 2025'!$E:$E,$G$1+ROW()-ROW($B$60)))</f>
        <v>0</v>
      </c>
      <c r="E79" s="60">
        <f>IF($G$1="","",INDEX('Lease Report 2025'!$G:$G,$G$1+ROW()-ROW($B$60)))</f>
        <v>1200</v>
      </c>
      <c r="F79" s="63" t="s">
        <v>304</v>
      </c>
      <c r="G79" s="64">
        <f>IF($G$1="","",INDEX('Lease Report 2025'!$L:$L,$G$1+ROW()-ROW($B$60)))</f>
        <v>1.3</v>
      </c>
      <c r="H79" s="64"/>
      <c r="I79" s="62">
        <f>IF($G$1="","",INDEX('Lease Report 2025'!$P:$P,$G$1+ROW()-ROW($B$60)))</f>
        <v>1</v>
      </c>
      <c r="J79" s="62"/>
      <c r="K79" s="64"/>
      <c r="L79" s="64"/>
      <c r="M79" s="64"/>
      <c r="N79" s="476"/>
      <c r="O79" s="476">
        <f>IF($G$1="","",INDEX('Lease Report 2025'!$N:$N,$G$1+ROW()-ROW($B$60)))</f>
        <v>0</v>
      </c>
      <c r="P79" s="476"/>
      <c r="Q79" s="476"/>
      <c r="R79" s="64"/>
      <c r="S79" s="109">
        <f>IF($G$1="","",INDEX('Lease Report 2025'!$R:$R,$G$1+ROW()-ROW($B$60)))</f>
        <v>45962</v>
      </c>
      <c r="T79" s="61" t="str">
        <f>IF($G$1="","",INDEX('Lease Report 2025'!$O:$O,$G$1+ROW()-ROW($B$60)))</f>
        <v>No TI, No Free rent, No outside agent, Base Year Gross</v>
      </c>
      <c r="U79" s="430"/>
      <c r="W79" s="122"/>
      <c r="X79" s="122"/>
      <c r="Y79" s="122"/>
      <c r="Z79" s="122"/>
      <c r="AA79" s="122"/>
      <c r="AB79" s="477"/>
      <c r="AC79" s="123"/>
      <c r="AD79" s="123"/>
      <c r="AE79" s="123"/>
      <c r="AF79" s="123"/>
      <c r="AG79" s="478"/>
      <c r="AH79" s="431"/>
      <c r="AL79" s="110"/>
      <c r="AM79" s="47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D79" s="479"/>
      <c r="BE79" s="169"/>
      <c r="BF79" s="169"/>
      <c r="BG79" s="169"/>
      <c r="BH79" s="169"/>
      <c r="BI79" s="169"/>
      <c r="BJ79" s="169"/>
      <c r="BK79" s="169"/>
      <c r="BL79" s="169"/>
      <c r="BM79" s="169"/>
    </row>
    <row r="80" spans="1:65" s="55" customFormat="1" ht="15" customHeight="1">
      <c r="A80" s="60"/>
      <c r="B80" s="61" t="str">
        <f>IF($G$1="","",INDEX('Lease Report 2025'!$H:$H,$G$1+ROW()-ROW($B$60)))</f>
        <v>SD Lighting LLC</v>
      </c>
      <c r="C80" s="62" t="str">
        <f>IF($G$1="","",INDEX('Lease Report 2025'!$D:$D,$G$1+ROW()-ROW($B$60)))</f>
        <v xml:space="preserve">4226 S 36th Place </v>
      </c>
      <c r="D80" s="62">
        <f>IF($G$1="","",INDEX('Lease Report 2025'!$E:$E,$G$1+ROW()-ROW($B$60)))</f>
        <v>0</v>
      </c>
      <c r="E80" s="60">
        <f>IF($G$1="","",INDEX('Lease Report 2025'!$G:$G,$G$1+ROW()-ROW($B$60)))</f>
        <v>3200</v>
      </c>
      <c r="F80" s="63" t="str">
        <f>IF($G$1="","",INDEX('Lease Report 2025'!$A:$A,$G$1+ROW()-ROW($B$60)))</f>
        <v>RX</v>
      </c>
      <c r="G80" s="64">
        <f>IF($G$1="","",INDEX('Lease Report 2025'!$L:$L,$G$1+ROW()-ROW($B$60)))</f>
        <v>1.1499999999999999</v>
      </c>
      <c r="H80" s="64"/>
      <c r="I80" s="62">
        <f>IF($G$1="","",INDEX('Lease Report 2025'!$P:$P,$G$1+ROW()-ROW($B$60)))</f>
        <v>3</v>
      </c>
      <c r="J80" s="62"/>
      <c r="K80" s="64"/>
      <c r="L80" s="64"/>
      <c r="M80" s="64"/>
      <c r="N80" s="476"/>
      <c r="O80" s="476">
        <f>IF($G$1="","",INDEX('Lease Report 2025'!$N:$N,$G$1+ROW()-ROW($B$60)))</f>
        <v>7.0000000000000007E-2</v>
      </c>
      <c r="P80" s="476"/>
      <c r="Q80" s="476"/>
      <c r="R80" s="64"/>
      <c r="S80" s="109">
        <f>IF($G$1="","",INDEX('Lease Report 2025'!$R:$R,$G$1+ROW()-ROW($B$60)))</f>
        <v>45962</v>
      </c>
      <c r="T80" s="61" t="str">
        <f>IF($G$1="","",INDEX('Lease Report 2025'!$O:$O,$G$1+ROW()-ROW($B$60)))</f>
        <v>Minor TI, No Free rent, No outside agent, Base Year Gross</v>
      </c>
      <c r="U80" s="430"/>
      <c r="W80" s="122"/>
      <c r="X80" s="122"/>
      <c r="Y80" s="122"/>
      <c r="Z80" s="122"/>
      <c r="AA80" s="122"/>
      <c r="AB80" s="477"/>
      <c r="AC80" s="123"/>
      <c r="AD80" s="123"/>
      <c r="AE80" s="123"/>
      <c r="AF80" s="123"/>
      <c r="AG80" s="478"/>
      <c r="AH80" s="431"/>
      <c r="AL80" s="110"/>
      <c r="AM80" s="47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D80" s="479"/>
      <c r="BE80" s="169"/>
      <c r="BF80" s="169"/>
      <c r="BG80" s="169"/>
      <c r="BH80" s="169"/>
      <c r="BI80" s="169"/>
      <c r="BJ80" s="169"/>
      <c r="BK80" s="169"/>
      <c r="BL80" s="169"/>
      <c r="BM80" s="169"/>
    </row>
    <row r="81" spans="1:65" s="55" customFormat="1" ht="15" customHeight="1">
      <c r="A81" s="60"/>
      <c r="B81" s="61" t="str">
        <f>IF($G$1="","",INDEX('Lease Report 2025'!$H:$H,$G$1+ROW()-ROW($B$60)))</f>
        <v>RIGHT WAY CARPENTRY LLC (az003378)</v>
      </c>
      <c r="C81" s="62">
        <f>IF($G$1="","",INDEX('Lease Report 2025'!$D:$D,$G$1+ROW()-ROW($B$60)))</f>
        <v>0</v>
      </c>
      <c r="D81" s="62">
        <f>IF($G$1="","",INDEX('Lease Report 2025'!$E:$E,$G$1+ROW()-ROW($B$60)))</f>
        <v>0</v>
      </c>
      <c r="E81" s="60">
        <f>IF($G$1="","",INDEX('Lease Report 2025'!$G:$G,$G$1+ROW()-ROW($B$60)))</f>
        <v>4400</v>
      </c>
      <c r="F81" s="63" t="s">
        <v>290</v>
      </c>
      <c r="G81" s="64">
        <f>IF($G$1="","",INDEX('Lease Report 2025'!$L:$L,$G$1+ROW()-ROW($B$60)))</f>
        <v>1.1499999999999999</v>
      </c>
      <c r="H81" s="64"/>
      <c r="I81" s="62">
        <f>IF($G$1="","",INDEX('Lease Report 2025'!$P:$P,$G$1+ROW()-ROW($B$60)))</f>
        <v>3</v>
      </c>
      <c r="J81" s="62"/>
      <c r="K81" s="64"/>
      <c r="L81" s="64"/>
      <c r="M81" s="64"/>
      <c r="N81" s="476"/>
      <c r="O81" s="476">
        <f>IF($G$1="","",INDEX('Lease Report 2025'!$N:$N,$G$1+ROW()-ROW($B$60)))</f>
        <v>0.05</v>
      </c>
      <c r="P81" s="476"/>
      <c r="Q81" s="476"/>
      <c r="R81" s="64"/>
      <c r="S81" s="109">
        <f>IF($G$1="","",INDEX('Lease Report 2025'!$R:$R,$G$1+ROW()-ROW($B$60)))</f>
        <v>46357</v>
      </c>
      <c r="T81" s="61" t="str">
        <f>IF($G$1="","",INDEX('Lease Report 2025'!$O:$O,$G$1+ROW()-ROW($B$60)))</f>
        <v>No TI, No Free rent, No Outside agent, Base Year Gross</v>
      </c>
      <c r="U81" s="430"/>
      <c r="W81" s="122"/>
      <c r="X81" s="122"/>
      <c r="Y81" s="122"/>
      <c r="Z81" s="122"/>
      <c r="AA81" s="122"/>
      <c r="AB81" s="477"/>
      <c r="AC81" s="123"/>
      <c r="AD81" s="123"/>
      <c r="AE81" s="123"/>
      <c r="AF81" s="123"/>
      <c r="AG81" s="478"/>
      <c r="AH81" s="431"/>
      <c r="AL81" s="110"/>
      <c r="AM81" s="47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D81" s="479"/>
      <c r="BE81" s="169"/>
      <c r="BF81" s="169"/>
      <c r="BG81" s="169"/>
      <c r="BH81" s="169"/>
      <c r="BI81" s="169"/>
      <c r="BJ81" s="169"/>
      <c r="BK81" s="169"/>
      <c r="BL81" s="169"/>
      <c r="BM81" s="169"/>
    </row>
    <row r="82" spans="1:65" s="55" customFormat="1" ht="15" customHeight="1">
      <c r="A82" s="60"/>
      <c r="B82" s="61" t="str">
        <f>IF($G$1="","",INDEX('Lease Report 2025'!$H:$H,$G$1+ROW()-ROW($B$60)))</f>
        <v>Platnum Studios, LLC</v>
      </c>
      <c r="C82" s="62" t="str">
        <f>IF($G$1="","",INDEX('Lease Report 2025'!$D:$D,$G$1+ROW()-ROW($B$60)))</f>
        <v>4212 and 4214 S 37th</v>
      </c>
      <c r="D82" s="62">
        <f>IF($G$1="","",INDEX('Lease Report 2025'!$E:$E,$G$1+ROW()-ROW($B$60)))</f>
        <v>0</v>
      </c>
      <c r="E82" s="60">
        <f>IF($G$1="","",INDEX('Lease Report 2025'!$G:$G,$G$1+ROW()-ROW($B$60)))</f>
        <v>2400</v>
      </c>
      <c r="F82" s="63" t="s">
        <v>304</v>
      </c>
      <c r="G82" s="64">
        <f>IF($G$1="","",INDEX('Lease Report 2025'!$L:$L,$G$1+ROW()-ROW($B$60)))</f>
        <v>1.1299999999999999</v>
      </c>
      <c r="H82" s="64"/>
      <c r="I82" s="62">
        <f>IF($G$1="","",INDEX('Lease Report 2025'!$P:$P,$G$1+ROW()-ROW($B$60)))</f>
        <v>6</v>
      </c>
      <c r="J82" s="62"/>
      <c r="K82" s="64"/>
      <c r="L82" s="64"/>
      <c r="M82" s="64"/>
      <c r="N82" s="476"/>
      <c r="O82" s="476">
        <f>IF($G$1="","",INDEX('Lease Report 2025'!$N:$N,$G$1+ROW()-ROW($B$60)))</f>
        <v>0.05</v>
      </c>
      <c r="P82" s="476"/>
      <c r="Q82" s="476"/>
      <c r="R82" s="64"/>
      <c r="S82" s="109">
        <f>IF($G$1="","",INDEX('Lease Report 2025'!$R:$R,$G$1+ROW()-ROW($B$60)))</f>
        <v>46661</v>
      </c>
      <c r="T82" s="61" t="str">
        <f>IF($G$1="","",INDEX('Lease Report 2025'!$O:$O,$G$1+ROW()-ROW($B$60)))</f>
        <v>AC Repair (amortized back to tenant), No Free rent, No outside agent, Base Year Gross</v>
      </c>
      <c r="U82" s="430"/>
      <c r="W82" s="122"/>
      <c r="X82" s="122"/>
      <c r="Y82" s="122"/>
      <c r="Z82" s="122"/>
      <c r="AA82" s="122"/>
      <c r="AB82" s="477"/>
      <c r="AC82" s="123"/>
      <c r="AD82" s="123"/>
      <c r="AE82" s="123"/>
      <c r="AF82" s="123"/>
      <c r="AG82" s="478"/>
      <c r="AH82" s="431"/>
      <c r="AL82" s="110"/>
      <c r="AM82" s="47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D82" s="479"/>
      <c r="BE82" s="169"/>
      <c r="BF82" s="169"/>
      <c r="BG82" s="169"/>
      <c r="BH82" s="169"/>
      <c r="BI82" s="169"/>
      <c r="BJ82" s="169"/>
      <c r="BK82" s="169"/>
      <c r="BL82" s="169"/>
      <c r="BM82" s="169"/>
    </row>
    <row r="83" spans="1:65" s="55" customFormat="1" ht="16" customHeight="1">
      <c r="A83" s="518"/>
      <c r="B83" s="586" t="s">
        <v>1639</v>
      </c>
      <c r="C83" s="520" t="s">
        <v>1640</v>
      </c>
      <c r="D83" s="520"/>
      <c r="E83" s="521">
        <v>3200</v>
      </c>
      <c r="F83" s="587" t="s">
        <v>296</v>
      </c>
      <c r="G83" s="523">
        <v>1.05</v>
      </c>
      <c r="H83" s="523"/>
      <c r="I83" s="520"/>
      <c r="J83" s="520"/>
      <c r="K83" s="523"/>
      <c r="L83" s="523"/>
      <c r="M83" s="523"/>
      <c r="N83" s="523"/>
      <c r="O83" s="523">
        <v>0.05</v>
      </c>
      <c r="P83" s="523"/>
      <c r="Q83" s="523"/>
      <c r="R83" s="523"/>
      <c r="S83" s="588">
        <v>45992</v>
      </c>
      <c r="T83" s="586"/>
      <c r="U83" s="480"/>
      <c r="W83" s="122"/>
      <c r="X83" s="122"/>
      <c r="Y83" s="122"/>
      <c r="Z83" s="122"/>
      <c r="AA83" s="122"/>
      <c r="AB83" s="123"/>
      <c r="AC83" s="123"/>
      <c r="AD83" s="123"/>
      <c r="AE83" s="123"/>
      <c r="AF83" s="123"/>
      <c r="AG83" s="123"/>
      <c r="AH83" s="589"/>
      <c r="AL83" s="110"/>
      <c r="AM83" s="590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D83" s="590"/>
      <c r="BE83" s="169"/>
      <c r="BF83" s="169"/>
      <c r="BG83" s="169"/>
      <c r="BH83" s="169"/>
      <c r="BI83" s="169"/>
      <c r="BJ83" s="169"/>
      <c r="BK83" s="169"/>
      <c r="BL83" s="169"/>
      <c r="BM83" s="169"/>
    </row>
    <row r="84" spans="1:65" s="55" customFormat="1" ht="15" customHeight="1">
      <c r="A84" s="60"/>
      <c r="B84" s="61" t="s">
        <v>1641</v>
      </c>
      <c r="C84" s="62" t="s">
        <v>1642</v>
      </c>
      <c r="D84" s="62"/>
      <c r="E84" s="60">
        <v>1200</v>
      </c>
      <c r="F84" s="63"/>
      <c r="G84" s="64">
        <v>1.24</v>
      </c>
      <c r="H84" s="64"/>
      <c r="I84" s="62">
        <v>3</v>
      </c>
      <c r="J84" s="62"/>
      <c r="K84" s="64"/>
      <c r="L84" s="64"/>
      <c r="M84" s="64"/>
      <c r="N84" s="476"/>
      <c r="O84" s="476">
        <v>0.06</v>
      </c>
      <c r="P84" s="476"/>
      <c r="Q84" s="476"/>
      <c r="R84" s="64"/>
      <c r="S84" s="109">
        <v>45717</v>
      </c>
      <c r="T84" s="61"/>
      <c r="U84" s="430"/>
      <c r="W84" s="122"/>
      <c r="X84" s="122"/>
      <c r="Y84" s="122"/>
      <c r="Z84" s="122"/>
      <c r="AA84" s="122"/>
      <c r="AB84" s="477"/>
      <c r="AC84" s="123"/>
      <c r="AD84" s="123"/>
      <c r="AE84" s="123"/>
      <c r="AF84" s="123"/>
      <c r="AG84" s="478"/>
      <c r="AH84" s="431"/>
      <c r="AL84" s="110"/>
      <c r="AM84" s="47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D84" s="479"/>
      <c r="BE84" s="169"/>
      <c r="BF84" s="169"/>
      <c r="BG84" s="169"/>
      <c r="BH84" s="169"/>
      <c r="BI84" s="169"/>
      <c r="BJ84" s="169"/>
      <c r="BK84" s="169"/>
      <c r="BL84" s="169"/>
      <c r="BM84" s="169"/>
    </row>
    <row r="85" spans="1:65" s="55" customFormat="1" ht="15" customHeight="1">
      <c r="A85" s="60"/>
      <c r="B85" s="61" t="s">
        <v>1643</v>
      </c>
      <c r="C85" s="62" t="s">
        <v>1644</v>
      </c>
      <c r="D85" s="62"/>
      <c r="E85" s="60">
        <v>1200</v>
      </c>
      <c r="F85" s="63"/>
      <c r="G85" s="64">
        <v>1.3</v>
      </c>
      <c r="H85" s="64"/>
      <c r="I85" s="62">
        <v>1</v>
      </c>
      <c r="J85" s="62"/>
      <c r="K85" s="64"/>
      <c r="L85" s="64"/>
      <c r="M85" s="64"/>
      <c r="N85" s="476"/>
      <c r="O85" s="476"/>
      <c r="P85" s="476"/>
      <c r="Q85" s="476"/>
      <c r="R85" s="64"/>
      <c r="S85" s="109">
        <v>45839</v>
      </c>
      <c r="T85" s="61"/>
      <c r="U85" s="430"/>
      <c r="W85" s="122"/>
      <c r="X85" s="122"/>
      <c r="Y85" s="122"/>
      <c r="Z85" s="122"/>
      <c r="AA85" s="122"/>
      <c r="AB85" s="477"/>
      <c r="AC85" s="123"/>
      <c r="AD85" s="123"/>
      <c r="AE85" s="123"/>
      <c r="AF85" s="123"/>
      <c r="AG85" s="478"/>
      <c r="AH85" s="431"/>
      <c r="AL85" s="110"/>
      <c r="AM85" s="47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D85" s="479"/>
      <c r="BE85" s="169"/>
      <c r="BF85" s="169"/>
      <c r="BG85" s="169"/>
      <c r="BH85" s="169"/>
      <c r="BI85" s="169"/>
      <c r="BJ85" s="169"/>
      <c r="BK85" s="169"/>
      <c r="BL85" s="169"/>
      <c r="BM85" s="169"/>
    </row>
    <row r="86" spans="1:65" s="55" customFormat="1" ht="15" customHeight="1">
      <c r="A86" s="60"/>
      <c r="B86" s="61" t="s">
        <v>1645</v>
      </c>
      <c r="C86" s="62" t="s">
        <v>1646</v>
      </c>
      <c r="D86" s="62"/>
      <c r="E86" s="60">
        <v>5600</v>
      </c>
      <c r="F86" s="63" t="s">
        <v>290</v>
      </c>
      <c r="G86" s="64">
        <v>1.2</v>
      </c>
      <c r="H86" s="64"/>
      <c r="I86" s="62">
        <v>5</v>
      </c>
      <c r="J86" s="62"/>
      <c r="K86" s="64"/>
      <c r="L86" s="64"/>
      <c r="M86" s="64"/>
      <c r="N86" s="476"/>
      <c r="O86" s="476">
        <v>0.05</v>
      </c>
      <c r="P86" s="476"/>
      <c r="Q86" s="476"/>
      <c r="R86" s="64"/>
      <c r="S86" s="109">
        <v>45839</v>
      </c>
      <c r="T86" s="61"/>
      <c r="U86" s="430"/>
      <c r="W86" s="122"/>
      <c r="X86" s="122"/>
      <c r="Y86" s="122"/>
      <c r="Z86" s="122"/>
      <c r="AA86" s="122"/>
      <c r="AB86" s="477"/>
      <c r="AC86" s="123"/>
      <c r="AD86" s="123"/>
      <c r="AE86" s="123"/>
      <c r="AF86" s="123"/>
      <c r="AG86" s="478"/>
      <c r="AH86" s="431"/>
      <c r="AL86" s="110"/>
      <c r="AM86" s="47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D86" s="479"/>
      <c r="BE86" s="169"/>
      <c r="BF86" s="169"/>
      <c r="BG86" s="169"/>
      <c r="BH86" s="169"/>
      <c r="BI86" s="169"/>
      <c r="BJ86" s="169"/>
      <c r="BK86" s="169"/>
      <c r="BL86" s="169"/>
      <c r="BM86" s="169"/>
    </row>
    <row r="87" spans="1:65" s="55" customFormat="1" ht="15" customHeight="1">
      <c r="A87" s="60"/>
      <c r="B87" s="61" t="s">
        <v>1647</v>
      </c>
      <c r="C87" s="62" t="s">
        <v>1648</v>
      </c>
      <c r="D87" s="62"/>
      <c r="E87" s="60">
        <v>3200</v>
      </c>
      <c r="F87" s="63" t="s">
        <v>296</v>
      </c>
      <c r="G87" s="64">
        <v>1.1499999999999999</v>
      </c>
      <c r="H87" s="64"/>
      <c r="I87" s="62">
        <v>3</v>
      </c>
      <c r="J87" s="62"/>
      <c r="K87" s="64"/>
      <c r="L87" s="64"/>
      <c r="M87" s="64"/>
      <c r="N87" s="476"/>
      <c r="O87" s="476">
        <v>0.05</v>
      </c>
      <c r="P87" s="476"/>
      <c r="Q87" s="476"/>
      <c r="R87" s="64"/>
      <c r="S87" s="109">
        <v>45962</v>
      </c>
      <c r="T87" s="61"/>
      <c r="U87" s="430"/>
      <c r="W87" s="122"/>
      <c r="X87" s="122"/>
      <c r="Y87" s="122"/>
      <c r="Z87" s="122"/>
      <c r="AA87" s="122"/>
      <c r="AB87" s="477"/>
      <c r="AC87" s="123"/>
      <c r="AD87" s="123"/>
      <c r="AE87" s="123"/>
      <c r="AF87" s="123"/>
      <c r="AG87" s="478"/>
      <c r="AH87" s="431"/>
      <c r="AL87" s="110"/>
      <c r="AM87" s="47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D87" s="479"/>
      <c r="BE87" s="169"/>
      <c r="BF87" s="169"/>
      <c r="BG87" s="169"/>
      <c r="BH87" s="169"/>
      <c r="BI87" s="169"/>
      <c r="BJ87" s="169"/>
      <c r="BK87" s="169"/>
      <c r="BL87" s="169"/>
      <c r="BM87" s="169"/>
    </row>
    <row r="88" spans="1:65" s="55" customFormat="1" ht="15" customHeight="1">
      <c r="A88" s="60"/>
      <c r="B88" s="61" t="s">
        <v>1649</v>
      </c>
      <c r="C88" s="62" t="s">
        <v>1650</v>
      </c>
      <c r="D88" s="62"/>
      <c r="E88" s="60">
        <v>2400</v>
      </c>
      <c r="F88" s="63" t="s">
        <v>290</v>
      </c>
      <c r="G88" s="64">
        <v>1.2</v>
      </c>
      <c r="H88" s="64"/>
      <c r="I88" s="62">
        <v>3</v>
      </c>
      <c r="J88" s="62"/>
      <c r="K88" s="64"/>
      <c r="L88" s="64"/>
      <c r="M88" s="64"/>
      <c r="N88" s="476"/>
      <c r="O88" s="476">
        <v>0.06</v>
      </c>
      <c r="P88" s="476"/>
      <c r="Q88" s="476"/>
      <c r="R88" s="64"/>
      <c r="S88" s="109">
        <v>45992</v>
      </c>
      <c r="T88" s="61"/>
      <c r="U88" s="430"/>
      <c r="W88" s="122"/>
      <c r="X88" s="122"/>
      <c r="Y88" s="122"/>
      <c r="Z88" s="122"/>
      <c r="AA88" s="122"/>
      <c r="AB88" s="477"/>
      <c r="AC88" s="123"/>
      <c r="AD88" s="123"/>
      <c r="AE88" s="123"/>
      <c r="AF88" s="123"/>
      <c r="AG88" s="478"/>
      <c r="AH88" s="431"/>
      <c r="AL88" s="110"/>
      <c r="AM88" s="47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D88" s="479"/>
      <c r="BE88" s="169"/>
      <c r="BF88" s="169"/>
      <c r="BG88" s="169"/>
      <c r="BH88" s="169"/>
      <c r="BI88" s="169"/>
      <c r="BJ88" s="169"/>
      <c r="BK88" s="169"/>
      <c r="BL88" s="169"/>
      <c r="BM88" s="169"/>
    </row>
    <row r="89" spans="1:65" s="55" customFormat="1" ht="15" customHeight="1">
      <c r="A89" s="518"/>
      <c r="B89" s="586"/>
      <c r="C89" s="520"/>
      <c r="D89" s="520"/>
      <c r="E89" s="521"/>
      <c r="F89" s="587"/>
      <c r="G89" s="523"/>
      <c r="H89" s="523"/>
      <c r="I89" s="520"/>
      <c r="J89" s="520"/>
      <c r="K89" s="523"/>
      <c r="L89" s="523"/>
      <c r="M89" s="523"/>
      <c r="N89" s="523"/>
      <c r="O89" s="523"/>
      <c r="P89" s="523"/>
      <c r="Q89" s="523"/>
      <c r="R89" s="523"/>
      <c r="S89" s="588"/>
      <c r="T89" s="586"/>
      <c r="U89" s="480"/>
      <c r="W89" s="122"/>
      <c r="X89" s="122"/>
      <c r="Y89" s="122"/>
      <c r="Z89" s="122"/>
      <c r="AA89" s="122"/>
      <c r="AB89" s="123"/>
      <c r="AC89" s="123"/>
      <c r="AD89" s="123"/>
      <c r="AE89" s="123"/>
      <c r="AF89" s="123"/>
      <c r="AG89" s="123"/>
      <c r="AH89" s="589"/>
      <c r="AL89" s="110"/>
      <c r="AM89" s="590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D89" s="590"/>
      <c r="BE89" s="169"/>
      <c r="BF89" s="169"/>
      <c r="BG89" s="169"/>
      <c r="BH89" s="169"/>
      <c r="BI89" s="169"/>
      <c r="BJ89" s="169"/>
      <c r="BK89" s="169"/>
      <c r="BL89" s="169"/>
      <c r="BM89" s="169"/>
    </row>
    <row r="90" spans="1:65" s="31" customFormat="1" ht="12.75" customHeight="1">
      <c r="A90" s="856" t="s">
        <v>789</v>
      </c>
      <c r="B90" s="857"/>
      <c r="C90" s="857"/>
      <c r="D90" s="857"/>
      <c r="E90" s="857"/>
      <c r="F90" s="857"/>
      <c r="G90" s="857"/>
      <c r="H90" s="857"/>
      <c r="I90" s="857"/>
      <c r="J90" s="857"/>
      <c r="K90" s="857"/>
      <c r="L90" s="857"/>
      <c r="M90" s="857"/>
      <c r="N90" s="857"/>
      <c r="O90" s="857"/>
      <c r="P90" s="857"/>
      <c r="Q90" s="857"/>
      <c r="R90" s="857"/>
      <c r="S90" s="857"/>
      <c r="T90" s="857"/>
      <c r="U90" s="858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3"/>
    </row>
    <row r="91" spans="1:65" s="31" customFormat="1" ht="12.75" customHeight="1">
      <c r="A91" s="861" t="s">
        <v>777</v>
      </c>
      <c r="B91" s="862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3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3"/>
    </row>
    <row r="92" spans="1:65" s="536" customFormat="1" ht="15" customHeight="1">
      <c r="A92" s="530" t="s">
        <v>750</v>
      </c>
      <c r="B92" s="531" t="s">
        <v>751</v>
      </c>
      <c r="C92" s="532" t="s">
        <v>752</v>
      </c>
      <c r="D92" s="532" t="s">
        <v>753</v>
      </c>
      <c r="E92" s="530" t="s">
        <v>730</v>
      </c>
      <c r="F92" s="533" t="s">
        <v>758</v>
      </c>
      <c r="G92" s="534"/>
      <c r="H92" s="534"/>
      <c r="I92" s="532"/>
      <c r="J92" s="532"/>
      <c r="K92" s="534"/>
      <c r="L92" s="534"/>
      <c r="M92" s="534"/>
      <c r="N92" s="534"/>
      <c r="O92" s="534"/>
      <c r="P92" s="534"/>
      <c r="Q92" s="534"/>
      <c r="R92" s="534"/>
      <c r="S92" s="553"/>
      <c r="T92" s="859"/>
      <c r="U92" s="860"/>
      <c r="W92" s="537"/>
      <c r="X92" s="537"/>
      <c r="Y92" s="537"/>
      <c r="Z92" s="537"/>
      <c r="AA92" s="537"/>
      <c r="AB92" s="538"/>
      <c r="AC92" s="539"/>
      <c r="AD92" s="540"/>
      <c r="AE92" s="538"/>
      <c r="AF92" s="539"/>
      <c r="AG92" s="554"/>
      <c r="AH92" s="541"/>
      <c r="AL92" s="555"/>
      <c r="AM92" s="556"/>
      <c r="AN92" s="557"/>
      <c r="AO92" s="557"/>
      <c r="AP92" s="557"/>
      <c r="AQ92" s="557"/>
      <c r="AR92" s="557"/>
      <c r="AS92" s="557"/>
      <c r="AT92" s="557"/>
      <c r="AU92" s="557"/>
      <c r="AV92" s="557"/>
      <c r="AW92" s="558"/>
      <c r="AX92" s="558"/>
      <c r="AY92" s="558"/>
      <c r="AZ92" s="558"/>
      <c r="BA92" s="558"/>
      <c r="BB92" s="558"/>
      <c r="BD92" s="556"/>
      <c r="BE92" s="557"/>
      <c r="BF92" s="557"/>
      <c r="BG92" s="557"/>
      <c r="BH92" s="557"/>
      <c r="BI92" s="557"/>
      <c r="BJ92" s="557"/>
      <c r="BK92" s="557"/>
      <c r="BL92" s="557"/>
      <c r="BM92" s="557"/>
    </row>
    <row r="93" spans="1:65" s="16" customFormat="1" ht="15" customHeight="1">
      <c r="A93" s="20"/>
      <c r="B93" s="17"/>
      <c r="C93" s="18"/>
      <c r="D93" s="18"/>
      <c r="E93" s="20"/>
      <c r="F93" s="21"/>
      <c r="G93" s="851"/>
      <c r="H93" s="852"/>
      <c r="I93" s="852"/>
      <c r="J93" s="852"/>
      <c r="K93" s="852"/>
      <c r="L93" s="852"/>
      <c r="M93" s="852"/>
      <c r="N93" s="852"/>
      <c r="O93" s="852"/>
      <c r="P93" s="852"/>
      <c r="Q93" s="852"/>
      <c r="R93" s="852"/>
      <c r="S93" s="852"/>
      <c r="T93" s="852"/>
      <c r="U93" s="853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46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</row>
    <row r="94" spans="1:65" s="14" customFormat="1" ht="15" customHeight="1">
      <c r="A94" s="36"/>
      <c r="B94" s="37"/>
      <c r="C94" s="38"/>
      <c r="D94" s="38"/>
      <c r="E94" s="36"/>
      <c r="F94" s="39"/>
      <c r="G94" s="850"/>
      <c r="H94" s="849"/>
      <c r="I94" s="849"/>
      <c r="J94" s="849"/>
      <c r="K94" s="849"/>
      <c r="L94" s="849"/>
      <c r="M94" s="849"/>
      <c r="N94" s="849"/>
      <c r="O94" s="849"/>
      <c r="P94" s="849"/>
      <c r="Q94" s="849"/>
      <c r="R94" s="849"/>
      <c r="S94" s="849"/>
      <c r="T94" s="849"/>
      <c r="U94" s="849"/>
      <c r="AL94" s="46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</row>
    <row r="95" spans="1:65" s="14" customFormat="1" ht="15" customHeight="1">
      <c r="A95" s="36"/>
      <c r="B95" s="37"/>
      <c r="C95" s="38"/>
      <c r="D95" s="38"/>
      <c r="E95" s="36"/>
      <c r="F95" s="39"/>
      <c r="G95" s="850"/>
      <c r="H95" s="849"/>
      <c r="I95" s="849"/>
      <c r="J95" s="849"/>
      <c r="K95" s="849"/>
      <c r="L95" s="849"/>
      <c r="M95" s="849"/>
      <c r="N95" s="849"/>
      <c r="O95" s="849"/>
      <c r="P95" s="849"/>
      <c r="Q95" s="849"/>
      <c r="R95" s="849"/>
      <c r="S95" s="849"/>
      <c r="T95" s="849"/>
      <c r="U95" s="849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</row>
    <row r="96" spans="1:65" s="14" customFormat="1" ht="15" customHeight="1">
      <c r="A96" s="36"/>
      <c r="B96" s="37"/>
      <c r="C96" s="38"/>
      <c r="D96" s="38"/>
      <c r="E96" s="36"/>
      <c r="F96" s="39"/>
      <c r="G96" s="850"/>
      <c r="H96" s="849"/>
      <c r="I96" s="849"/>
      <c r="J96" s="849"/>
      <c r="K96" s="849"/>
      <c r="L96" s="849"/>
      <c r="M96" s="849"/>
      <c r="N96" s="849"/>
      <c r="O96" s="849"/>
      <c r="P96" s="849"/>
      <c r="Q96" s="849"/>
      <c r="R96" s="849"/>
      <c r="S96" s="849"/>
      <c r="T96" s="849"/>
      <c r="U96" s="849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</row>
    <row r="97" spans="1:65" s="14" customFormat="1" ht="15" customHeight="1">
      <c r="A97" s="36"/>
      <c r="B97" s="37"/>
      <c r="C97" s="38"/>
      <c r="D97" s="38"/>
      <c r="E97" s="36"/>
      <c r="F97" s="39"/>
      <c r="G97" s="850"/>
      <c r="H97" s="849"/>
      <c r="I97" s="849"/>
      <c r="J97" s="849"/>
      <c r="K97" s="849"/>
      <c r="L97" s="849"/>
      <c r="M97" s="849"/>
      <c r="N97" s="849"/>
      <c r="O97" s="849"/>
      <c r="P97" s="849"/>
      <c r="Q97" s="849"/>
      <c r="R97" s="849"/>
      <c r="S97" s="849"/>
      <c r="T97" s="849"/>
      <c r="U97" s="849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</row>
    <row r="98" spans="1:65" s="14" customFormat="1" ht="15" customHeight="1">
      <c r="A98" s="36"/>
      <c r="B98" s="37"/>
      <c r="C98" s="38"/>
      <c r="D98" s="38"/>
      <c r="E98" s="36"/>
      <c r="F98" s="41"/>
      <c r="G98" s="848"/>
      <c r="H98" s="849"/>
      <c r="I98" s="849"/>
      <c r="J98" s="849"/>
      <c r="K98" s="849"/>
      <c r="L98" s="849"/>
      <c r="M98" s="849"/>
      <c r="N98" s="849"/>
      <c r="O98" s="849"/>
      <c r="P98" s="849"/>
      <c r="Q98" s="849"/>
      <c r="R98" s="849"/>
      <c r="S98" s="849"/>
      <c r="T98" s="849"/>
      <c r="U98" s="849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</row>
    <row r="99" spans="1:65" s="14" customFormat="1" ht="15" customHeight="1">
      <c r="A99" s="36"/>
      <c r="B99" s="37"/>
      <c r="C99" s="38"/>
      <c r="D99" s="38"/>
      <c r="E99" s="36"/>
      <c r="F99" s="608"/>
      <c r="G99" s="848"/>
      <c r="H99" s="849"/>
      <c r="I99" s="849"/>
      <c r="J99" s="849"/>
      <c r="K99" s="849"/>
      <c r="L99" s="849"/>
      <c r="M99" s="849"/>
      <c r="N99" s="849"/>
      <c r="O99" s="849"/>
      <c r="P99" s="849"/>
      <c r="Q99" s="849"/>
      <c r="R99" s="849"/>
      <c r="S99" s="849"/>
      <c r="T99" s="849"/>
      <c r="U99" s="849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</row>
    <row r="100" spans="1:65" s="46" customFormat="1" ht="15" customHeight="1">
      <c r="A100" s="52"/>
      <c r="C100" s="53"/>
      <c r="D100" s="53"/>
      <c r="E100" s="52"/>
      <c r="F100" s="609"/>
      <c r="G100" s="883"/>
      <c r="H100" s="867"/>
      <c r="I100" s="867"/>
      <c r="J100" s="867"/>
      <c r="K100" s="867"/>
      <c r="L100" s="867"/>
      <c r="M100" s="867"/>
      <c r="N100" s="867"/>
      <c r="O100" s="867"/>
      <c r="P100" s="867"/>
      <c r="Q100" s="867"/>
      <c r="R100" s="867"/>
      <c r="S100" s="867"/>
      <c r="T100" s="867"/>
      <c r="U100" s="867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</row>
    <row r="101" spans="1:65" s="46" customFormat="1" ht="15" customHeight="1">
      <c r="A101" s="52"/>
      <c r="C101" s="53"/>
      <c r="D101" s="53"/>
      <c r="E101" s="52"/>
      <c r="F101" s="609"/>
      <c r="G101" s="882"/>
      <c r="H101" s="867"/>
      <c r="I101" s="867"/>
      <c r="J101" s="867"/>
      <c r="K101" s="867"/>
      <c r="L101" s="867"/>
      <c r="M101" s="867"/>
      <c r="N101" s="867"/>
      <c r="O101" s="867"/>
      <c r="P101" s="867"/>
      <c r="Q101" s="867"/>
      <c r="R101" s="867"/>
      <c r="S101" s="867"/>
      <c r="T101" s="867"/>
      <c r="U101" s="867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</row>
    <row r="102" spans="1:65" s="46" customFormat="1" ht="15" customHeight="1">
      <c r="A102" s="52"/>
      <c r="C102" s="53"/>
      <c r="D102" s="53"/>
      <c r="E102" s="52"/>
      <c r="F102" s="609"/>
      <c r="G102" s="882"/>
      <c r="H102" s="867"/>
      <c r="I102" s="867"/>
      <c r="J102" s="867"/>
      <c r="K102" s="867"/>
      <c r="L102" s="867"/>
      <c r="M102" s="867"/>
      <c r="N102" s="867"/>
      <c r="O102" s="867"/>
      <c r="P102" s="867"/>
      <c r="Q102" s="867"/>
      <c r="R102" s="867"/>
      <c r="S102" s="867"/>
      <c r="T102" s="867"/>
      <c r="U102" s="867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</row>
    <row r="103" spans="1:65" s="46" customFormat="1" ht="15" customHeight="1">
      <c r="A103" s="52"/>
      <c r="C103" s="53"/>
      <c r="D103" s="53"/>
      <c r="E103" s="52"/>
      <c r="F103" s="54"/>
      <c r="G103" s="882"/>
      <c r="H103" s="867"/>
      <c r="I103" s="867"/>
      <c r="J103" s="867"/>
      <c r="K103" s="867"/>
      <c r="L103" s="867"/>
      <c r="M103" s="867"/>
      <c r="N103" s="867"/>
      <c r="O103" s="867"/>
      <c r="P103" s="867"/>
      <c r="Q103" s="867"/>
      <c r="R103" s="867"/>
      <c r="S103" s="867"/>
      <c r="T103" s="867"/>
      <c r="U103" s="867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</row>
    <row r="104" spans="1:65" ht="15" customHeight="1">
      <c r="G104" s="879"/>
      <c r="H104" s="879"/>
      <c r="I104" s="880"/>
      <c r="J104" s="880"/>
      <c r="K104" s="879"/>
      <c r="L104" s="879"/>
      <c r="M104" s="879"/>
      <c r="N104" s="879"/>
      <c r="O104" s="881"/>
      <c r="P104" s="881"/>
      <c r="Q104" s="881"/>
      <c r="R104" s="881"/>
      <c r="S104" s="881"/>
      <c r="T104" s="881"/>
      <c r="U104" s="881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</row>
    <row r="105" spans="1:65" ht="15" customHeight="1"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</row>
    <row r="106" spans="1:65" ht="15" customHeight="1"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</row>
    <row r="107" spans="1:65" ht="15" customHeight="1"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</row>
    <row r="108" spans="1:65" ht="15" customHeight="1"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</row>
    <row r="109" spans="1:65" ht="15" customHeight="1"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</row>
  </sheetData>
  <mergeCells count="75">
    <mergeCell ref="K52:Q52"/>
    <mergeCell ref="K53:Q53"/>
    <mergeCell ref="K54:Q54"/>
    <mergeCell ref="R42:U42"/>
    <mergeCell ref="R43:U43"/>
    <mergeCell ref="R49:U49"/>
    <mergeCell ref="R50:U50"/>
    <mergeCell ref="R51:U51"/>
    <mergeCell ref="R44:U44"/>
    <mergeCell ref="R45:U45"/>
    <mergeCell ref="R46:U46"/>
    <mergeCell ref="R47:U47"/>
    <mergeCell ref="R48:U48"/>
    <mergeCell ref="K47:Q47"/>
    <mergeCell ref="K48:Q48"/>
    <mergeCell ref="K49:Q49"/>
    <mergeCell ref="R37:U37"/>
    <mergeCell ref="R38:U38"/>
    <mergeCell ref="R39:U39"/>
    <mergeCell ref="R40:U40"/>
    <mergeCell ref="R41:U41"/>
    <mergeCell ref="K50:Q50"/>
    <mergeCell ref="K51:Q51"/>
    <mergeCell ref="K42:Q42"/>
    <mergeCell ref="K43:Q43"/>
    <mergeCell ref="K44:Q44"/>
    <mergeCell ref="K45:Q45"/>
    <mergeCell ref="K46:Q46"/>
    <mergeCell ref="G104:U104"/>
    <mergeCell ref="G101:U101"/>
    <mergeCell ref="G99:U99"/>
    <mergeCell ref="G98:U98"/>
    <mergeCell ref="G102:U102"/>
    <mergeCell ref="G103:U103"/>
    <mergeCell ref="G100:U100"/>
    <mergeCell ref="T1:U1"/>
    <mergeCell ref="A2:B2"/>
    <mergeCell ref="D2:E2"/>
    <mergeCell ref="G5:I5"/>
    <mergeCell ref="J5:K5"/>
    <mergeCell ref="A4:U4"/>
    <mergeCell ref="N5:O5"/>
    <mergeCell ref="L5:M5"/>
    <mergeCell ref="K37:Q37"/>
    <mergeCell ref="K38:Q38"/>
    <mergeCell ref="K39:Q39"/>
    <mergeCell ref="K40:Q40"/>
    <mergeCell ref="K41:Q41"/>
    <mergeCell ref="K33:Q33"/>
    <mergeCell ref="R33:U33"/>
    <mergeCell ref="K34:Q34"/>
    <mergeCell ref="K35:Q35"/>
    <mergeCell ref="K36:Q36"/>
    <mergeCell ref="R34:U34"/>
    <mergeCell ref="R35:U35"/>
    <mergeCell ref="R36:U36"/>
    <mergeCell ref="A15:U15"/>
    <mergeCell ref="A16:U16"/>
    <mergeCell ref="A31:U31"/>
    <mergeCell ref="A32:U32"/>
    <mergeCell ref="K17:U17"/>
    <mergeCell ref="G97:U97"/>
    <mergeCell ref="G94:U94"/>
    <mergeCell ref="A90:U90"/>
    <mergeCell ref="T59:U59"/>
    <mergeCell ref="G58:H58"/>
    <mergeCell ref="A91:U91"/>
    <mergeCell ref="T92:U92"/>
    <mergeCell ref="A57:U57"/>
    <mergeCell ref="G93:U93"/>
    <mergeCell ref="K58:L58"/>
    <mergeCell ref="G96:U96"/>
    <mergeCell ref="I58:J58"/>
    <mergeCell ref="M58:N58"/>
    <mergeCell ref="G95:U95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A2C0-3CB1-7C4A-8F9B-9969C5A118F9}">
  <dimension ref="A1:AD306"/>
  <sheetViews>
    <sheetView showGridLines="0" workbookViewId="0">
      <pane ySplit="1" topLeftCell="A269" activePane="bottomLeft" state="frozen"/>
      <selection pane="bottomLeft" activeCell="E269" sqref="E269:F277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1651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1494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1652</v>
      </c>
      <c r="B7" s="892" t="s">
        <v>1653</v>
      </c>
      <c r="C7" s="888"/>
      <c r="D7" s="888"/>
      <c r="E7" s="900">
        <v>2400</v>
      </c>
      <c r="F7" s="888"/>
      <c r="G7" s="619">
        <v>2400</v>
      </c>
      <c r="H7" s="619">
        <v>37440</v>
      </c>
      <c r="I7" s="901">
        <v>3120</v>
      </c>
      <c r="J7" s="888"/>
      <c r="K7" s="618">
        <v>15.6</v>
      </c>
      <c r="L7" s="894"/>
      <c r="M7" s="888"/>
      <c r="N7" s="887">
        <v>45748</v>
      </c>
      <c r="O7" s="888"/>
      <c r="P7" s="888"/>
      <c r="Q7" s="888"/>
      <c r="R7" s="888"/>
      <c r="S7" s="888"/>
      <c r="T7" s="887">
        <v>46112</v>
      </c>
      <c r="U7" s="888"/>
      <c r="V7" s="888"/>
      <c r="W7" s="616">
        <v>3120</v>
      </c>
      <c r="X7" s="889">
        <v>15.6</v>
      </c>
      <c r="Y7" s="888"/>
      <c r="Z7" s="888"/>
      <c r="AA7" s="888"/>
      <c r="AB7" s="888"/>
      <c r="AC7" s="617">
        <v>45017</v>
      </c>
      <c r="AD7" s="615" t="s">
        <v>983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1654</v>
      </c>
      <c r="B9" s="892" t="s">
        <v>1655</v>
      </c>
      <c r="C9" s="888"/>
      <c r="D9" s="888"/>
      <c r="E9" s="900">
        <v>8800</v>
      </c>
      <c r="F9" s="888"/>
      <c r="G9" s="619">
        <v>8800</v>
      </c>
      <c r="H9" s="619">
        <v>96096</v>
      </c>
      <c r="I9" s="901">
        <v>8008</v>
      </c>
      <c r="J9" s="888"/>
      <c r="K9" s="618">
        <v>10.92</v>
      </c>
      <c r="L9" s="894"/>
      <c r="M9" s="888"/>
      <c r="N9" s="887">
        <v>45809</v>
      </c>
      <c r="O9" s="888"/>
      <c r="P9" s="888"/>
      <c r="Q9" s="888"/>
      <c r="R9" s="888"/>
      <c r="S9" s="888"/>
      <c r="T9" s="887">
        <v>46173</v>
      </c>
      <c r="U9" s="888"/>
      <c r="V9" s="888"/>
      <c r="W9" s="616">
        <v>8008</v>
      </c>
      <c r="X9" s="889">
        <v>10.92</v>
      </c>
      <c r="Y9" s="888"/>
      <c r="Z9" s="888"/>
      <c r="AA9" s="888"/>
      <c r="AB9" s="888"/>
      <c r="AC9" s="617">
        <v>44713</v>
      </c>
      <c r="AD9" s="615" t="s">
        <v>889</v>
      </c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46174</v>
      </c>
      <c r="O10" s="888"/>
      <c r="P10" s="888"/>
      <c r="Q10" s="888"/>
      <c r="R10" s="888"/>
      <c r="S10" s="888"/>
      <c r="T10" s="887">
        <v>46538</v>
      </c>
      <c r="U10" s="888"/>
      <c r="V10" s="888"/>
      <c r="W10" s="616">
        <v>8360</v>
      </c>
      <c r="X10" s="889">
        <v>11.4</v>
      </c>
      <c r="Y10" s="888"/>
      <c r="Z10" s="888"/>
      <c r="AA10" s="888"/>
      <c r="AB10" s="888"/>
      <c r="AC10" s="615"/>
      <c r="AD10" s="615"/>
    </row>
    <row r="11" spans="1:30">
      <c r="A11" s="614" t="s">
        <v>792</v>
      </c>
      <c r="B11" s="884" t="s">
        <v>792</v>
      </c>
      <c r="C11" s="885"/>
      <c r="D11" s="885"/>
      <c r="E11" s="886" t="s">
        <v>792</v>
      </c>
      <c r="F11" s="885"/>
      <c r="G11" s="613" t="s">
        <v>792</v>
      </c>
      <c r="H11" s="613" t="s">
        <v>792</v>
      </c>
      <c r="I11" s="886" t="s">
        <v>792</v>
      </c>
      <c r="J11" s="885"/>
      <c r="K11" s="613" t="s">
        <v>792</v>
      </c>
      <c r="L11" s="884" t="s">
        <v>792</v>
      </c>
      <c r="M11" s="885"/>
      <c r="N11" s="886" t="s">
        <v>792</v>
      </c>
      <c r="O11" s="885"/>
      <c r="P11" s="885"/>
      <c r="Q11" s="885"/>
      <c r="R11" s="885"/>
      <c r="S11" s="885"/>
      <c r="T11" s="886" t="s">
        <v>792</v>
      </c>
      <c r="U11" s="885"/>
      <c r="V11" s="885"/>
      <c r="W11" s="613" t="s">
        <v>792</v>
      </c>
      <c r="X11" s="886" t="s">
        <v>792</v>
      </c>
      <c r="Y11" s="885"/>
      <c r="Z11" s="885"/>
      <c r="AA11" s="885"/>
      <c r="AB11" s="885"/>
      <c r="AC11" s="613" t="s">
        <v>792</v>
      </c>
      <c r="AD11" s="613" t="s">
        <v>792</v>
      </c>
    </row>
    <row r="12" spans="1:30">
      <c r="A12" s="612" t="s">
        <v>1656</v>
      </c>
      <c r="B12" s="892" t="s">
        <v>59</v>
      </c>
      <c r="C12" s="888"/>
      <c r="D12" s="888"/>
      <c r="E12" s="900">
        <v>3200</v>
      </c>
      <c r="F12" s="888"/>
      <c r="G12" s="619">
        <v>0</v>
      </c>
      <c r="H12" s="615"/>
      <c r="I12" s="893"/>
      <c r="J12" s="888"/>
      <c r="K12" s="618">
        <v>0</v>
      </c>
      <c r="L12" s="894"/>
      <c r="M12" s="888"/>
      <c r="N12" s="893"/>
      <c r="O12" s="888"/>
      <c r="P12" s="888"/>
      <c r="Q12" s="888"/>
      <c r="R12" s="888"/>
      <c r="S12" s="888"/>
      <c r="T12" s="893"/>
      <c r="U12" s="888"/>
      <c r="V12" s="888"/>
      <c r="W12" s="615"/>
      <c r="X12" s="889">
        <v>0</v>
      </c>
      <c r="Y12" s="888"/>
      <c r="Z12" s="888"/>
      <c r="AA12" s="888"/>
      <c r="AB12" s="888"/>
      <c r="AC12" s="615"/>
      <c r="AD12" s="615" t="s">
        <v>792</v>
      </c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1657</v>
      </c>
      <c r="B14" s="892" t="s">
        <v>1658</v>
      </c>
      <c r="C14" s="888"/>
      <c r="D14" s="888"/>
      <c r="E14" s="900">
        <v>1200</v>
      </c>
      <c r="F14" s="888"/>
      <c r="G14" s="619">
        <v>1200</v>
      </c>
      <c r="H14" s="619">
        <v>18144</v>
      </c>
      <c r="I14" s="901">
        <v>1512</v>
      </c>
      <c r="J14" s="888"/>
      <c r="K14" s="618">
        <v>15.12</v>
      </c>
      <c r="L14" s="894"/>
      <c r="M14" s="888"/>
      <c r="N14" s="887">
        <v>45778</v>
      </c>
      <c r="O14" s="888"/>
      <c r="P14" s="888"/>
      <c r="Q14" s="888"/>
      <c r="R14" s="888"/>
      <c r="S14" s="888"/>
      <c r="T14" s="887">
        <v>46142</v>
      </c>
      <c r="U14" s="888"/>
      <c r="V14" s="888"/>
      <c r="W14" s="616">
        <v>1512</v>
      </c>
      <c r="X14" s="889">
        <v>15.12</v>
      </c>
      <c r="Y14" s="888"/>
      <c r="Z14" s="888"/>
      <c r="AA14" s="888"/>
      <c r="AB14" s="888"/>
      <c r="AC14" s="617">
        <v>45778</v>
      </c>
      <c r="AD14" s="615" t="s">
        <v>978</v>
      </c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46143</v>
      </c>
      <c r="O15" s="888"/>
      <c r="P15" s="888"/>
      <c r="Q15" s="888"/>
      <c r="R15" s="888"/>
      <c r="S15" s="888"/>
      <c r="T15" s="887">
        <v>46507</v>
      </c>
      <c r="U15" s="888"/>
      <c r="V15" s="888"/>
      <c r="W15" s="616">
        <v>1584</v>
      </c>
      <c r="X15" s="889">
        <v>15.84</v>
      </c>
      <c r="Y15" s="888"/>
      <c r="Z15" s="888"/>
      <c r="AA15" s="888"/>
      <c r="AB15" s="888"/>
      <c r="AC15" s="615"/>
      <c r="AD15" s="615"/>
    </row>
    <row r="16" spans="1:30">
      <c r="A16" s="612"/>
      <c r="B16" s="892"/>
      <c r="C16" s="888"/>
      <c r="D16" s="888"/>
      <c r="E16" s="893"/>
      <c r="F16" s="888"/>
      <c r="G16" s="615" t="s">
        <v>792</v>
      </c>
      <c r="H16" s="615"/>
      <c r="I16" s="893"/>
      <c r="J16" s="888"/>
      <c r="K16" s="615"/>
      <c r="L16" s="894"/>
      <c r="M16" s="888"/>
      <c r="N16" s="887">
        <v>46508</v>
      </c>
      <c r="O16" s="888"/>
      <c r="P16" s="888"/>
      <c r="Q16" s="888"/>
      <c r="R16" s="888"/>
      <c r="S16" s="888"/>
      <c r="T16" s="887">
        <v>46873</v>
      </c>
      <c r="U16" s="888"/>
      <c r="V16" s="888"/>
      <c r="W16" s="616">
        <v>1668</v>
      </c>
      <c r="X16" s="889">
        <v>16.68</v>
      </c>
      <c r="Y16" s="888"/>
      <c r="Z16" s="888"/>
      <c r="AA16" s="888"/>
      <c r="AB16" s="888"/>
      <c r="AC16" s="615"/>
      <c r="AD16" s="615"/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1659</v>
      </c>
      <c r="B18" s="892" t="s">
        <v>1660</v>
      </c>
      <c r="C18" s="888"/>
      <c r="D18" s="888"/>
      <c r="E18" s="900">
        <v>1200</v>
      </c>
      <c r="F18" s="888"/>
      <c r="G18" s="619">
        <v>1200</v>
      </c>
      <c r="H18" s="619">
        <v>17280</v>
      </c>
      <c r="I18" s="901">
        <v>1440</v>
      </c>
      <c r="J18" s="888"/>
      <c r="K18" s="618">
        <v>14.4</v>
      </c>
      <c r="L18" s="894"/>
      <c r="M18" s="888"/>
      <c r="N18" s="887">
        <v>45689</v>
      </c>
      <c r="O18" s="888"/>
      <c r="P18" s="888"/>
      <c r="Q18" s="888"/>
      <c r="R18" s="888"/>
      <c r="S18" s="888"/>
      <c r="T18" s="887">
        <v>46053</v>
      </c>
      <c r="U18" s="888"/>
      <c r="V18" s="888"/>
      <c r="W18" s="616">
        <v>1440</v>
      </c>
      <c r="X18" s="889">
        <v>14.4</v>
      </c>
      <c r="Y18" s="888"/>
      <c r="Z18" s="888"/>
      <c r="AA18" s="888"/>
      <c r="AB18" s="888"/>
      <c r="AC18" s="617">
        <v>45323</v>
      </c>
      <c r="AD18" s="615" t="s">
        <v>847</v>
      </c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1661</v>
      </c>
      <c r="B20" s="892" t="s">
        <v>1662</v>
      </c>
      <c r="C20" s="888"/>
      <c r="D20" s="888"/>
      <c r="E20" s="900">
        <v>1200</v>
      </c>
      <c r="F20" s="888"/>
      <c r="G20" s="619">
        <v>1200</v>
      </c>
      <c r="H20" s="619">
        <v>18144</v>
      </c>
      <c r="I20" s="901">
        <v>1512</v>
      </c>
      <c r="J20" s="888"/>
      <c r="K20" s="618">
        <v>15.12</v>
      </c>
      <c r="L20" s="894"/>
      <c r="M20" s="888"/>
      <c r="N20" s="887">
        <v>45717</v>
      </c>
      <c r="O20" s="888"/>
      <c r="P20" s="888"/>
      <c r="Q20" s="888"/>
      <c r="R20" s="888"/>
      <c r="S20" s="888"/>
      <c r="T20" s="887">
        <v>46081</v>
      </c>
      <c r="U20" s="888"/>
      <c r="V20" s="888"/>
      <c r="W20" s="616">
        <v>1512</v>
      </c>
      <c r="X20" s="889">
        <v>15.12</v>
      </c>
      <c r="Y20" s="888"/>
      <c r="Z20" s="888"/>
      <c r="AA20" s="888"/>
      <c r="AB20" s="888"/>
      <c r="AC20" s="617">
        <v>45352</v>
      </c>
      <c r="AD20" s="615" t="s">
        <v>863</v>
      </c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1663</v>
      </c>
      <c r="B22" s="892" t="s">
        <v>1664</v>
      </c>
      <c r="C22" s="888"/>
      <c r="D22" s="888"/>
      <c r="E22" s="900">
        <v>1200</v>
      </c>
      <c r="F22" s="888"/>
      <c r="G22" s="619">
        <v>1200</v>
      </c>
      <c r="H22" s="619">
        <v>18000</v>
      </c>
      <c r="I22" s="901">
        <v>1500</v>
      </c>
      <c r="J22" s="888"/>
      <c r="K22" s="618">
        <v>15</v>
      </c>
      <c r="L22" s="894"/>
      <c r="M22" s="888"/>
      <c r="N22" s="887">
        <v>45901</v>
      </c>
      <c r="O22" s="888"/>
      <c r="P22" s="888"/>
      <c r="Q22" s="888"/>
      <c r="R22" s="888"/>
      <c r="S22" s="888"/>
      <c r="T22" s="887">
        <v>46265</v>
      </c>
      <c r="U22" s="888"/>
      <c r="V22" s="888"/>
      <c r="W22" s="616">
        <v>1500</v>
      </c>
      <c r="X22" s="889">
        <v>15</v>
      </c>
      <c r="Y22" s="888"/>
      <c r="Z22" s="888"/>
      <c r="AA22" s="888"/>
      <c r="AB22" s="888"/>
      <c r="AC22" s="617">
        <v>45536</v>
      </c>
      <c r="AD22" s="615" t="s">
        <v>842</v>
      </c>
    </row>
    <row r="23" spans="1:30">
      <c r="A23" s="612"/>
      <c r="B23" s="892"/>
      <c r="C23" s="888"/>
      <c r="D23" s="888"/>
      <c r="E23" s="893"/>
      <c r="F23" s="888"/>
      <c r="G23" s="615" t="s">
        <v>792</v>
      </c>
      <c r="H23" s="615"/>
      <c r="I23" s="893"/>
      <c r="J23" s="888"/>
      <c r="K23" s="615"/>
      <c r="L23" s="894"/>
      <c r="M23" s="888"/>
      <c r="N23" s="887">
        <v>46266</v>
      </c>
      <c r="O23" s="888"/>
      <c r="P23" s="888"/>
      <c r="Q23" s="888"/>
      <c r="R23" s="888"/>
      <c r="S23" s="888"/>
      <c r="T23" s="887">
        <v>46630</v>
      </c>
      <c r="U23" s="888"/>
      <c r="V23" s="888"/>
      <c r="W23" s="616">
        <v>1572</v>
      </c>
      <c r="X23" s="889">
        <v>15.72</v>
      </c>
      <c r="Y23" s="888"/>
      <c r="Z23" s="888"/>
      <c r="AA23" s="888"/>
      <c r="AB23" s="888"/>
      <c r="AC23" s="615"/>
      <c r="AD23" s="615"/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1665</v>
      </c>
      <c r="B25" s="892" t="s">
        <v>1666</v>
      </c>
      <c r="C25" s="888"/>
      <c r="D25" s="888"/>
      <c r="E25" s="900">
        <v>2400</v>
      </c>
      <c r="F25" s="888"/>
      <c r="G25" s="619">
        <v>2400</v>
      </c>
      <c r="H25" s="619">
        <v>36000</v>
      </c>
      <c r="I25" s="901">
        <v>3000</v>
      </c>
      <c r="J25" s="888"/>
      <c r="K25" s="618">
        <v>15</v>
      </c>
      <c r="L25" s="894"/>
      <c r="M25" s="888"/>
      <c r="N25" s="887">
        <v>45901</v>
      </c>
      <c r="O25" s="888"/>
      <c r="P25" s="888"/>
      <c r="Q25" s="888"/>
      <c r="R25" s="888"/>
      <c r="S25" s="888"/>
      <c r="T25" s="887">
        <v>46265</v>
      </c>
      <c r="U25" s="888"/>
      <c r="V25" s="888"/>
      <c r="W25" s="616">
        <v>3000</v>
      </c>
      <c r="X25" s="889">
        <v>15</v>
      </c>
      <c r="Y25" s="888"/>
      <c r="Z25" s="888"/>
      <c r="AA25" s="888"/>
      <c r="AB25" s="888"/>
      <c r="AC25" s="617">
        <v>45170</v>
      </c>
      <c r="AD25" s="615" t="s">
        <v>1339</v>
      </c>
    </row>
    <row r="26" spans="1:30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0">
      <c r="A27" s="612" t="s">
        <v>1667</v>
      </c>
      <c r="B27" s="892" t="s">
        <v>1668</v>
      </c>
      <c r="C27" s="888"/>
      <c r="D27" s="888"/>
      <c r="E27" s="900">
        <v>5600</v>
      </c>
      <c r="F27" s="888"/>
      <c r="G27" s="619">
        <v>5600</v>
      </c>
      <c r="H27" s="619">
        <v>81312</v>
      </c>
      <c r="I27" s="901">
        <v>6776</v>
      </c>
      <c r="J27" s="888"/>
      <c r="K27" s="618">
        <v>14.52</v>
      </c>
      <c r="L27" s="894"/>
      <c r="M27" s="888"/>
      <c r="N27" s="887">
        <v>45717</v>
      </c>
      <c r="O27" s="888"/>
      <c r="P27" s="888"/>
      <c r="Q27" s="888"/>
      <c r="R27" s="888"/>
      <c r="S27" s="888"/>
      <c r="T27" s="887">
        <v>46081</v>
      </c>
      <c r="U27" s="888"/>
      <c r="V27" s="888"/>
      <c r="W27" s="616">
        <v>6776</v>
      </c>
      <c r="X27" s="889">
        <v>14.52</v>
      </c>
      <c r="Y27" s="888"/>
      <c r="Z27" s="888"/>
      <c r="AA27" s="888"/>
      <c r="AB27" s="888"/>
      <c r="AC27" s="617">
        <v>45352</v>
      </c>
      <c r="AD27" s="615" t="s">
        <v>863</v>
      </c>
    </row>
    <row r="28" spans="1:30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0">
      <c r="A29" s="612" t="s">
        <v>1669</v>
      </c>
      <c r="B29" s="892" t="s">
        <v>59</v>
      </c>
      <c r="C29" s="888"/>
      <c r="D29" s="888"/>
      <c r="E29" s="900">
        <v>3200</v>
      </c>
      <c r="F29" s="888"/>
      <c r="G29" s="619">
        <v>0</v>
      </c>
      <c r="H29" s="615"/>
      <c r="I29" s="893"/>
      <c r="J29" s="888"/>
      <c r="K29" s="618">
        <v>0</v>
      </c>
      <c r="L29" s="894"/>
      <c r="M29" s="888"/>
      <c r="N29" s="893"/>
      <c r="O29" s="888"/>
      <c r="P29" s="888"/>
      <c r="Q29" s="888"/>
      <c r="R29" s="888"/>
      <c r="S29" s="888"/>
      <c r="T29" s="893"/>
      <c r="U29" s="888"/>
      <c r="V29" s="888"/>
      <c r="W29" s="615"/>
      <c r="X29" s="889">
        <v>0</v>
      </c>
      <c r="Y29" s="888"/>
      <c r="Z29" s="888"/>
      <c r="AA29" s="888"/>
      <c r="AB29" s="888"/>
      <c r="AC29" s="615"/>
      <c r="AD29" s="615" t="s">
        <v>792</v>
      </c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1670</v>
      </c>
      <c r="B31" s="892" t="s">
        <v>1671</v>
      </c>
      <c r="C31" s="888"/>
      <c r="D31" s="888"/>
      <c r="E31" s="900">
        <v>1200</v>
      </c>
      <c r="F31" s="888"/>
      <c r="G31" s="619">
        <v>1200</v>
      </c>
      <c r="H31" s="619">
        <v>18720</v>
      </c>
      <c r="I31" s="901">
        <v>1560</v>
      </c>
      <c r="J31" s="888"/>
      <c r="K31" s="618">
        <v>15.6</v>
      </c>
      <c r="L31" s="894"/>
      <c r="M31" s="888"/>
      <c r="N31" s="887">
        <v>45839</v>
      </c>
      <c r="O31" s="888"/>
      <c r="P31" s="888"/>
      <c r="Q31" s="888"/>
      <c r="R31" s="888"/>
      <c r="S31" s="888"/>
      <c r="T31" s="887">
        <v>46203</v>
      </c>
      <c r="U31" s="888"/>
      <c r="V31" s="888"/>
      <c r="W31" s="616">
        <v>1560</v>
      </c>
      <c r="X31" s="889">
        <v>15.6</v>
      </c>
      <c r="Y31" s="888"/>
      <c r="Z31" s="888"/>
      <c r="AA31" s="888"/>
      <c r="AB31" s="888"/>
      <c r="AC31" s="617">
        <v>45839</v>
      </c>
      <c r="AD31" s="615" t="s">
        <v>816</v>
      </c>
    </row>
    <row r="32" spans="1:30">
      <c r="A32" s="614" t="s">
        <v>792</v>
      </c>
      <c r="B32" s="884" t="s">
        <v>792</v>
      </c>
      <c r="C32" s="885"/>
      <c r="D32" s="885"/>
      <c r="E32" s="886" t="s">
        <v>792</v>
      </c>
      <c r="F32" s="885"/>
      <c r="G32" s="613" t="s">
        <v>792</v>
      </c>
      <c r="H32" s="613" t="s">
        <v>792</v>
      </c>
      <c r="I32" s="886" t="s">
        <v>792</v>
      </c>
      <c r="J32" s="885"/>
      <c r="K32" s="613" t="s">
        <v>792</v>
      </c>
      <c r="L32" s="884" t="s">
        <v>792</v>
      </c>
      <c r="M32" s="885"/>
      <c r="N32" s="886" t="s">
        <v>792</v>
      </c>
      <c r="O32" s="885"/>
      <c r="P32" s="885"/>
      <c r="Q32" s="885"/>
      <c r="R32" s="885"/>
      <c r="S32" s="885"/>
      <c r="T32" s="886" t="s">
        <v>792</v>
      </c>
      <c r="U32" s="885"/>
      <c r="V32" s="885"/>
      <c r="W32" s="613" t="s">
        <v>792</v>
      </c>
      <c r="X32" s="886" t="s">
        <v>792</v>
      </c>
      <c r="Y32" s="885"/>
      <c r="Z32" s="885"/>
      <c r="AA32" s="885"/>
      <c r="AB32" s="885"/>
      <c r="AC32" s="613" t="s">
        <v>792</v>
      </c>
      <c r="AD32" s="613" t="s">
        <v>792</v>
      </c>
    </row>
    <row r="33" spans="1:30">
      <c r="A33" s="612" t="s">
        <v>1672</v>
      </c>
      <c r="B33" s="892" t="s">
        <v>1673</v>
      </c>
      <c r="C33" s="888"/>
      <c r="D33" s="888"/>
      <c r="E33" s="900">
        <v>1200</v>
      </c>
      <c r="F33" s="888"/>
      <c r="G33" s="619">
        <v>1200</v>
      </c>
      <c r="H33" s="619">
        <v>17424</v>
      </c>
      <c r="I33" s="901">
        <v>1452</v>
      </c>
      <c r="J33" s="888"/>
      <c r="K33" s="618">
        <v>14.52</v>
      </c>
      <c r="L33" s="894"/>
      <c r="M33" s="888"/>
      <c r="N33" s="887">
        <v>45658</v>
      </c>
      <c r="O33" s="888"/>
      <c r="P33" s="888"/>
      <c r="Q33" s="888"/>
      <c r="R33" s="888"/>
      <c r="S33" s="888"/>
      <c r="T33" s="887">
        <v>46022</v>
      </c>
      <c r="U33" s="888"/>
      <c r="V33" s="888"/>
      <c r="W33" s="616">
        <v>1452</v>
      </c>
      <c r="X33" s="889">
        <v>14.52</v>
      </c>
      <c r="Y33" s="888"/>
      <c r="Z33" s="888"/>
      <c r="AA33" s="888"/>
      <c r="AB33" s="888"/>
      <c r="AC33" s="617">
        <v>45292</v>
      </c>
      <c r="AD33" s="615" t="s">
        <v>870</v>
      </c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46023</v>
      </c>
      <c r="O34" s="888"/>
      <c r="P34" s="888"/>
      <c r="Q34" s="888"/>
      <c r="R34" s="888"/>
      <c r="S34" s="888"/>
      <c r="T34" s="887">
        <v>46387</v>
      </c>
      <c r="U34" s="888"/>
      <c r="V34" s="888"/>
      <c r="W34" s="616">
        <v>1524</v>
      </c>
      <c r="X34" s="889">
        <v>15.24</v>
      </c>
      <c r="Y34" s="888"/>
      <c r="Z34" s="888"/>
      <c r="AA34" s="888"/>
      <c r="AB34" s="888"/>
      <c r="AC34" s="615"/>
      <c r="AD34" s="615"/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1674</v>
      </c>
      <c r="B36" s="892" t="s">
        <v>59</v>
      </c>
      <c r="C36" s="888"/>
      <c r="D36" s="888"/>
      <c r="E36" s="900">
        <v>2400</v>
      </c>
      <c r="F36" s="888"/>
      <c r="G36" s="619">
        <v>0</v>
      </c>
      <c r="H36" s="615"/>
      <c r="I36" s="893"/>
      <c r="J36" s="888"/>
      <c r="K36" s="618">
        <v>0</v>
      </c>
      <c r="L36" s="894"/>
      <c r="M36" s="888"/>
      <c r="N36" s="893"/>
      <c r="O36" s="888"/>
      <c r="P36" s="888"/>
      <c r="Q36" s="888"/>
      <c r="R36" s="888"/>
      <c r="S36" s="888"/>
      <c r="T36" s="893"/>
      <c r="U36" s="888"/>
      <c r="V36" s="888"/>
      <c r="W36" s="615"/>
      <c r="X36" s="889">
        <v>0</v>
      </c>
      <c r="Y36" s="888"/>
      <c r="Z36" s="888"/>
      <c r="AA36" s="888"/>
      <c r="AB36" s="888"/>
      <c r="AC36" s="615"/>
      <c r="AD36" s="615" t="s">
        <v>792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1675</v>
      </c>
      <c r="B38" s="892" t="s">
        <v>1676</v>
      </c>
      <c r="C38" s="888"/>
      <c r="D38" s="888"/>
      <c r="E38" s="900">
        <v>2400</v>
      </c>
      <c r="F38" s="888"/>
      <c r="G38" s="619">
        <v>2400</v>
      </c>
      <c r="H38" s="619">
        <v>34848</v>
      </c>
      <c r="I38" s="901">
        <v>2904</v>
      </c>
      <c r="J38" s="888"/>
      <c r="K38" s="618">
        <v>14.52</v>
      </c>
      <c r="L38" s="894"/>
      <c r="M38" s="888"/>
      <c r="N38" s="887">
        <v>45658</v>
      </c>
      <c r="O38" s="888"/>
      <c r="P38" s="888"/>
      <c r="Q38" s="888"/>
      <c r="R38" s="888"/>
      <c r="S38" s="888"/>
      <c r="T38" s="887">
        <v>46022</v>
      </c>
      <c r="U38" s="888"/>
      <c r="V38" s="888"/>
      <c r="W38" s="616">
        <v>2904</v>
      </c>
      <c r="X38" s="889">
        <v>14.52</v>
      </c>
      <c r="Y38" s="888"/>
      <c r="Z38" s="888"/>
      <c r="AA38" s="888"/>
      <c r="AB38" s="888"/>
      <c r="AC38" s="617">
        <v>45292</v>
      </c>
      <c r="AD38" s="615" t="s">
        <v>870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46023</v>
      </c>
      <c r="O39" s="888"/>
      <c r="P39" s="888"/>
      <c r="Q39" s="888"/>
      <c r="R39" s="888"/>
      <c r="S39" s="888"/>
      <c r="T39" s="887">
        <v>46387</v>
      </c>
      <c r="U39" s="888"/>
      <c r="V39" s="888"/>
      <c r="W39" s="616">
        <v>3048</v>
      </c>
      <c r="X39" s="889">
        <v>15.24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1677</v>
      </c>
      <c r="B41" s="892" t="s">
        <v>1678</v>
      </c>
      <c r="C41" s="888"/>
      <c r="D41" s="888"/>
      <c r="E41" s="900">
        <v>3200</v>
      </c>
      <c r="F41" s="888"/>
      <c r="G41" s="619">
        <v>3200</v>
      </c>
      <c r="H41" s="619">
        <v>42240</v>
      </c>
      <c r="I41" s="901">
        <v>3520</v>
      </c>
      <c r="J41" s="888"/>
      <c r="K41" s="618">
        <v>13.2</v>
      </c>
      <c r="L41" s="894"/>
      <c r="M41" s="888"/>
      <c r="N41" s="887">
        <v>45809</v>
      </c>
      <c r="O41" s="888"/>
      <c r="P41" s="888"/>
      <c r="Q41" s="888"/>
      <c r="R41" s="888"/>
      <c r="S41" s="888"/>
      <c r="T41" s="887">
        <v>46173</v>
      </c>
      <c r="U41" s="888"/>
      <c r="V41" s="888"/>
      <c r="W41" s="616">
        <v>3520</v>
      </c>
      <c r="X41" s="889">
        <v>13.2</v>
      </c>
      <c r="Y41" s="888"/>
      <c r="Z41" s="888"/>
      <c r="AA41" s="888"/>
      <c r="AB41" s="888"/>
      <c r="AC41" s="617">
        <v>45078</v>
      </c>
      <c r="AD41" s="615" t="s">
        <v>1097</v>
      </c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612" t="s">
        <v>1679</v>
      </c>
      <c r="B43" s="892" t="s">
        <v>1680</v>
      </c>
      <c r="C43" s="888"/>
      <c r="D43" s="888"/>
      <c r="E43" s="900">
        <v>3200</v>
      </c>
      <c r="F43" s="888"/>
      <c r="G43" s="619">
        <v>3200</v>
      </c>
      <c r="H43" s="619">
        <v>44160</v>
      </c>
      <c r="I43" s="901">
        <v>3680</v>
      </c>
      <c r="J43" s="888"/>
      <c r="K43" s="618">
        <v>13.8</v>
      </c>
      <c r="L43" s="894"/>
      <c r="M43" s="888"/>
      <c r="N43" s="887">
        <v>45962</v>
      </c>
      <c r="O43" s="888"/>
      <c r="P43" s="888"/>
      <c r="Q43" s="888"/>
      <c r="R43" s="888"/>
      <c r="S43" s="888"/>
      <c r="T43" s="887">
        <v>46022</v>
      </c>
      <c r="U43" s="888"/>
      <c r="V43" s="888"/>
      <c r="W43" s="616">
        <v>3680</v>
      </c>
      <c r="X43" s="889">
        <v>13.8</v>
      </c>
      <c r="Y43" s="888"/>
      <c r="Z43" s="888"/>
      <c r="AA43" s="888"/>
      <c r="AB43" s="888"/>
      <c r="AC43" s="617">
        <v>45962</v>
      </c>
      <c r="AD43" s="615" t="s">
        <v>1575</v>
      </c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46023</v>
      </c>
      <c r="O44" s="888"/>
      <c r="P44" s="888"/>
      <c r="Q44" s="888"/>
      <c r="R44" s="888"/>
      <c r="S44" s="888"/>
      <c r="T44" s="887">
        <v>46387</v>
      </c>
      <c r="U44" s="888"/>
      <c r="V44" s="888"/>
      <c r="W44" s="616">
        <v>3680</v>
      </c>
      <c r="X44" s="889">
        <v>13.8</v>
      </c>
      <c r="Y44" s="888"/>
      <c r="Z44" s="888"/>
      <c r="AA44" s="888"/>
      <c r="AB44" s="888"/>
      <c r="AC44" s="615"/>
      <c r="AD44" s="615"/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46388</v>
      </c>
      <c r="O45" s="888"/>
      <c r="P45" s="888"/>
      <c r="Q45" s="888"/>
      <c r="R45" s="888"/>
      <c r="S45" s="888"/>
      <c r="T45" s="887">
        <v>46752</v>
      </c>
      <c r="U45" s="888"/>
      <c r="V45" s="888"/>
      <c r="W45" s="616">
        <v>3840</v>
      </c>
      <c r="X45" s="889">
        <v>14.4</v>
      </c>
      <c r="Y45" s="888"/>
      <c r="Z45" s="888"/>
      <c r="AA45" s="888"/>
      <c r="AB45" s="888"/>
      <c r="AC45" s="615"/>
      <c r="AD45" s="615"/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46753</v>
      </c>
      <c r="O46" s="888"/>
      <c r="P46" s="888"/>
      <c r="Q46" s="888"/>
      <c r="R46" s="888"/>
      <c r="S46" s="888"/>
      <c r="T46" s="887">
        <v>47118</v>
      </c>
      <c r="U46" s="888"/>
      <c r="V46" s="888"/>
      <c r="W46" s="616">
        <v>4000</v>
      </c>
      <c r="X46" s="889">
        <v>15</v>
      </c>
      <c r="Y46" s="888"/>
      <c r="Z46" s="888"/>
      <c r="AA46" s="888"/>
      <c r="AB46" s="888"/>
      <c r="AC46" s="615"/>
      <c r="AD46" s="615"/>
    </row>
    <row r="47" spans="1:30">
      <c r="A47" s="614" t="s">
        <v>792</v>
      </c>
      <c r="B47" s="884" t="s">
        <v>792</v>
      </c>
      <c r="C47" s="885"/>
      <c r="D47" s="885"/>
      <c r="E47" s="886" t="s">
        <v>792</v>
      </c>
      <c r="F47" s="885"/>
      <c r="G47" s="613" t="s">
        <v>792</v>
      </c>
      <c r="H47" s="613" t="s">
        <v>792</v>
      </c>
      <c r="I47" s="886" t="s">
        <v>792</v>
      </c>
      <c r="J47" s="885"/>
      <c r="K47" s="613" t="s">
        <v>792</v>
      </c>
      <c r="L47" s="884" t="s">
        <v>792</v>
      </c>
      <c r="M47" s="885"/>
      <c r="N47" s="886" t="s">
        <v>792</v>
      </c>
      <c r="O47" s="885"/>
      <c r="P47" s="885"/>
      <c r="Q47" s="885"/>
      <c r="R47" s="885"/>
      <c r="S47" s="885"/>
      <c r="T47" s="886" t="s">
        <v>792</v>
      </c>
      <c r="U47" s="885"/>
      <c r="V47" s="885"/>
      <c r="W47" s="613" t="s">
        <v>792</v>
      </c>
      <c r="X47" s="886" t="s">
        <v>792</v>
      </c>
      <c r="Y47" s="885"/>
      <c r="Z47" s="885"/>
      <c r="AA47" s="885"/>
      <c r="AB47" s="885"/>
      <c r="AC47" s="613" t="s">
        <v>792</v>
      </c>
      <c r="AD47" s="613" t="s">
        <v>792</v>
      </c>
    </row>
    <row r="48" spans="1:30">
      <c r="A48" s="612" t="s">
        <v>1681</v>
      </c>
      <c r="B48" s="892" t="s">
        <v>1682</v>
      </c>
      <c r="C48" s="888"/>
      <c r="D48" s="888"/>
      <c r="E48" s="900">
        <v>1200</v>
      </c>
      <c r="F48" s="888"/>
      <c r="G48" s="619">
        <v>1200</v>
      </c>
      <c r="H48" s="619">
        <v>17856</v>
      </c>
      <c r="I48" s="901">
        <v>1488</v>
      </c>
      <c r="J48" s="888"/>
      <c r="K48" s="618">
        <v>14.88</v>
      </c>
      <c r="L48" s="894"/>
      <c r="M48" s="888"/>
      <c r="N48" s="887">
        <v>45627</v>
      </c>
      <c r="O48" s="888"/>
      <c r="P48" s="888"/>
      <c r="Q48" s="888"/>
      <c r="R48" s="888"/>
      <c r="S48" s="888"/>
      <c r="T48" s="887">
        <v>45991</v>
      </c>
      <c r="U48" s="888"/>
      <c r="V48" s="888"/>
      <c r="W48" s="616">
        <v>1488</v>
      </c>
      <c r="X48" s="889">
        <v>14.88</v>
      </c>
      <c r="Y48" s="888"/>
      <c r="Z48" s="888"/>
      <c r="AA48" s="888"/>
      <c r="AB48" s="888"/>
      <c r="AC48" s="617">
        <v>45627</v>
      </c>
      <c r="AD48" s="615" t="s">
        <v>858</v>
      </c>
    </row>
    <row r="49" spans="1:30">
      <c r="A49" s="612"/>
      <c r="B49" s="892"/>
      <c r="C49" s="888"/>
      <c r="D49" s="888"/>
      <c r="E49" s="893"/>
      <c r="F49" s="888"/>
      <c r="G49" s="615" t="s">
        <v>792</v>
      </c>
      <c r="H49" s="615"/>
      <c r="I49" s="893"/>
      <c r="J49" s="888"/>
      <c r="K49" s="615"/>
      <c r="L49" s="894"/>
      <c r="M49" s="888"/>
      <c r="N49" s="887">
        <v>45992</v>
      </c>
      <c r="O49" s="888"/>
      <c r="P49" s="888"/>
      <c r="Q49" s="888"/>
      <c r="R49" s="888"/>
      <c r="S49" s="888"/>
      <c r="T49" s="887">
        <v>46356</v>
      </c>
      <c r="U49" s="888"/>
      <c r="V49" s="888"/>
      <c r="W49" s="616">
        <v>1560</v>
      </c>
      <c r="X49" s="889">
        <v>15.6</v>
      </c>
      <c r="Y49" s="888"/>
      <c r="Z49" s="888"/>
      <c r="AA49" s="888"/>
      <c r="AB49" s="888"/>
      <c r="AC49" s="615"/>
      <c r="AD49" s="615"/>
    </row>
    <row r="50" spans="1:30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46357</v>
      </c>
      <c r="O50" s="888"/>
      <c r="P50" s="888"/>
      <c r="Q50" s="888"/>
      <c r="R50" s="888"/>
      <c r="S50" s="888"/>
      <c r="T50" s="887">
        <v>46721</v>
      </c>
      <c r="U50" s="888"/>
      <c r="V50" s="888"/>
      <c r="W50" s="616">
        <v>1644</v>
      </c>
      <c r="X50" s="889">
        <v>16.440000000000001</v>
      </c>
      <c r="Y50" s="888"/>
      <c r="Z50" s="888"/>
      <c r="AA50" s="888"/>
      <c r="AB50" s="888"/>
      <c r="AC50" s="615"/>
      <c r="AD50" s="615"/>
    </row>
    <row r="51" spans="1:30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0">
      <c r="A52" s="612" t="s">
        <v>1683</v>
      </c>
      <c r="B52" s="892" t="s">
        <v>1684</v>
      </c>
      <c r="C52" s="888"/>
      <c r="D52" s="888"/>
      <c r="E52" s="900">
        <v>1200</v>
      </c>
      <c r="F52" s="888"/>
      <c r="G52" s="619">
        <v>1200</v>
      </c>
      <c r="H52" s="619">
        <v>17424</v>
      </c>
      <c r="I52" s="901">
        <v>1452</v>
      </c>
      <c r="J52" s="888"/>
      <c r="K52" s="618">
        <v>14.52</v>
      </c>
      <c r="L52" s="894"/>
      <c r="M52" s="888"/>
      <c r="N52" s="887">
        <v>45962</v>
      </c>
      <c r="O52" s="888"/>
      <c r="P52" s="888"/>
      <c r="Q52" s="888"/>
      <c r="R52" s="888"/>
      <c r="S52" s="888"/>
      <c r="T52" s="887">
        <v>45990</v>
      </c>
      <c r="U52" s="888"/>
      <c r="V52" s="888"/>
      <c r="W52" s="616">
        <v>1452</v>
      </c>
      <c r="X52" s="889">
        <v>14.52</v>
      </c>
      <c r="Y52" s="888"/>
      <c r="Z52" s="888"/>
      <c r="AA52" s="888"/>
      <c r="AB52" s="888"/>
      <c r="AC52" s="617">
        <v>45962</v>
      </c>
      <c r="AD52" s="615" t="s">
        <v>1685</v>
      </c>
    </row>
    <row r="53" spans="1:30">
      <c r="A53" s="614" t="s">
        <v>792</v>
      </c>
      <c r="B53" s="884" t="s">
        <v>792</v>
      </c>
      <c r="C53" s="885"/>
      <c r="D53" s="885"/>
      <c r="E53" s="886" t="s">
        <v>792</v>
      </c>
      <c r="F53" s="885"/>
      <c r="G53" s="613" t="s">
        <v>792</v>
      </c>
      <c r="H53" s="613" t="s">
        <v>792</v>
      </c>
      <c r="I53" s="886" t="s">
        <v>792</v>
      </c>
      <c r="J53" s="885"/>
      <c r="K53" s="613" t="s">
        <v>792</v>
      </c>
      <c r="L53" s="884" t="s">
        <v>792</v>
      </c>
      <c r="M53" s="885"/>
      <c r="N53" s="886" t="s">
        <v>792</v>
      </c>
      <c r="O53" s="885"/>
      <c r="P53" s="885"/>
      <c r="Q53" s="885"/>
      <c r="R53" s="885"/>
      <c r="S53" s="885"/>
      <c r="T53" s="886" t="s">
        <v>792</v>
      </c>
      <c r="U53" s="885"/>
      <c r="V53" s="885"/>
      <c r="W53" s="613" t="s">
        <v>792</v>
      </c>
      <c r="X53" s="886" t="s">
        <v>792</v>
      </c>
      <c r="Y53" s="885"/>
      <c r="Z53" s="885"/>
      <c r="AA53" s="885"/>
      <c r="AB53" s="885"/>
      <c r="AC53" s="613" t="s">
        <v>792</v>
      </c>
      <c r="AD53" s="613" t="s">
        <v>792</v>
      </c>
    </row>
    <row r="54" spans="1:30">
      <c r="A54" s="612" t="s">
        <v>1686</v>
      </c>
      <c r="B54" s="892" t="s">
        <v>1687</v>
      </c>
      <c r="C54" s="888"/>
      <c r="D54" s="888"/>
      <c r="E54" s="900">
        <v>1200</v>
      </c>
      <c r="F54" s="888"/>
      <c r="G54" s="619">
        <v>1200</v>
      </c>
      <c r="H54" s="619">
        <v>18000</v>
      </c>
      <c r="I54" s="901">
        <v>1500</v>
      </c>
      <c r="J54" s="888"/>
      <c r="K54" s="618">
        <v>15</v>
      </c>
      <c r="L54" s="894"/>
      <c r="M54" s="888"/>
      <c r="N54" s="887">
        <v>45627</v>
      </c>
      <c r="O54" s="888"/>
      <c r="P54" s="888"/>
      <c r="Q54" s="888"/>
      <c r="R54" s="888"/>
      <c r="S54" s="888"/>
      <c r="T54" s="887">
        <v>45991</v>
      </c>
      <c r="U54" s="888"/>
      <c r="V54" s="888"/>
      <c r="W54" s="616">
        <v>1500</v>
      </c>
      <c r="X54" s="889">
        <v>15</v>
      </c>
      <c r="Y54" s="888"/>
      <c r="Z54" s="888"/>
      <c r="AA54" s="888"/>
      <c r="AB54" s="888"/>
      <c r="AC54" s="617">
        <v>45611</v>
      </c>
      <c r="AD54" s="615" t="s">
        <v>988</v>
      </c>
    </row>
    <row r="55" spans="1:30">
      <c r="A55" s="614" t="s">
        <v>792</v>
      </c>
      <c r="B55" s="884" t="s">
        <v>792</v>
      </c>
      <c r="C55" s="885"/>
      <c r="D55" s="885"/>
      <c r="E55" s="886" t="s">
        <v>792</v>
      </c>
      <c r="F55" s="885"/>
      <c r="G55" s="613" t="s">
        <v>792</v>
      </c>
      <c r="H55" s="613" t="s">
        <v>792</v>
      </c>
      <c r="I55" s="886" t="s">
        <v>792</v>
      </c>
      <c r="J55" s="885"/>
      <c r="K55" s="613" t="s">
        <v>792</v>
      </c>
      <c r="L55" s="884" t="s">
        <v>792</v>
      </c>
      <c r="M55" s="885"/>
      <c r="N55" s="886" t="s">
        <v>792</v>
      </c>
      <c r="O55" s="885"/>
      <c r="P55" s="885"/>
      <c r="Q55" s="885"/>
      <c r="R55" s="885"/>
      <c r="S55" s="885"/>
      <c r="T55" s="886" t="s">
        <v>792</v>
      </c>
      <c r="U55" s="885"/>
      <c r="V55" s="885"/>
      <c r="W55" s="613" t="s">
        <v>792</v>
      </c>
      <c r="X55" s="886" t="s">
        <v>792</v>
      </c>
      <c r="Y55" s="885"/>
      <c r="Z55" s="885"/>
      <c r="AA55" s="885"/>
      <c r="AB55" s="885"/>
      <c r="AC55" s="613" t="s">
        <v>792</v>
      </c>
      <c r="AD55" s="613" t="s">
        <v>792</v>
      </c>
    </row>
    <row r="56" spans="1:30">
      <c r="A56" s="612" t="s">
        <v>1688</v>
      </c>
      <c r="B56" s="892" t="s">
        <v>1689</v>
      </c>
      <c r="C56" s="888"/>
      <c r="D56" s="888"/>
      <c r="E56" s="900">
        <v>1200</v>
      </c>
      <c r="F56" s="888"/>
      <c r="G56" s="619">
        <v>1200</v>
      </c>
      <c r="H56" s="619">
        <v>17856</v>
      </c>
      <c r="I56" s="901">
        <v>1488</v>
      </c>
      <c r="J56" s="888"/>
      <c r="K56" s="618">
        <v>14.88</v>
      </c>
      <c r="L56" s="894"/>
      <c r="M56" s="888"/>
      <c r="N56" s="887">
        <v>45627</v>
      </c>
      <c r="O56" s="888"/>
      <c r="P56" s="888"/>
      <c r="Q56" s="888"/>
      <c r="R56" s="888"/>
      <c r="S56" s="888"/>
      <c r="T56" s="887">
        <v>45991</v>
      </c>
      <c r="U56" s="888"/>
      <c r="V56" s="888"/>
      <c r="W56" s="616">
        <v>1488</v>
      </c>
      <c r="X56" s="889">
        <v>14.88</v>
      </c>
      <c r="Y56" s="888"/>
      <c r="Z56" s="888"/>
      <c r="AA56" s="888"/>
      <c r="AB56" s="888"/>
      <c r="AC56" s="617">
        <v>45627</v>
      </c>
      <c r="AD56" s="615" t="s">
        <v>866</v>
      </c>
    </row>
    <row r="57" spans="1:30">
      <c r="A57" s="612"/>
      <c r="B57" s="892"/>
      <c r="C57" s="888"/>
      <c r="D57" s="888"/>
      <c r="E57" s="893"/>
      <c r="F57" s="888"/>
      <c r="G57" s="615" t="s">
        <v>792</v>
      </c>
      <c r="H57" s="615"/>
      <c r="I57" s="893"/>
      <c r="J57" s="888"/>
      <c r="K57" s="615"/>
      <c r="L57" s="894"/>
      <c r="M57" s="888"/>
      <c r="N57" s="887">
        <v>45992</v>
      </c>
      <c r="O57" s="888"/>
      <c r="P57" s="888"/>
      <c r="Q57" s="888"/>
      <c r="R57" s="888"/>
      <c r="S57" s="888"/>
      <c r="T57" s="887">
        <v>46356</v>
      </c>
      <c r="U57" s="888"/>
      <c r="V57" s="888"/>
      <c r="W57" s="616">
        <v>1560</v>
      </c>
      <c r="X57" s="889">
        <v>15.6</v>
      </c>
      <c r="Y57" s="888"/>
      <c r="Z57" s="888"/>
      <c r="AA57" s="888"/>
      <c r="AB57" s="888"/>
      <c r="AC57" s="615"/>
      <c r="AD57" s="615"/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1690</v>
      </c>
      <c r="B59" s="892" t="s">
        <v>1691</v>
      </c>
      <c r="C59" s="888"/>
      <c r="D59" s="888"/>
      <c r="E59" s="900">
        <v>2400</v>
      </c>
      <c r="F59" s="888"/>
      <c r="G59" s="619">
        <v>2400</v>
      </c>
      <c r="H59" s="619">
        <v>34848</v>
      </c>
      <c r="I59" s="901">
        <v>2904</v>
      </c>
      <c r="J59" s="888"/>
      <c r="K59" s="618">
        <v>14.52</v>
      </c>
      <c r="L59" s="894"/>
      <c r="M59" s="888"/>
      <c r="N59" s="887">
        <v>45658</v>
      </c>
      <c r="O59" s="888"/>
      <c r="P59" s="888"/>
      <c r="Q59" s="888"/>
      <c r="R59" s="888"/>
      <c r="S59" s="888"/>
      <c r="T59" s="887">
        <v>46022</v>
      </c>
      <c r="U59" s="888"/>
      <c r="V59" s="888"/>
      <c r="W59" s="616">
        <v>2904</v>
      </c>
      <c r="X59" s="889">
        <v>14.52</v>
      </c>
      <c r="Y59" s="888"/>
      <c r="Z59" s="888"/>
      <c r="AA59" s="888"/>
      <c r="AB59" s="888"/>
      <c r="AC59" s="617">
        <v>45275</v>
      </c>
      <c r="AD59" s="615" t="s">
        <v>832</v>
      </c>
    </row>
    <row r="60" spans="1:30">
      <c r="A60" s="614" t="s">
        <v>792</v>
      </c>
      <c r="B60" s="884" t="s">
        <v>792</v>
      </c>
      <c r="C60" s="885"/>
      <c r="D60" s="885"/>
      <c r="E60" s="886" t="s">
        <v>792</v>
      </c>
      <c r="F60" s="885"/>
      <c r="G60" s="613" t="s">
        <v>792</v>
      </c>
      <c r="H60" s="613" t="s">
        <v>792</v>
      </c>
      <c r="I60" s="886" t="s">
        <v>792</v>
      </c>
      <c r="J60" s="885"/>
      <c r="K60" s="613" t="s">
        <v>792</v>
      </c>
      <c r="L60" s="884" t="s">
        <v>792</v>
      </c>
      <c r="M60" s="885"/>
      <c r="N60" s="886" t="s">
        <v>792</v>
      </c>
      <c r="O60" s="885"/>
      <c r="P60" s="885"/>
      <c r="Q60" s="885"/>
      <c r="R60" s="885"/>
      <c r="S60" s="885"/>
      <c r="T60" s="886" t="s">
        <v>792</v>
      </c>
      <c r="U60" s="885"/>
      <c r="V60" s="885"/>
      <c r="W60" s="613" t="s">
        <v>792</v>
      </c>
      <c r="X60" s="886" t="s">
        <v>792</v>
      </c>
      <c r="Y60" s="885"/>
      <c r="Z60" s="885"/>
      <c r="AA60" s="885"/>
      <c r="AB60" s="885"/>
      <c r="AC60" s="613" t="s">
        <v>792</v>
      </c>
      <c r="AD60" s="613" t="s">
        <v>792</v>
      </c>
    </row>
    <row r="61" spans="1:30">
      <c r="A61" s="612" t="s">
        <v>1692</v>
      </c>
      <c r="B61" s="892" t="s">
        <v>1693</v>
      </c>
      <c r="C61" s="888"/>
      <c r="D61" s="888"/>
      <c r="E61" s="900">
        <v>2400</v>
      </c>
      <c r="F61" s="888"/>
      <c r="G61" s="619">
        <v>2400</v>
      </c>
      <c r="H61" s="619">
        <v>25344</v>
      </c>
      <c r="I61" s="901">
        <v>2112</v>
      </c>
      <c r="J61" s="888"/>
      <c r="K61" s="618">
        <v>10.56</v>
      </c>
      <c r="L61" s="894"/>
      <c r="M61" s="888"/>
      <c r="N61" s="887">
        <v>45658</v>
      </c>
      <c r="O61" s="888"/>
      <c r="P61" s="888"/>
      <c r="Q61" s="888"/>
      <c r="R61" s="888"/>
      <c r="S61" s="888"/>
      <c r="T61" s="887">
        <v>46022</v>
      </c>
      <c r="U61" s="888"/>
      <c r="V61" s="888"/>
      <c r="W61" s="616">
        <v>2112</v>
      </c>
      <c r="X61" s="889">
        <v>10.56</v>
      </c>
      <c r="Y61" s="888"/>
      <c r="Z61" s="888"/>
      <c r="AA61" s="888"/>
      <c r="AB61" s="888"/>
      <c r="AC61" s="617">
        <v>44562</v>
      </c>
      <c r="AD61" s="615" t="s">
        <v>870</v>
      </c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46023</v>
      </c>
      <c r="O62" s="888"/>
      <c r="P62" s="888"/>
      <c r="Q62" s="888"/>
      <c r="R62" s="888"/>
      <c r="S62" s="888"/>
      <c r="T62" s="887">
        <v>46387</v>
      </c>
      <c r="U62" s="888"/>
      <c r="V62" s="888"/>
      <c r="W62" s="616">
        <v>2208</v>
      </c>
      <c r="X62" s="889">
        <v>11.04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1694</v>
      </c>
      <c r="B64" s="892" t="s">
        <v>1695</v>
      </c>
      <c r="C64" s="888"/>
      <c r="D64" s="888"/>
      <c r="E64" s="900">
        <v>3200</v>
      </c>
      <c r="F64" s="888"/>
      <c r="G64" s="619">
        <v>3200</v>
      </c>
      <c r="H64" s="619">
        <v>41472</v>
      </c>
      <c r="I64" s="901">
        <v>3456</v>
      </c>
      <c r="J64" s="888"/>
      <c r="K64" s="618">
        <v>12.96</v>
      </c>
      <c r="L64" s="894"/>
      <c r="M64" s="888"/>
      <c r="N64" s="887">
        <v>45870</v>
      </c>
      <c r="O64" s="888"/>
      <c r="P64" s="888"/>
      <c r="Q64" s="888"/>
      <c r="R64" s="888"/>
      <c r="S64" s="888"/>
      <c r="T64" s="887">
        <v>46234</v>
      </c>
      <c r="U64" s="888"/>
      <c r="V64" s="888"/>
      <c r="W64" s="616">
        <v>3456</v>
      </c>
      <c r="X64" s="889">
        <v>12.96</v>
      </c>
      <c r="Y64" s="888"/>
      <c r="Z64" s="888"/>
      <c r="AA64" s="888"/>
      <c r="AB64" s="888"/>
      <c r="AC64" s="617">
        <v>45658</v>
      </c>
      <c r="AD64" s="615" t="s">
        <v>900</v>
      </c>
    </row>
    <row r="65" spans="1:30">
      <c r="A65" s="612"/>
      <c r="B65" s="892"/>
      <c r="C65" s="888"/>
      <c r="D65" s="888"/>
      <c r="E65" s="893"/>
      <c r="F65" s="888"/>
      <c r="G65" s="615" t="s">
        <v>792</v>
      </c>
      <c r="H65" s="615"/>
      <c r="I65" s="893"/>
      <c r="J65" s="888"/>
      <c r="K65" s="615"/>
      <c r="L65" s="894"/>
      <c r="M65" s="888"/>
      <c r="N65" s="887">
        <v>46235</v>
      </c>
      <c r="O65" s="888"/>
      <c r="P65" s="888"/>
      <c r="Q65" s="888"/>
      <c r="R65" s="888"/>
      <c r="S65" s="888"/>
      <c r="T65" s="887">
        <v>46599</v>
      </c>
      <c r="U65" s="888"/>
      <c r="V65" s="888"/>
      <c r="W65" s="616">
        <v>3616</v>
      </c>
      <c r="X65" s="889">
        <v>13.56</v>
      </c>
      <c r="Y65" s="888"/>
      <c r="Z65" s="888"/>
      <c r="AA65" s="888"/>
      <c r="AB65" s="888"/>
      <c r="AC65" s="615"/>
      <c r="AD65" s="615"/>
    </row>
    <row r="66" spans="1:30">
      <c r="A66" s="614" t="s">
        <v>792</v>
      </c>
      <c r="B66" s="884" t="s">
        <v>792</v>
      </c>
      <c r="C66" s="885"/>
      <c r="D66" s="885"/>
      <c r="E66" s="886" t="s">
        <v>792</v>
      </c>
      <c r="F66" s="885"/>
      <c r="G66" s="613" t="s">
        <v>792</v>
      </c>
      <c r="H66" s="613" t="s">
        <v>792</v>
      </c>
      <c r="I66" s="886" t="s">
        <v>792</v>
      </c>
      <c r="J66" s="885"/>
      <c r="K66" s="613" t="s">
        <v>792</v>
      </c>
      <c r="L66" s="884" t="s">
        <v>792</v>
      </c>
      <c r="M66" s="885"/>
      <c r="N66" s="886" t="s">
        <v>792</v>
      </c>
      <c r="O66" s="885"/>
      <c r="P66" s="885"/>
      <c r="Q66" s="885"/>
      <c r="R66" s="885"/>
      <c r="S66" s="885"/>
      <c r="T66" s="886" t="s">
        <v>792</v>
      </c>
      <c r="U66" s="885"/>
      <c r="V66" s="885"/>
      <c r="W66" s="613" t="s">
        <v>792</v>
      </c>
      <c r="X66" s="886" t="s">
        <v>792</v>
      </c>
      <c r="Y66" s="885"/>
      <c r="Z66" s="885"/>
      <c r="AA66" s="885"/>
      <c r="AB66" s="885"/>
      <c r="AC66" s="613" t="s">
        <v>792</v>
      </c>
      <c r="AD66" s="613" t="s">
        <v>792</v>
      </c>
    </row>
    <row r="67" spans="1:30">
      <c r="A67" s="612" t="s">
        <v>1696</v>
      </c>
      <c r="B67" s="892" t="s">
        <v>1697</v>
      </c>
      <c r="C67" s="888"/>
      <c r="D67" s="888"/>
      <c r="E67" s="900">
        <v>3200</v>
      </c>
      <c r="F67" s="888"/>
      <c r="G67" s="619">
        <v>3200</v>
      </c>
      <c r="H67" s="619">
        <v>45696</v>
      </c>
      <c r="I67" s="901">
        <v>3808</v>
      </c>
      <c r="J67" s="888"/>
      <c r="K67" s="618">
        <v>14.28</v>
      </c>
      <c r="L67" s="894"/>
      <c r="M67" s="888"/>
      <c r="N67" s="887">
        <v>45658</v>
      </c>
      <c r="O67" s="888"/>
      <c r="P67" s="888"/>
      <c r="Q67" s="888"/>
      <c r="R67" s="888"/>
      <c r="S67" s="888"/>
      <c r="T67" s="887">
        <v>46022</v>
      </c>
      <c r="U67" s="888"/>
      <c r="V67" s="888"/>
      <c r="W67" s="616">
        <v>3808</v>
      </c>
      <c r="X67" s="889">
        <v>14.28</v>
      </c>
      <c r="Y67" s="888"/>
      <c r="Z67" s="888"/>
      <c r="AA67" s="888"/>
      <c r="AB67" s="888"/>
      <c r="AC67" s="617">
        <v>45292</v>
      </c>
      <c r="AD67" s="615" t="s">
        <v>1575</v>
      </c>
    </row>
    <row r="68" spans="1:30">
      <c r="A68" s="612"/>
      <c r="B68" s="892"/>
      <c r="C68" s="888"/>
      <c r="D68" s="888"/>
      <c r="E68" s="893"/>
      <c r="F68" s="888"/>
      <c r="G68" s="615" t="s">
        <v>792</v>
      </c>
      <c r="H68" s="615"/>
      <c r="I68" s="893"/>
      <c r="J68" s="888"/>
      <c r="K68" s="615"/>
      <c r="L68" s="894"/>
      <c r="M68" s="888"/>
      <c r="N68" s="887">
        <v>46023</v>
      </c>
      <c r="O68" s="888"/>
      <c r="P68" s="888"/>
      <c r="Q68" s="888"/>
      <c r="R68" s="888"/>
      <c r="S68" s="888"/>
      <c r="T68" s="887">
        <v>46387</v>
      </c>
      <c r="U68" s="888"/>
      <c r="V68" s="888"/>
      <c r="W68" s="616">
        <v>3968</v>
      </c>
      <c r="X68" s="889">
        <v>14.88</v>
      </c>
      <c r="Y68" s="888"/>
      <c r="Z68" s="888"/>
      <c r="AA68" s="888"/>
      <c r="AB68" s="888"/>
      <c r="AC68" s="615"/>
      <c r="AD68" s="615"/>
    </row>
    <row r="69" spans="1:30">
      <c r="A69" s="612"/>
      <c r="B69" s="892"/>
      <c r="C69" s="888"/>
      <c r="D69" s="888"/>
      <c r="E69" s="893"/>
      <c r="F69" s="888"/>
      <c r="G69" s="615" t="s">
        <v>792</v>
      </c>
      <c r="H69" s="615"/>
      <c r="I69" s="893"/>
      <c r="J69" s="888"/>
      <c r="K69" s="615"/>
      <c r="L69" s="894"/>
      <c r="M69" s="888"/>
      <c r="N69" s="887">
        <v>46388</v>
      </c>
      <c r="O69" s="888"/>
      <c r="P69" s="888"/>
      <c r="Q69" s="888"/>
      <c r="R69" s="888"/>
      <c r="S69" s="888"/>
      <c r="T69" s="887">
        <v>46752</v>
      </c>
      <c r="U69" s="888"/>
      <c r="V69" s="888"/>
      <c r="W69" s="616">
        <v>4160</v>
      </c>
      <c r="X69" s="889">
        <v>15.6</v>
      </c>
      <c r="Y69" s="888"/>
      <c r="Z69" s="888"/>
      <c r="AA69" s="888"/>
      <c r="AB69" s="888"/>
      <c r="AC69" s="615"/>
      <c r="AD69" s="615"/>
    </row>
    <row r="70" spans="1:30">
      <c r="A70" s="612"/>
      <c r="B70" s="892"/>
      <c r="C70" s="888"/>
      <c r="D70" s="888"/>
      <c r="E70" s="893"/>
      <c r="F70" s="888"/>
      <c r="G70" s="615" t="s">
        <v>792</v>
      </c>
      <c r="H70" s="615"/>
      <c r="I70" s="893"/>
      <c r="J70" s="888"/>
      <c r="K70" s="615"/>
      <c r="L70" s="894"/>
      <c r="M70" s="888"/>
      <c r="N70" s="887">
        <v>46753</v>
      </c>
      <c r="O70" s="888"/>
      <c r="P70" s="888"/>
      <c r="Q70" s="888"/>
      <c r="R70" s="888"/>
      <c r="S70" s="888"/>
      <c r="T70" s="887">
        <v>47118</v>
      </c>
      <c r="U70" s="888"/>
      <c r="V70" s="888"/>
      <c r="W70" s="616">
        <v>4352</v>
      </c>
      <c r="X70" s="889">
        <v>16.32</v>
      </c>
      <c r="Y70" s="888"/>
      <c r="Z70" s="888"/>
      <c r="AA70" s="888"/>
      <c r="AB70" s="888"/>
      <c r="AC70" s="615"/>
      <c r="AD70" s="615"/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1698</v>
      </c>
      <c r="B72" s="892" t="s">
        <v>1699</v>
      </c>
      <c r="C72" s="888"/>
      <c r="D72" s="888"/>
      <c r="E72" s="900">
        <v>1200</v>
      </c>
      <c r="F72" s="888"/>
      <c r="G72" s="619">
        <v>1200</v>
      </c>
      <c r="H72" s="619">
        <v>18000</v>
      </c>
      <c r="I72" s="901">
        <v>1500</v>
      </c>
      <c r="J72" s="888"/>
      <c r="K72" s="618">
        <v>15</v>
      </c>
      <c r="L72" s="894"/>
      <c r="M72" s="888"/>
      <c r="N72" s="887">
        <v>45748</v>
      </c>
      <c r="O72" s="888"/>
      <c r="P72" s="888"/>
      <c r="Q72" s="888"/>
      <c r="R72" s="888"/>
      <c r="S72" s="888"/>
      <c r="T72" s="887">
        <v>46112</v>
      </c>
      <c r="U72" s="888"/>
      <c r="V72" s="888"/>
      <c r="W72" s="616">
        <v>1500</v>
      </c>
      <c r="X72" s="889">
        <v>15</v>
      </c>
      <c r="Y72" s="888"/>
      <c r="Z72" s="888"/>
      <c r="AA72" s="888"/>
      <c r="AB72" s="888"/>
      <c r="AC72" s="617">
        <v>45689</v>
      </c>
      <c r="AD72" s="615" t="s">
        <v>995</v>
      </c>
    </row>
    <row r="73" spans="1:30">
      <c r="A73" s="612"/>
      <c r="B73" s="892"/>
      <c r="C73" s="888"/>
      <c r="D73" s="888"/>
      <c r="E73" s="893"/>
      <c r="F73" s="888"/>
      <c r="G73" s="615" t="s">
        <v>792</v>
      </c>
      <c r="H73" s="615"/>
      <c r="I73" s="893"/>
      <c r="J73" s="888"/>
      <c r="K73" s="615"/>
      <c r="L73" s="894"/>
      <c r="M73" s="888"/>
      <c r="N73" s="887">
        <v>46113</v>
      </c>
      <c r="O73" s="888"/>
      <c r="P73" s="888"/>
      <c r="Q73" s="888"/>
      <c r="R73" s="888"/>
      <c r="S73" s="888"/>
      <c r="T73" s="887">
        <v>46477</v>
      </c>
      <c r="U73" s="888"/>
      <c r="V73" s="888"/>
      <c r="W73" s="616">
        <v>1560</v>
      </c>
      <c r="X73" s="889">
        <v>15.6</v>
      </c>
      <c r="Y73" s="888"/>
      <c r="Z73" s="888"/>
      <c r="AA73" s="888"/>
      <c r="AB73" s="888"/>
      <c r="AC73" s="615"/>
      <c r="AD73" s="615"/>
    </row>
    <row r="74" spans="1:30">
      <c r="A74" s="612"/>
      <c r="B74" s="892"/>
      <c r="C74" s="888"/>
      <c r="D74" s="888"/>
      <c r="E74" s="893"/>
      <c r="F74" s="888"/>
      <c r="G74" s="615" t="s">
        <v>792</v>
      </c>
      <c r="H74" s="615"/>
      <c r="I74" s="893"/>
      <c r="J74" s="888"/>
      <c r="K74" s="615"/>
      <c r="L74" s="894"/>
      <c r="M74" s="888"/>
      <c r="N74" s="887">
        <v>46478</v>
      </c>
      <c r="O74" s="888"/>
      <c r="P74" s="888"/>
      <c r="Q74" s="888"/>
      <c r="R74" s="888"/>
      <c r="S74" s="888"/>
      <c r="T74" s="887">
        <v>46843</v>
      </c>
      <c r="U74" s="888"/>
      <c r="V74" s="888"/>
      <c r="W74" s="616">
        <v>1620</v>
      </c>
      <c r="X74" s="889">
        <v>16.2</v>
      </c>
      <c r="Y74" s="888"/>
      <c r="Z74" s="888"/>
      <c r="AA74" s="888"/>
      <c r="AB74" s="888"/>
      <c r="AC74" s="615"/>
      <c r="AD74" s="615"/>
    </row>
    <row r="75" spans="1:30">
      <c r="A75" s="614" t="s">
        <v>792</v>
      </c>
      <c r="B75" s="884" t="s">
        <v>792</v>
      </c>
      <c r="C75" s="885"/>
      <c r="D75" s="885"/>
      <c r="E75" s="886" t="s">
        <v>792</v>
      </c>
      <c r="F75" s="885"/>
      <c r="G75" s="613" t="s">
        <v>792</v>
      </c>
      <c r="H75" s="613" t="s">
        <v>792</v>
      </c>
      <c r="I75" s="886" t="s">
        <v>792</v>
      </c>
      <c r="J75" s="885"/>
      <c r="K75" s="613" t="s">
        <v>792</v>
      </c>
      <c r="L75" s="884" t="s">
        <v>792</v>
      </c>
      <c r="M75" s="885"/>
      <c r="N75" s="886" t="s">
        <v>792</v>
      </c>
      <c r="O75" s="885"/>
      <c r="P75" s="885"/>
      <c r="Q75" s="885"/>
      <c r="R75" s="885"/>
      <c r="S75" s="885"/>
      <c r="T75" s="886" t="s">
        <v>792</v>
      </c>
      <c r="U75" s="885"/>
      <c r="V75" s="885"/>
      <c r="W75" s="613" t="s">
        <v>792</v>
      </c>
      <c r="X75" s="886" t="s">
        <v>792</v>
      </c>
      <c r="Y75" s="885"/>
      <c r="Z75" s="885"/>
      <c r="AA75" s="885"/>
      <c r="AB75" s="885"/>
      <c r="AC75" s="613" t="s">
        <v>792</v>
      </c>
      <c r="AD75" s="613" t="s">
        <v>792</v>
      </c>
    </row>
    <row r="76" spans="1:30">
      <c r="A76" s="612" t="s">
        <v>1700</v>
      </c>
      <c r="B76" s="892" t="s">
        <v>560</v>
      </c>
      <c r="C76" s="888"/>
      <c r="D76" s="888"/>
      <c r="E76" s="900">
        <v>1200</v>
      </c>
      <c r="F76" s="888"/>
      <c r="G76" s="619">
        <v>1200</v>
      </c>
      <c r="H76" s="619">
        <v>16800</v>
      </c>
      <c r="I76" s="901">
        <v>1400</v>
      </c>
      <c r="J76" s="888"/>
      <c r="K76" s="618">
        <v>14</v>
      </c>
      <c r="L76" s="894"/>
      <c r="M76" s="888"/>
      <c r="N76" s="887">
        <v>45778</v>
      </c>
      <c r="O76" s="888"/>
      <c r="P76" s="888"/>
      <c r="Q76" s="888"/>
      <c r="R76" s="888"/>
      <c r="S76" s="888"/>
      <c r="T76" s="887">
        <v>46112</v>
      </c>
      <c r="U76" s="888"/>
      <c r="V76" s="888"/>
      <c r="W76" s="616">
        <v>1400</v>
      </c>
      <c r="X76" s="889">
        <v>14</v>
      </c>
      <c r="Y76" s="888"/>
      <c r="Z76" s="888"/>
      <c r="AA76" s="888"/>
      <c r="AB76" s="888"/>
      <c r="AC76" s="617">
        <v>45703</v>
      </c>
      <c r="AD76" s="615" t="s">
        <v>995</v>
      </c>
    </row>
    <row r="77" spans="1:30">
      <c r="A77" s="612"/>
      <c r="B77" s="892"/>
      <c r="C77" s="888"/>
      <c r="D77" s="888"/>
      <c r="E77" s="893"/>
      <c r="F77" s="888"/>
      <c r="G77" s="615" t="s">
        <v>792</v>
      </c>
      <c r="H77" s="615"/>
      <c r="I77" s="893"/>
      <c r="J77" s="888"/>
      <c r="K77" s="615"/>
      <c r="L77" s="894"/>
      <c r="M77" s="888"/>
      <c r="N77" s="887">
        <v>46113</v>
      </c>
      <c r="O77" s="888"/>
      <c r="P77" s="888"/>
      <c r="Q77" s="888"/>
      <c r="R77" s="888"/>
      <c r="S77" s="888"/>
      <c r="T77" s="887">
        <v>46477</v>
      </c>
      <c r="U77" s="888"/>
      <c r="V77" s="888"/>
      <c r="W77" s="616">
        <v>1500</v>
      </c>
      <c r="X77" s="889">
        <v>15</v>
      </c>
      <c r="Y77" s="888"/>
      <c r="Z77" s="888"/>
      <c r="AA77" s="888"/>
      <c r="AB77" s="888"/>
      <c r="AC77" s="615"/>
      <c r="AD77" s="615"/>
    </row>
    <row r="78" spans="1:30">
      <c r="A78" s="612"/>
      <c r="B78" s="892"/>
      <c r="C78" s="888"/>
      <c r="D78" s="888"/>
      <c r="E78" s="893"/>
      <c r="F78" s="888"/>
      <c r="G78" s="615" t="s">
        <v>792</v>
      </c>
      <c r="H78" s="615"/>
      <c r="I78" s="893"/>
      <c r="J78" s="888"/>
      <c r="K78" s="615"/>
      <c r="L78" s="894"/>
      <c r="M78" s="888"/>
      <c r="N78" s="887">
        <v>46478</v>
      </c>
      <c r="O78" s="888"/>
      <c r="P78" s="888"/>
      <c r="Q78" s="888"/>
      <c r="R78" s="888"/>
      <c r="S78" s="888"/>
      <c r="T78" s="887">
        <v>46843</v>
      </c>
      <c r="U78" s="888"/>
      <c r="V78" s="888"/>
      <c r="W78" s="616">
        <v>1560</v>
      </c>
      <c r="X78" s="889">
        <v>15.6</v>
      </c>
      <c r="Y78" s="888"/>
      <c r="Z78" s="888"/>
      <c r="AA78" s="888"/>
      <c r="AB78" s="888"/>
      <c r="AC78" s="615"/>
      <c r="AD78" s="615"/>
    </row>
    <row r="79" spans="1:30">
      <c r="A79" s="614" t="s">
        <v>792</v>
      </c>
      <c r="B79" s="884" t="s">
        <v>792</v>
      </c>
      <c r="C79" s="885"/>
      <c r="D79" s="885"/>
      <c r="E79" s="886" t="s">
        <v>792</v>
      </c>
      <c r="F79" s="885"/>
      <c r="G79" s="613" t="s">
        <v>792</v>
      </c>
      <c r="H79" s="613" t="s">
        <v>792</v>
      </c>
      <c r="I79" s="886" t="s">
        <v>792</v>
      </c>
      <c r="J79" s="885"/>
      <c r="K79" s="613" t="s">
        <v>792</v>
      </c>
      <c r="L79" s="884" t="s">
        <v>792</v>
      </c>
      <c r="M79" s="885"/>
      <c r="N79" s="886" t="s">
        <v>792</v>
      </c>
      <c r="O79" s="885"/>
      <c r="P79" s="885"/>
      <c r="Q79" s="885"/>
      <c r="R79" s="885"/>
      <c r="S79" s="885"/>
      <c r="T79" s="886" t="s">
        <v>792</v>
      </c>
      <c r="U79" s="885"/>
      <c r="V79" s="885"/>
      <c r="W79" s="613" t="s">
        <v>792</v>
      </c>
      <c r="X79" s="886" t="s">
        <v>792</v>
      </c>
      <c r="Y79" s="885"/>
      <c r="Z79" s="885"/>
      <c r="AA79" s="885"/>
      <c r="AB79" s="885"/>
      <c r="AC79" s="613" t="s">
        <v>792</v>
      </c>
      <c r="AD79" s="613" t="s">
        <v>792</v>
      </c>
    </row>
    <row r="80" spans="1:30">
      <c r="A80" s="612" t="s">
        <v>1701</v>
      </c>
      <c r="B80" s="892" t="s">
        <v>1702</v>
      </c>
      <c r="C80" s="888"/>
      <c r="D80" s="888"/>
      <c r="E80" s="900">
        <v>2400</v>
      </c>
      <c r="F80" s="888"/>
      <c r="G80" s="619">
        <v>2400</v>
      </c>
      <c r="H80" s="619">
        <v>28224</v>
      </c>
      <c r="I80" s="901">
        <v>2352</v>
      </c>
      <c r="J80" s="888"/>
      <c r="K80" s="618">
        <v>11.76</v>
      </c>
      <c r="L80" s="894"/>
      <c r="M80" s="888"/>
      <c r="N80" s="887">
        <v>45839</v>
      </c>
      <c r="O80" s="888"/>
      <c r="P80" s="888"/>
      <c r="Q80" s="888"/>
      <c r="R80" s="888"/>
      <c r="S80" s="888"/>
      <c r="T80" s="887">
        <v>46203</v>
      </c>
      <c r="U80" s="888"/>
      <c r="V80" s="888"/>
      <c r="W80" s="616">
        <v>2352</v>
      </c>
      <c r="X80" s="889">
        <v>11.76</v>
      </c>
      <c r="Y80" s="888"/>
      <c r="Z80" s="888"/>
      <c r="AA80" s="888"/>
      <c r="AB80" s="888"/>
      <c r="AC80" s="617">
        <v>44743</v>
      </c>
      <c r="AD80" s="615" t="s">
        <v>1112</v>
      </c>
    </row>
    <row r="81" spans="1:30">
      <c r="A81" s="612"/>
      <c r="B81" s="892"/>
      <c r="C81" s="888"/>
      <c r="D81" s="888"/>
      <c r="E81" s="893"/>
      <c r="F81" s="888"/>
      <c r="G81" s="615" t="s">
        <v>792</v>
      </c>
      <c r="H81" s="615"/>
      <c r="I81" s="893"/>
      <c r="J81" s="888"/>
      <c r="K81" s="615"/>
      <c r="L81" s="894"/>
      <c r="M81" s="888"/>
      <c r="N81" s="887">
        <v>46204</v>
      </c>
      <c r="O81" s="888"/>
      <c r="P81" s="888"/>
      <c r="Q81" s="888"/>
      <c r="R81" s="888"/>
      <c r="S81" s="888"/>
      <c r="T81" s="887">
        <v>46568</v>
      </c>
      <c r="U81" s="888"/>
      <c r="V81" s="888"/>
      <c r="W81" s="616">
        <v>2448</v>
      </c>
      <c r="X81" s="889">
        <v>12.24</v>
      </c>
      <c r="Y81" s="888"/>
      <c r="Z81" s="888"/>
      <c r="AA81" s="888"/>
      <c r="AB81" s="888"/>
      <c r="AC81" s="615"/>
      <c r="AD81" s="615"/>
    </row>
    <row r="82" spans="1:30">
      <c r="A82" s="614" t="s">
        <v>792</v>
      </c>
      <c r="B82" s="884" t="s">
        <v>792</v>
      </c>
      <c r="C82" s="885"/>
      <c r="D82" s="885"/>
      <c r="E82" s="886" t="s">
        <v>792</v>
      </c>
      <c r="F82" s="885"/>
      <c r="G82" s="613" t="s">
        <v>792</v>
      </c>
      <c r="H82" s="613" t="s">
        <v>792</v>
      </c>
      <c r="I82" s="886" t="s">
        <v>792</v>
      </c>
      <c r="J82" s="885"/>
      <c r="K82" s="613" t="s">
        <v>792</v>
      </c>
      <c r="L82" s="884" t="s">
        <v>792</v>
      </c>
      <c r="M82" s="885"/>
      <c r="N82" s="886" t="s">
        <v>792</v>
      </c>
      <c r="O82" s="885"/>
      <c r="P82" s="885"/>
      <c r="Q82" s="885"/>
      <c r="R82" s="885"/>
      <c r="S82" s="885"/>
      <c r="T82" s="886" t="s">
        <v>792</v>
      </c>
      <c r="U82" s="885"/>
      <c r="V82" s="885"/>
      <c r="W82" s="613" t="s">
        <v>792</v>
      </c>
      <c r="X82" s="886" t="s">
        <v>792</v>
      </c>
      <c r="Y82" s="885"/>
      <c r="Z82" s="885"/>
      <c r="AA82" s="885"/>
      <c r="AB82" s="885"/>
      <c r="AC82" s="613" t="s">
        <v>792</v>
      </c>
      <c r="AD82" s="613" t="s">
        <v>792</v>
      </c>
    </row>
    <row r="83" spans="1:30">
      <c r="A83" s="612" t="s">
        <v>1703</v>
      </c>
      <c r="B83" s="892" t="s">
        <v>1704</v>
      </c>
      <c r="C83" s="888"/>
      <c r="D83" s="888"/>
      <c r="E83" s="900">
        <v>2400</v>
      </c>
      <c r="F83" s="888"/>
      <c r="G83" s="619">
        <v>2400</v>
      </c>
      <c r="H83" s="619">
        <v>67200</v>
      </c>
      <c r="I83" s="901">
        <v>5600</v>
      </c>
      <c r="J83" s="888"/>
      <c r="K83" s="618">
        <v>12</v>
      </c>
      <c r="L83" s="894" t="s">
        <v>1705</v>
      </c>
      <c r="M83" s="888"/>
      <c r="N83" s="887">
        <v>45870</v>
      </c>
      <c r="O83" s="888"/>
      <c r="P83" s="888"/>
      <c r="Q83" s="888"/>
      <c r="R83" s="888"/>
      <c r="S83" s="888"/>
      <c r="T83" s="887">
        <v>46173</v>
      </c>
      <c r="U83" s="888"/>
      <c r="V83" s="888"/>
      <c r="W83" s="616">
        <v>5600</v>
      </c>
      <c r="X83" s="889">
        <v>12</v>
      </c>
      <c r="Y83" s="888"/>
      <c r="Z83" s="888"/>
      <c r="AA83" s="888"/>
      <c r="AB83" s="888"/>
      <c r="AC83" s="617">
        <v>45839</v>
      </c>
      <c r="AD83" s="615" t="s">
        <v>1014</v>
      </c>
    </row>
    <row r="84" spans="1:30">
      <c r="A84" s="612"/>
      <c r="B84" s="892"/>
      <c r="C84" s="888"/>
      <c r="D84" s="888"/>
      <c r="E84" s="893"/>
      <c r="F84" s="888"/>
      <c r="G84" s="615" t="s">
        <v>792</v>
      </c>
      <c r="H84" s="615"/>
      <c r="I84" s="893"/>
      <c r="J84" s="888"/>
      <c r="K84" s="615"/>
      <c r="L84" s="894"/>
      <c r="M84" s="888"/>
      <c r="N84" s="887">
        <v>46174</v>
      </c>
      <c r="O84" s="888"/>
      <c r="P84" s="888"/>
      <c r="Q84" s="888"/>
      <c r="R84" s="888"/>
      <c r="S84" s="888"/>
      <c r="T84" s="887">
        <v>46538</v>
      </c>
      <c r="U84" s="888"/>
      <c r="V84" s="888"/>
      <c r="W84" s="616">
        <v>5824</v>
      </c>
      <c r="X84" s="889">
        <v>12.48</v>
      </c>
      <c r="Y84" s="888"/>
      <c r="Z84" s="888"/>
      <c r="AA84" s="888"/>
      <c r="AB84" s="888"/>
      <c r="AC84" s="615"/>
      <c r="AD84" s="615"/>
    </row>
    <row r="85" spans="1:30">
      <c r="A85" s="612"/>
      <c r="B85" s="892"/>
      <c r="C85" s="888"/>
      <c r="D85" s="888"/>
      <c r="E85" s="893"/>
      <c r="F85" s="888"/>
      <c r="G85" s="615" t="s">
        <v>792</v>
      </c>
      <c r="H85" s="615"/>
      <c r="I85" s="893"/>
      <c r="J85" s="888"/>
      <c r="K85" s="615"/>
      <c r="L85" s="894"/>
      <c r="M85" s="888"/>
      <c r="N85" s="887">
        <v>46539</v>
      </c>
      <c r="O85" s="888"/>
      <c r="P85" s="888"/>
      <c r="Q85" s="888"/>
      <c r="R85" s="888"/>
      <c r="S85" s="888"/>
      <c r="T85" s="887">
        <v>46904</v>
      </c>
      <c r="U85" s="888"/>
      <c r="V85" s="888"/>
      <c r="W85" s="616">
        <v>6720</v>
      </c>
      <c r="X85" s="889">
        <v>14.4</v>
      </c>
      <c r="Y85" s="888"/>
      <c r="Z85" s="888"/>
      <c r="AA85" s="888"/>
      <c r="AB85" s="888"/>
      <c r="AC85" s="615"/>
      <c r="AD85" s="615"/>
    </row>
    <row r="86" spans="1:30">
      <c r="A86" s="612"/>
      <c r="B86" s="892"/>
      <c r="C86" s="888"/>
      <c r="D86" s="888"/>
      <c r="E86" s="893"/>
      <c r="F86" s="888"/>
      <c r="G86" s="615" t="s">
        <v>792</v>
      </c>
      <c r="H86" s="615"/>
      <c r="I86" s="893"/>
      <c r="J86" s="888"/>
      <c r="K86" s="615"/>
      <c r="L86" s="894"/>
      <c r="M86" s="888"/>
      <c r="N86" s="887">
        <v>46905</v>
      </c>
      <c r="O86" s="888"/>
      <c r="P86" s="888"/>
      <c r="Q86" s="888"/>
      <c r="R86" s="888"/>
      <c r="S86" s="888"/>
      <c r="T86" s="887">
        <v>47269</v>
      </c>
      <c r="U86" s="888"/>
      <c r="V86" s="888"/>
      <c r="W86" s="616">
        <v>7000</v>
      </c>
      <c r="X86" s="889">
        <v>15</v>
      </c>
      <c r="Y86" s="888"/>
      <c r="Z86" s="888"/>
      <c r="AA86" s="888"/>
      <c r="AB86" s="888"/>
      <c r="AC86" s="615"/>
      <c r="AD86" s="615"/>
    </row>
    <row r="87" spans="1:30">
      <c r="A87" s="612"/>
      <c r="B87" s="892"/>
      <c r="C87" s="888"/>
      <c r="D87" s="888"/>
      <c r="E87" s="893"/>
      <c r="F87" s="888"/>
      <c r="G87" s="615" t="s">
        <v>792</v>
      </c>
      <c r="H87" s="615"/>
      <c r="I87" s="893"/>
      <c r="J87" s="888"/>
      <c r="K87" s="615"/>
      <c r="L87" s="894"/>
      <c r="M87" s="888"/>
      <c r="N87" s="887">
        <v>47270</v>
      </c>
      <c r="O87" s="888"/>
      <c r="P87" s="888"/>
      <c r="Q87" s="888"/>
      <c r="R87" s="888"/>
      <c r="S87" s="888"/>
      <c r="T87" s="887">
        <v>47634</v>
      </c>
      <c r="U87" s="888"/>
      <c r="V87" s="888"/>
      <c r="W87" s="616">
        <v>7280</v>
      </c>
      <c r="X87" s="889">
        <v>15.6</v>
      </c>
      <c r="Y87" s="888"/>
      <c r="Z87" s="888"/>
      <c r="AA87" s="888"/>
      <c r="AB87" s="888"/>
      <c r="AC87" s="615"/>
      <c r="AD87" s="615"/>
    </row>
    <row r="88" spans="1:30">
      <c r="A88" s="614" t="s">
        <v>792</v>
      </c>
      <c r="B88" s="884" t="s">
        <v>792</v>
      </c>
      <c r="C88" s="885"/>
      <c r="D88" s="885"/>
      <c r="E88" s="886" t="s">
        <v>792</v>
      </c>
      <c r="F88" s="885"/>
      <c r="G88" s="613" t="s">
        <v>792</v>
      </c>
      <c r="H88" s="613" t="s">
        <v>792</v>
      </c>
      <c r="I88" s="886" t="s">
        <v>792</v>
      </c>
      <c r="J88" s="885"/>
      <c r="K88" s="613" t="s">
        <v>792</v>
      </c>
      <c r="L88" s="884" t="s">
        <v>792</v>
      </c>
      <c r="M88" s="885"/>
      <c r="N88" s="886" t="s">
        <v>792</v>
      </c>
      <c r="O88" s="885"/>
      <c r="P88" s="885"/>
      <c r="Q88" s="885"/>
      <c r="R88" s="885"/>
      <c r="S88" s="885"/>
      <c r="T88" s="886" t="s">
        <v>792</v>
      </c>
      <c r="U88" s="885"/>
      <c r="V88" s="885"/>
      <c r="W88" s="613" t="s">
        <v>792</v>
      </c>
      <c r="X88" s="886" t="s">
        <v>792</v>
      </c>
      <c r="Y88" s="885"/>
      <c r="Z88" s="885"/>
      <c r="AA88" s="885"/>
      <c r="AB88" s="885"/>
      <c r="AC88" s="613" t="s">
        <v>792</v>
      </c>
      <c r="AD88" s="613" t="s">
        <v>792</v>
      </c>
    </row>
    <row r="89" spans="1:30">
      <c r="A89" s="612" t="s">
        <v>1706</v>
      </c>
      <c r="B89" s="892" t="s">
        <v>1704</v>
      </c>
      <c r="C89" s="888"/>
      <c r="D89" s="888"/>
      <c r="E89" s="900">
        <v>3200</v>
      </c>
      <c r="F89" s="888"/>
      <c r="G89" s="619">
        <v>3200</v>
      </c>
      <c r="H89" s="615"/>
      <c r="I89" s="893"/>
      <c r="J89" s="888"/>
      <c r="K89" s="618">
        <v>0</v>
      </c>
      <c r="L89" s="894" t="s">
        <v>1705</v>
      </c>
      <c r="M89" s="888"/>
      <c r="N89" s="893"/>
      <c r="O89" s="888"/>
      <c r="P89" s="888"/>
      <c r="Q89" s="888"/>
      <c r="R89" s="888"/>
      <c r="S89" s="888"/>
      <c r="T89" s="893"/>
      <c r="U89" s="888"/>
      <c r="V89" s="888"/>
      <c r="W89" s="615"/>
      <c r="X89" s="889">
        <v>0</v>
      </c>
      <c r="Y89" s="888"/>
      <c r="Z89" s="888"/>
      <c r="AA89" s="888"/>
      <c r="AB89" s="888"/>
      <c r="AC89" s="617">
        <v>45839</v>
      </c>
      <c r="AD89" s="615" t="s">
        <v>1014</v>
      </c>
    </row>
    <row r="90" spans="1:30">
      <c r="A90" s="614" t="s">
        <v>792</v>
      </c>
      <c r="B90" s="884" t="s">
        <v>792</v>
      </c>
      <c r="C90" s="885"/>
      <c r="D90" s="885"/>
      <c r="E90" s="886" t="s">
        <v>792</v>
      </c>
      <c r="F90" s="885"/>
      <c r="G90" s="613" t="s">
        <v>792</v>
      </c>
      <c r="H90" s="613" t="s">
        <v>792</v>
      </c>
      <c r="I90" s="886" t="s">
        <v>792</v>
      </c>
      <c r="J90" s="885"/>
      <c r="K90" s="613" t="s">
        <v>792</v>
      </c>
      <c r="L90" s="884" t="s">
        <v>792</v>
      </c>
      <c r="M90" s="885"/>
      <c r="N90" s="886" t="s">
        <v>792</v>
      </c>
      <c r="O90" s="885"/>
      <c r="P90" s="885"/>
      <c r="Q90" s="885"/>
      <c r="R90" s="885"/>
      <c r="S90" s="885"/>
      <c r="T90" s="886" t="s">
        <v>792</v>
      </c>
      <c r="U90" s="885"/>
      <c r="V90" s="885"/>
      <c r="W90" s="613" t="s">
        <v>792</v>
      </c>
      <c r="X90" s="886" t="s">
        <v>792</v>
      </c>
      <c r="Y90" s="885"/>
      <c r="Z90" s="885"/>
      <c r="AA90" s="885"/>
      <c r="AB90" s="885"/>
      <c r="AC90" s="613" t="s">
        <v>792</v>
      </c>
      <c r="AD90" s="613" t="s">
        <v>792</v>
      </c>
    </row>
    <row r="91" spans="1:30">
      <c r="A91" s="612" t="s">
        <v>1707</v>
      </c>
      <c r="B91" s="892" t="s">
        <v>1708</v>
      </c>
      <c r="C91" s="888"/>
      <c r="D91" s="888"/>
      <c r="E91" s="900">
        <v>1200</v>
      </c>
      <c r="F91" s="888"/>
      <c r="G91" s="619">
        <v>1200</v>
      </c>
      <c r="H91" s="619">
        <v>17280</v>
      </c>
      <c r="I91" s="901">
        <v>1440</v>
      </c>
      <c r="J91" s="888"/>
      <c r="K91" s="618">
        <v>14.4</v>
      </c>
      <c r="L91" s="894"/>
      <c r="M91" s="888"/>
      <c r="N91" s="887">
        <v>45658</v>
      </c>
      <c r="O91" s="888"/>
      <c r="P91" s="888"/>
      <c r="Q91" s="888"/>
      <c r="R91" s="888"/>
      <c r="S91" s="888"/>
      <c r="T91" s="887">
        <v>46022</v>
      </c>
      <c r="U91" s="888"/>
      <c r="V91" s="888"/>
      <c r="W91" s="616">
        <v>1440</v>
      </c>
      <c r="X91" s="889">
        <v>14.4</v>
      </c>
      <c r="Y91" s="888"/>
      <c r="Z91" s="888"/>
      <c r="AA91" s="888"/>
      <c r="AB91" s="888"/>
      <c r="AC91" s="617">
        <v>45658</v>
      </c>
      <c r="AD91" s="615" t="s">
        <v>1052</v>
      </c>
    </row>
    <row r="92" spans="1:30">
      <c r="A92" s="612"/>
      <c r="B92" s="892"/>
      <c r="C92" s="888"/>
      <c r="D92" s="888"/>
      <c r="E92" s="893"/>
      <c r="F92" s="888"/>
      <c r="G92" s="615" t="s">
        <v>792</v>
      </c>
      <c r="H92" s="615"/>
      <c r="I92" s="893"/>
      <c r="J92" s="888"/>
      <c r="K92" s="615"/>
      <c r="L92" s="894"/>
      <c r="M92" s="888"/>
      <c r="N92" s="887">
        <v>46023</v>
      </c>
      <c r="O92" s="888"/>
      <c r="P92" s="888"/>
      <c r="Q92" s="888"/>
      <c r="R92" s="888"/>
      <c r="S92" s="888"/>
      <c r="T92" s="887">
        <v>46387</v>
      </c>
      <c r="U92" s="888"/>
      <c r="V92" s="888"/>
      <c r="W92" s="616">
        <v>1500</v>
      </c>
      <c r="X92" s="889">
        <v>15</v>
      </c>
      <c r="Y92" s="888"/>
      <c r="Z92" s="888"/>
      <c r="AA92" s="888"/>
      <c r="AB92" s="888"/>
      <c r="AC92" s="615"/>
      <c r="AD92" s="615"/>
    </row>
    <row r="93" spans="1:30">
      <c r="A93" s="612"/>
      <c r="B93" s="892"/>
      <c r="C93" s="888"/>
      <c r="D93" s="888"/>
      <c r="E93" s="893"/>
      <c r="F93" s="888"/>
      <c r="G93" s="615" t="s">
        <v>792</v>
      </c>
      <c r="H93" s="615"/>
      <c r="I93" s="893"/>
      <c r="J93" s="888"/>
      <c r="K93" s="615"/>
      <c r="L93" s="894"/>
      <c r="M93" s="888"/>
      <c r="N93" s="887">
        <v>46388</v>
      </c>
      <c r="O93" s="888"/>
      <c r="P93" s="888"/>
      <c r="Q93" s="888"/>
      <c r="R93" s="888"/>
      <c r="S93" s="888"/>
      <c r="T93" s="887">
        <v>46752</v>
      </c>
      <c r="U93" s="888"/>
      <c r="V93" s="888"/>
      <c r="W93" s="616">
        <v>1560</v>
      </c>
      <c r="X93" s="889">
        <v>15.6</v>
      </c>
      <c r="Y93" s="888"/>
      <c r="Z93" s="888"/>
      <c r="AA93" s="888"/>
      <c r="AB93" s="888"/>
      <c r="AC93" s="615"/>
      <c r="AD93" s="615"/>
    </row>
    <row r="94" spans="1:30">
      <c r="A94" s="614" t="s">
        <v>792</v>
      </c>
      <c r="B94" s="884" t="s">
        <v>792</v>
      </c>
      <c r="C94" s="885"/>
      <c r="D94" s="885"/>
      <c r="E94" s="886" t="s">
        <v>792</v>
      </c>
      <c r="F94" s="885"/>
      <c r="G94" s="613" t="s">
        <v>792</v>
      </c>
      <c r="H94" s="613" t="s">
        <v>792</v>
      </c>
      <c r="I94" s="886" t="s">
        <v>792</v>
      </c>
      <c r="J94" s="885"/>
      <c r="K94" s="613" t="s">
        <v>792</v>
      </c>
      <c r="L94" s="884" t="s">
        <v>792</v>
      </c>
      <c r="M94" s="885"/>
      <c r="N94" s="886" t="s">
        <v>792</v>
      </c>
      <c r="O94" s="885"/>
      <c r="P94" s="885"/>
      <c r="Q94" s="885"/>
      <c r="R94" s="885"/>
      <c r="S94" s="885"/>
      <c r="T94" s="886" t="s">
        <v>792</v>
      </c>
      <c r="U94" s="885"/>
      <c r="V94" s="885"/>
      <c r="W94" s="613" t="s">
        <v>792</v>
      </c>
      <c r="X94" s="886" t="s">
        <v>792</v>
      </c>
      <c r="Y94" s="885"/>
      <c r="Z94" s="885"/>
      <c r="AA94" s="885"/>
      <c r="AB94" s="885"/>
      <c r="AC94" s="613" t="s">
        <v>792</v>
      </c>
      <c r="AD94" s="613" t="s">
        <v>792</v>
      </c>
    </row>
    <row r="95" spans="1:30">
      <c r="A95" s="612" t="s">
        <v>1709</v>
      </c>
      <c r="B95" s="892" t="s">
        <v>591</v>
      </c>
      <c r="C95" s="888"/>
      <c r="D95" s="888"/>
      <c r="E95" s="900">
        <v>1200</v>
      </c>
      <c r="F95" s="888"/>
      <c r="G95" s="619">
        <v>1200</v>
      </c>
      <c r="H95" s="619">
        <v>25920</v>
      </c>
      <c r="I95" s="901">
        <v>2160</v>
      </c>
      <c r="J95" s="888"/>
      <c r="K95" s="618">
        <v>21.6</v>
      </c>
      <c r="L95" s="894"/>
      <c r="M95" s="888"/>
      <c r="N95" s="887">
        <v>45962</v>
      </c>
      <c r="O95" s="888"/>
      <c r="P95" s="888"/>
      <c r="Q95" s="888"/>
      <c r="R95" s="888"/>
      <c r="S95" s="888"/>
      <c r="T95" s="893"/>
      <c r="U95" s="888"/>
      <c r="V95" s="888"/>
      <c r="W95" s="616">
        <v>2160</v>
      </c>
      <c r="X95" s="889">
        <v>21.6</v>
      </c>
      <c r="Y95" s="888"/>
      <c r="Z95" s="888"/>
      <c r="AA95" s="888"/>
      <c r="AB95" s="888"/>
      <c r="AC95" s="617">
        <v>45962</v>
      </c>
      <c r="AD95" s="615" t="s">
        <v>792</v>
      </c>
    </row>
    <row r="96" spans="1:30">
      <c r="A96" s="614" t="s">
        <v>792</v>
      </c>
      <c r="B96" s="884" t="s">
        <v>792</v>
      </c>
      <c r="C96" s="885"/>
      <c r="D96" s="885"/>
      <c r="E96" s="886" t="s">
        <v>792</v>
      </c>
      <c r="F96" s="885"/>
      <c r="G96" s="613" t="s">
        <v>792</v>
      </c>
      <c r="H96" s="613" t="s">
        <v>792</v>
      </c>
      <c r="I96" s="886" t="s">
        <v>792</v>
      </c>
      <c r="J96" s="885"/>
      <c r="K96" s="613" t="s">
        <v>792</v>
      </c>
      <c r="L96" s="884" t="s">
        <v>792</v>
      </c>
      <c r="M96" s="885"/>
      <c r="N96" s="886" t="s">
        <v>792</v>
      </c>
      <c r="O96" s="885"/>
      <c r="P96" s="885"/>
      <c r="Q96" s="885"/>
      <c r="R96" s="885"/>
      <c r="S96" s="885"/>
      <c r="T96" s="886" t="s">
        <v>792</v>
      </c>
      <c r="U96" s="885"/>
      <c r="V96" s="885"/>
      <c r="W96" s="613" t="s">
        <v>792</v>
      </c>
      <c r="X96" s="886" t="s">
        <v>792</v>
      </c>
      <c r="Y96" s="885"/>
      <c r="Z96" s="885"/>
      <c r="AA96" s="885"/>
      <c r="AB96" s="885"/>
      <c r="AC96" s="613" t="s">
        <v>792</v>
      </c>
      <c r="AD96" s="613" t="s">
        <v>792</v>
      </c>
    </row>
    <row r="97" spans="1:30">
      <c r="A97" s="612" t="s">
        <v>1710</v>
      </c>
      <c r="B97" s="892" t="s">
        <v>59</v>
      </c>
      <c r="C97" s="888"/>
      <c r="D97" s="888"/>
      <c r="E97" s="900">
        <v>1200</v>
      </c>
      <c r="F97" s="888"/>
      <c r="G97" s="619">
        <v>0</v>
      </c>
      <c r="H97" s="615"/>
      <c r="I97" s="893"/>
      <c r="J97" s="888"/>
      <c r="K97" s="618">
        <v>0</v>
      </c>
      <c r="L97" s="894"/>
      <c r="M97" s="888"/>
      <c r="N97" s="893"/>
      <c r="O97" s="888"/>
      <c r="P97" s="888"/>
      <c r="Q97" s="888"/>
      <c r="R97" s="888"/>
      <c r="S97" s="888"/>
      <c r="T97" s="893"/>
      <c r="U97" s="888"/>
      <c r="V97" s="888"/>
      <c r="W97" s="615"/>
      <c r="X97" s="889">
        <v>0</v>
      </c>
      <c r="Y97" s="888"/>
      <c r="Z97" s="888"/>
      <c r="AA97" s="888"/>
      <c r="AB97" s="888"/>
      <c r="AC97" s="615"/>
      <c r="AD97" s="615" t="s">
        <v>792</v>
      </c>
    </row>
    <row r="98" spans="1:30">
      <c r="A98" s="614" t="s">
        <v>792</v>
      </c>
      <c r="B98" s="884" t="s">
        <v>792</v>
      </c>
      <c r="C98" s="885"/>
      <c r="D98" s="885"/>
      <c r="E98" s="886" t="s">
        <v>792</v>
      </c>
      <c r="F98" s="885"/>
      <c r="G98" s="613" t="s">
        <v>792</v>
      </c>
      <c r="H98" s="613" t="s">
        <v>792</v>
      </c>
      <c r="I98" s="886" t="s">
        <v>792</v>
      </c>
      <c r="J98" s="885"/>
      <c r="K98" s="613" t="s">
        <v>792</v>
      </c>
      <c r="L98" s="884" t="s">
        <v>792</v>
      </c>
      <c r="M98" s="885"/>
      <c r="N98" s="886" t="s">
        <v>792</v>
      </c>
      <c r="O98" s="885"/>
      <c r="P98" s="885"/>
      <c r="Q98" s="885"/>
      <c r="R98" s="885"/>
      <c r="S98" s="885"/>
      <c r="T98" s="886" t="s">
        <v>792</v>
      </c>
      <c r="U98" s="885"/>
      <c r="V98" s="885"/>
      <c r="W98" s="613" t="s">
        <v>792</v>
      </c>
      <c r="X98" s="886" t="s">
        <v>792</v>
      </c>
      <c r="Y98" s="885"/>
      <c r="Z98" s="885"/>
      <c r="AA98" s="885"/>
      <c r="AB98" s="885"/>
      <c r="AC98" s="613" t="s">
        <v>792</v>
      </c>
      <c r="AD98" s="613" t="s">
        <v>792</v>
      </c>
    </row>
    <row r="99" spans="1:30">
      <c r="A99" s="612" t="s">
        <v>1711</v>
      </c>
      <c r="B99" s="892" t="s">
        <v>1712</v>
      </c>
      <c r="C99" s="888"/>
      <c r="D99" s="888"/>
      <c r="E99" s="900">
        <v>1200</v>
      </c>
      <c r="F99" s="888"/>
      <c r="G99" s="619">
        <v>1200</v>
      </c>
      <c r="H99" s="619">
        <v>18144</v>
      </c>
      <c r="I99" s="901">
        <v>1512</v>
      </c>
      <c r="J99" s="888"/>
      <c r="K99" s="618">
        <v>15.12</v>
      </c>
      <c r="L99" s="894"/>
      <c r="M99" s="888"/>
      <c r="N99" s="887">
        <v>45658</v>
      </c>
      <c r="O99" s="888"/>
      <c r="P99" s="888"/>
      <c r="Q99" s="888"/>
      <c r="R99" s="888"/>
      <c r="S99" s="888"/>
      <c r="T99" s="887">
        <v>46022</v>
      </c>
      <c r="U99" s="888"/>
      <c r="V99" s="888"/>
      <c r="W99" s="616">
        <v>1512</v>
      </c>
      <c r="X99" s="889">
        <v>15.12</v>
      </c>
      <c r="Y99" s="888"/>
      <c r="Z99" s="888"/>
      <c r="AA99" s="888"/>
      <c r="AB99" s="888"/>
      <c r="AC99" s="617">
        <v>45292</v>
      </c>
      <c r="AD99" s="615" t="s">
        <v>832</v>
      </c>
    </row>
    <row r="100" spans="1:30">
      <c r="A100" s="614" t="s">
        <v>792</v>
      </c>
      <c r="B100" s="884" t="s">
        <v>792</v>
      </c>
      <c r="C100" s="885"/>
      <c r="D100" s="885"/>
      <c r="E100" s="886" t="s">
        <v>792</v>
      </c>
      <c r="F100" s="885"/>
      <c r="G100" s="613" t="s">
        <v>792</v>
      </c>
      <c r="H100" s="613" t="s">
        <v>792</v>
      </c>
      <c r="I100" s="886" t="s">
        <v>792</v>
      </c>
      <c r="J100" s="885"/>
      <c r="K100" s="613" t="s">
        <v>792</v>
      </c>
      <c r="L100" s="884" t="s">
        <v>792</v>
      </c>
      <c r="M100" s="885"/>
      <c r="N100" s="886" t="s">
        <v>792</v>
      </c>
      <c r="O100" s="885"/>
      <c r="P100" s="885"/>
      <c r="Q100" s="885"/>
      <c r="R100" s="885"/>
      <c r="S100" s="885"/>
      <c r="T100" s="886" t="s">
        <v>792</v>
      </c>
      <c r="U100" s="885"/>
      <c r="V100" s="885"/>
      <c r="W100" s="613" t="s">
        <v>792</v>
      </c>
      <c r="X100" s="886" t="s">
        <v>792</v>
      </c>
      <c r="Y100" s="885"/>
      <c r="Z100" s="885"/>
      <c r="AA100" s="885"/>
      <c r="AB100" s="885"/>
      <c r="AC100" s="613" t="s">
        <v>792</v>
      </c>
      <c r="AD100" s="613" t="s">
        <v>792</v>
      </c>
    </row>
    <row r="101" spans="1:30">
      <c r="A101" s="612" t="s">
        <v>1713</v>
      </c>
      <c r="B101" s="892" t="s">
        <v>59</v>
      </c>
      <c r="C101" s="888"/>
      <c r="D101" s="888"/>
      <c r="E101" s="900">
        <v>2400</v>
      </c>
      <c r="F101" s="888"/>
      <c r="G101" s="619">
        <v>0</v>
      </c>
      <c r="H101" s="615"/>
      <c r="I101" s="893"/>
      <c r="J101" s="888"/>
      <c r="K101" s="618">
        <v>0</v>
      </c>
      <c r="L101" s="894"/>
      <c r="M101" s="888"/>
      <c r="N101" s="893"/>
      <c r="O101" s="888"/>
      <c r="P101" s="888"/>
      <c r="Q101" s="888"/>
      <c r="R101" s="888"/>
      <c r="S101" s="888"/>
      <c r="T101" s="893"/>
      <c r="U101" s="888"/>
      <c r="V101" s="888"/>
      <c r="W101" s="615"/>
      <c r="X101" s="889">
        <v>0</v>
      </c>
      <c r="Y101" s="888"/>
      <c r="Z101" s="888"/>
      <c r="AA101" s="888"/>
      <c r="AB101" s="888"/>
      <c r="AC101" s="615"/>
      <c r="AD101" s="615" t="s">
        <v>792</v>
      </c>
    </row>
    <row r="102" spans="1:30">
      <c r="A102" s="614" t="s">
        <v>792</v>
      </c>
      <c r="B102" s="884" t="s">
        <v>792</v>
      </c>
      <c r="C102" s="885"/>
      <c r="D102" s="885"/>
      <c r="E102" s="886" t="s">
        <v>792</v>
      </c>
      <c r="F102" s="885"/>
      <c r="G102" s="613" t="s">
        <v>792</v>
      </c>
      <c r="H102" s="613" t="s">
        <v>792</v>
      </c>
      <c r="I102" s="886" t="s">
        <v>792</v>
      </c>
      <c r="J102" s="885"/>
      <c r="K102" s="613" t="s">
        <v>792</v>
      </c>
      <c r="L102" s="884" t="s">
        <v>792</v>
      </c>
      <c r="M102" s="885"/>
      <c r="N102" s="886" t="s">
        <v>792</v>
      </c>
      <c r="O102" s="885"/>
      <c r="P102" s="885"/>
      <c r="Q102" s="885"/>
      <c r="R102" s="885"/>
      <c r="S102" s="885"/>
      <c r="T102" s="886" t="s">
        <v>792</v>
      </c>
      <c r="U102" s="885"/>
      <c r="V102" s="885"/>
      <c r="W102" s="613" t="s">
        <v>792</v>
      </c>
      <c r="X102" s="886" t="s">
        <v>792</v>
      </c>
      <c r="Y102" s="885"/>
      <c r="Z102" s="885"/>
      <c r="AA102" s="885"/>
      <c r="AB102" s="885"/>
      <c r="AC102" s="613" t="s">
        <v>792</v>
      </c>
      <c r="AD102" s="613" t="s">
        <v>792</v>
      </c>
    </row>
    <row r="103" spans="1:30">
      <c r="A103" s="612" t="s">
        <v>1714</v>
      </c>
      <c r="B103" s="892" t="s">
        <v>1715</v>
      </c>
      <c r="C103" s="888"/>
      <c r="D103" s="888"/>
      <c r="E103" s="900">
        <v>2400</v>
      </c>
      <c r="F103" s="888"/>
      <c r="G103" s="619">
        <v>2400</v>
      </c>
      <c r="H103" s="619">
        <v>36000</v>
      </c>
      <c r="I103" s="901">
        <v>3000</v>
      </c>
      <c r="J103" s="888"/>
      <c r="K103" s="618">
        <v>15</v>
      </c>
      <c r="L103" s="894"/>
      <c r="M103" s="888"/>
      <c r="N103" s="887">
        <v>45870</v>
      </c>
      <c r="O103" s="888"/>
      <c r="P103" s="888"/>
      <c r="Q103" s="888"/>
      <c r="R103" s="888"/>
      <c r="S103" s="888"/>
      <c r="T103" s="887">
        <v>46234</v>
      </c>
      <c r="U103" s="888"/>
      <c r="V103" s="888"/>
      <c r="W103" s="616">
        <v>3000</v>
      </c>
      <c r="X103" s="889">
        <v>15</v>
      </c>
      <c r="Y103" s="888"/>
      <c r="Z103" s="888"/>
      <c r="AA103" s="888"/>
      <c r="AB103" s="888"/>
      <c r="AC103" s="617">
        <v>45488</v>
      </c>
      <c r="AD103" s="615" t="s">
        <v>896</v>
      </c>
    </row>
    <row r="104" spans="1:30">
      <c r="A104" s="614" t="s">
        <v>792</v>
      </c>
      <c r="B104" s="884" t="s">
        <v>792</v>
      </c>
      <c r="C104" s="885"/>
      <c r="D104" s="885"/>
      <c r="E104" s="886" t="s">
        <v>792</v>
      </c>
      <c r="F104" s="885"/>
      <c r="G104" s="613" t="s">
        <v>792</v>
      </c>
      <c r="H104" s="613" t="s">
        <v>792</v>
      </c>
      <c r="I104" s="886" t="s">
        <v>792</v>
      </c>
      <c r="J104" s="885"/>
      <c r="K104" s="613" t="s">
        <v>792</v>
      </c>
      <c r="L104" s="884" t="s">
        <v>792</v>
      </c>
      <c r="M104" s="885"/>
      <c r="N104" s="886" t="s">
        <v>792</v>
      </c>
      <c r="O104" s="885"/>
      <c r="P104" s="885"/>
      <c r="Q104" s="885"/>
      <c r="R104" s="885"/>
      <c r="S104" s="885"/>
      <c r="T104" s="886" t="s">
        <v>792</v>
      </c>
      <c r="U104" s="885"/>
      <c r="V104" s="885"/>
      <c r="W104" s="613" t="s">
        <v>792</v>
      </c>
      <c r="X104" s="886" t="s">
        <v>792</v>
      </c>
      <c r="Y104" s="885"/>
      <c r="Z104" s="885"/>
      <c r="AA104" s="885"/>
      <c r="AB104" s="885"/>
      <c r="AC104" s="613" t="s">
        <v>792</v>
      </c>
      <c r="AD104" s="613" t="s">
        <v>792</v>
      </c>
    </row>
    <row r="105" spans="1:30">
      <c r="A105" s="612" t="s">
        <v>1716</v>
      </c>
      <c r="B105" s="892" t="s">
        <v>1717</v>
      </c>
      <c r="C105" s="888"/>
      <c r="D105" s="888"/>
      <c r="E105" s="900">
        <v>3200</v>
      </c>
      <c r="F105" s="888"/>
      <c r="G105" s="619">
        <v>3200</v>
      </c>
      <c r="H105" s="619">
        <v>33408</v>
      </c>
      <c r="I105" s="901">
        <v>2784</v>
      </c>
      <c r="J105" s="888"/>
      <c r="K105" s="618">
        <v>10.44</v>
      </c>
      <c r="L105" s="894"/>
      <c r="M105" s="888"/>
      <c r="N105" s="887">
        <v>45627</v>
      </c>
      <c r="O105" s="888"/>
      <c r="P105" s="888"/>
      <c r="Q105" s="888"/>
      <c r="R105" s="888"/>
      <c r="S105" s="888"/>
      <c r="T105" s="887">
        <v>45991</v>
      </c>
      <c r="U105" s="888"/>
      <c r="V105" s="888"/>
      <c r="W105" s="616">
        <v>2784</v>
      </c>
      <c r="X105" s="889">
        <v>10.44</v>
      </c>
      <c r="Y105" s="888"/>
      <c r="Z105" s="888"/>
      <c r="AA105" s="888"/>
      <c r="AB105" s="888"/>
      <c r="AC105" s="617">
        <v>45261</v>
      </c>
      <c r="AD105" s="615" t="s">
        <v>866</v>
      </c>
    </row>
    <row r="106" spans="1:30">
      <c r="A106" s="612"/>
      <c r="B106" s="892"/>
      <c r="C106" s="888"/>
      <c r="D106" s="888"/>
      <c r="E106" s="893"/>
      <c r="F106" s="888"/>
      <c r="G106" s="615" t="s">
        <v>792</v>
      </c>
      <c r="H106" s="615"/>
      <c r="I106" s="893"/>
      <c r="J106" s="888"/>
      <c r="K106" s="615"/>
      <c r="L106" s="894"/>
      <c r="M106" s="888"/>
      <c r="N106" s="887">
        <v>45992</v>
      </c>
      <c r="O106" s="888"/>
      <c r="P106" s="888"/>
      <c r="Q106" s="888"/>
      <c r="R106" s="888"/>
      <c r="S106" s="888"/>
      <c r="T106" s="887">
        <v>46356</v>
      </c>
      <c r="U106" s="888"/>
      <c r="V106" s="888"/>
      <c r="W106" s="616">
        <v>2928</v>
      </c>
      <c r="X106" s="889">
        <v>10.98</v>
      </c>
      <c r="Y106" s="888"/>
      <c r="Z106" s="888"/>
      <c r="AA106" s="888"/>
      <c r="AB106" s="888"/>
      <c r="AC106" s="615"/>
      <c r="AD106" s="615"/>
    </row>
    <row r="107" spans="1:30">
      <c r="A107" s="614" t="s">
        <v>792</v>
      </c>
      <c r="B107" s="884" t="s">
        <v>792</v>
      </c>
      <c r="C107" s="885"/>
      <c r="D107" s="885"/>
      <c r="E107" s="886" t="s">
        <v>792</v>
      </c>
      <c r="F107" s="885"/>
      <c r="G107" s="613" t="s">
        <v>792</v>
      </c>
      <c r="H107" s="613" t="s">
        <v>792</v>
      </c>
      <c r="I107" s="886" t="s">
        <v>792</v>
      </c>
      <c r="J107" s="885"/>
      <c r="K107" s="613" t="s">
        <v>792</v>
      </c>
      <c r="L107" s="884" t="s">
        <v>792</v>
      </c>
      <c r="M107" s="885"/>
      <c r="N107" s="886" t="s">
        <v>792</v>
      </c>
      <c r="O107" s="885"/>
      <c r="P107" s="885"/>
      <c r="Q107" s="885"/>
      <c r="R107" s="885"/>
      <c r="S107" s="885"/>
      <c r="T107" s="886" t="s">
        <v>792</v>
      </c>
      <c r="U107" s="885"/>
      <c r="V107" s="885"/>
      <c r="W107" s="613" t="s">
        <v>792</v>
      </c>
      <c r="X107" s="886" t="s">
        <v>792</v>
      </c>
      <c r="Y107" s="885"/>
      <c r="Z107" s="885"/>
      <c r="AA107" s="885"/>
      <c r="AB107" s="885"/>
      <c r="AC107" s="613" t="s">
        <v>792</v>
      </c>
      <c r="AD107" s="613" t="s">
        <v>792</v>
      </c>
    </row>
    <row r="108" spans="1:30">
      <c r="A108" s="612" t="s">
        <v>1718</v>
      </c>
      <c r="B108" s="892" t="s">
        <v>59</v>
      </c>
      <c r="C108" s="888"/>
      <c r="D108" s="888"/>
      <c r="E108" s="900">
        <v>3200</v>
      </c>
      <c r="F108" s="888"/>
      <c r="G108" s="619">
        <v>0</v>
      </c>
      <c r="H108" s="615"/>
      <c r="I108" s="893"/>
      <c r="J108" s="888"/>
      <c r="K108" s="618">
        <v>0</v>
      </c>
      <c r="L108" s="894"/>
      <c r="M108" s="888"/>
      <c r="N108" s="893"/>
      <c r="O108" s="888"/>
      <c r="P108" s="888"/>
      <c r="Q108" s="888"/>
      <c r="R108" s="888"/>
      <c r="S108" s="888"/>
      <c r="T108" s="893"/>
      <c r="U108" s="888"/>
      <c r="V108" s="888"/>
      <c r="W108" s="615"/>
      <c r="X108" s="889">
        <v>0</v>
      </c>
      <c r="Y108" s="888"/>
      <c r="Z108" s="888"/>
      <c r="AA108" s="888"/>
      <c r="AB108" s="888"/>
      <c r="AC108" s="615"/>
      <c r="AD108" s="615" t="s">
        <v>792</v>
      </c>
    </row>
    <row r="109" spans="1:30">
      <c r="A109" s="614" t="s">
        <v>792</v>
      </c>
      <c r="B109" s="884" t="s">
        <v>792</v>
      </c>
      <c r="C109" s="885"/>
      <c r="D109" s="885"/>
      <c r="E109" s="886" t="s">
        <v>792</v>
      </c>
      <c r="F109" s="885"/>
      <c r="G109" s="613" t="s">
        <v>792</v>
      </c>
      <c r="H109" s="613" t="s">
        <v>792</v>
      </c>
      <c r="I109" s="886" t="s">
        <v>792</v>
      </c>
      <c r="J109" s="885"/>
      <c r="K109" s="613" t="s">
        <v>792</v>
      </c>
      <c r="L109" s="884" t="s">
        <v>792</v>
      </c>
      <c r="M109" s="885"/>
      <c r="N109" s="886" t="s">
        <v>792</v>
      </c>
      <c r="O109" s="885"/>
      <c r="P109" s="885"/>
      <c r="Q109" s="885"/>
      <c r="R109" s="885"/>
      <c r="S109" s="885"/>
      <c r="T109" s="886" t="s">
        <v>792</v>
      </c>
      <c r="U109" s="885"/>
      <c r="V109" s="885"/>
      <c r="W109" s="613" t="s">
        <v>792</v>
      </c>
      <c r="X109" s="886" t="s">
        <v>792</v>
      </c>
      <c r="Y109" s="885"/>
      <c r="Z109" s="885"/>
      <c r="AA109" s="885"/>
      <c r="AB109" s="885"/>
      <c r="AC109" s="613" t="s">
        <v>792</v>
      </c>
      <c r="AD109" s="613" t="s">
        <v>792</v>
      </c>
    </row>
    <row r="110" spans="1:30">
      <c r="A110" s="612" t="s">
        <v>1719</v>
      </c>
      <c r="B110" s="892" t="s">
        <v>1720</v>
      </c>
      <c r="C110" s="888"/>
      <c r="D110" s="888"/>
      <c r="E110" s="900">
        <v>1200</v>
      </c>
      <c r="F110" s="888"/>
      <c r="G110" s="619">
        <v>1200</v>
      </c>
      <c r="H110" s="619">
        <v>17568</v>
      </c>
      <c r="I110" s="901">
        <v>1464</v>
      </c>
      <c r="J110" s="888"/>
      <c r="K110" s="618">
        <v>14.64</v>
      </c>
      <c r="L110" s="894"/>
      <c r="M110" s="888"/>
      <c r="N110" s="887">
        <v>45627</v>
      </c>
      <c r="O110" s="888"/>
      <c r="P110" s="888"/>
      <c r="Q110" s="888"/>
      <c r="R110" s="888"/>
      <c r="S110" s="888"/>
      <c r="T110" s="887">
        <v>45991</v>
      </c>
      <c r="U110" s="888"/>
      <c r="V110" s="888"/>
      <c r="W110" s="616">
        <v>1464</v>
      </c>
      <c r="X110" s="889">
        <v>14.64</v>
      </c>
      <c r="Y110" s="888"/>
      <c r="Z110" s="888"/>
      <c r="AA110" s="888"/>
      <c r="AB110" s="888"/>
      <c r="AC110" s="617">
        <v>45627</v>
      </c>
      <c r="AD110" s="615" t="s">
        <v>858</v>
      </c>
    </row>
    <row r="111" spans="1:30">
      <c r="A111" s="612"/>
      <c r="B111" s="892"/>
      <c r="C111" s="888"/>
      <c r="D111" s="888"/>
      <c r="E111" s="893"/>
      <c r="F111" s="888"/>
      <c r="G111" s="615" t="s">
        <v>792</v>
      </c>
      <c r="H111" s="615"/>
      <c r="I111" s="893"/>
      <c r="J111" s="888"/>
      <c r="K111" s="615"/>
      <c r="L111" s="894"/>
      <c r="M111" s="888"/>
      <c r="N111" s="887">
        <v>45992</v>
      </c>
      <c r="O111" s="888"/>
      <c r="P111" s="888"/>
      <c r="Q111" s="888"/>
      <c r="R111" s="888"/>
      <c r="S111" s="888"/>
      <c r="T111" s="887">
        <v>46356</v>
      </c>
      <c r="U111" s="888"/>
      <c r="V111" s="888"/>
      <c r="W111" s="616">
        <v>1536</v>
      </c>
      <c r="X111" s="889">
        <v>15.36</v>
      </c>
      <c r="Y111" s="888"/>
      <c r="Z111" s="888"/>
      <c r="AA111" s="888"/>
      <c r="AB111" s="888"/>
      <c r="AC111" s="615"/>
      <c r="AD111" s="615"/>
    </row>
    <row r="112" spans="1:30">
      <c r="A112" s="612"/>
      <c r="B112" s="892"/>
      <c r="C112" s="888"/>
      <c r="D112" s="888"/>
      <c r="E112" s="893"/>
      <c r="F112" s="888"/>
      <c r="G112" s="615" t="s">
        <v>792</v>
      </c>
      <c r="H112" s="615"/>
      <c r="I112" s="893"/>
      <c r="J112" s="888"/>
      <c r="K112" s="615"/>
      <c r="L112" s="894"/>
      <c r="M112" s="888"/>
      <c r="N112" s="887">
        <v>46357</v>
      </c>
      <c r="O112" s="888"/>
      <c r="P112" s="888"/>
      <c r="Q112" s="888"/>
      <c r="R112" s="888"/>
      <c r="S112" s="888"/>
      <c r="T112" s="887">
        <v>46721</v>
      </c>
      <c r="U112" s="888"/>
      <c r="V112" s="888"/>
      <c r="W112" s="616">
        <v>1608</v>
      </c>
      <c r="X112" s="889">
        <v>16.079999999999998</v>
      </c>
      <c r="Y112" s="888"/>
      <c r="Z112" s="888"/>
      <c r="AA112" s="888"/>
      <c r="AB112" s="888"/>
      <c r="AC112" s="615"/>
      <c r="AD112" s="615"/>
    </row>
    <row r="113" spans="1:30">
      <c r="A113" s="614" t="s">
        <v>792</v>
      </c>
      <c r="B113" s="884" t="s">
        <v>792</v>
      </c>
      <c r="C113" s="885"/>
      <c r="D113" s="885"/>
      <c r="E113" s="886" t="s">
        <v>792</v>
      </c>
      <c r="F113" s="885"/>
      <c r="G113" s="613" t="s">
        <v>792</v>
      </c>
      <c r="H113" s="613" t="s">
        <v>792</v>
      </c>
      <c r="I113" s="886" t="s">
        <v>792</v>
      </c>
      <c r="J113" s="885"/>
      <c r="K113" s="613" t="s">
        <v>792</v>
      </c>
      <c r="L113" s="884" t="s">
        <v>792</v>
      </c>
      <c r="M113" s="885"/>
      <c r="N113" s="886" t="s">
        <v>792</v>
      </c>
      <c r="O113" s="885"/>
      <c r="P113" s="885"/>
      <c r="Q113" s="885"/>
      <c r="R113" s="885"/>
      <c r="S113" s="885"/>
      <c r="T113" s="886" t="s">
        <v>792</v>
      </c>
      <c r="U113" s="885"/>
      <c r="V113" s="885"/>
      <c r="W113" s="613" t="s">
        <v>792</v>
      </c>
      <c r="X113" s="886" t="s">
        <v>792</v>
      </c>
      <c r="Y113" s="885"/>
      <c r="Z113" s="885"/>
      <c r="AA113" s="885"/>
      <c r="AB113" s="885"/>
      <c r="AC113" s="613" t="s">
        <v>792</v>
      </c>
      <c r="AD113" s="613" t="s">
        <v>792</v>
      </c>
    </row>
    <row r="114" spans="1:30">
      <c r="A114" s="612" t="s">
        <v>1721</v>
      </c>
      <c r="B114" s="892" t="s">
        <v>1722</v>
      </c>
      <c r="C114" s="888"/>
      <c r="D114" s="888"/>
      <c r="E114" s="900">
        <v>1200</v>
      </c>
      <c r="F114" s="888"/>
      <c r="G114" s="619">
        <v>1200</v>
      </c>
      <c r="H114" s="619">
        <v>18000</v>
      </c>
      <c r="I114" s="901">
        <v>1500</v>
      </c>
      <c r="J114" s="888"/>
      <c r="K114" s="618">
        <v>15</v>
      </c>
      <c r="L114" s="894"/>
      <c r="M114" s="888"/>
      <c r="N114" s="887">
        <v>45689</v>
      </c>
      <c r="O114" s="888"/>
      <c r="P114" s="888"/>
      <c r="Q114" s="888"/>
      <c r="R114" s="888"/>
      <c r="S114" s="888"/>
      <c r="T114" s="887">
        <v>46053</v>
      </c>
      <c r="U114" s="888"/>
      <c r="V114" s="888"/>
      <c r="W114" s="616">
        <v>1500</v>
      </c>
      <c r="X114" s="889">
        <v>15</v>
      </c>
      <c r="Y114" s="888"/>
      <c r="Z114" s="888"/>
      <c r="AA114" s="888"/>
      <c r="AB114" s="888"/>
      <c r="AC114" s="617">
        <v>45689</v>
      </c>
      <c r="AD114" s="615" t="s">
        <v>828</v>
      </c>
    </row>
    <row r="115" spans="1:30">
      <c r="A115" s="612"/>
      <c r="B115" s="892"/>
      <c r="C115" s="888"/>
      <c r="D115" s="888"/>
      <c r="E115" s="893"/>
      <c r="F115" s="888"/>
      <c r="G115" s="615" t="s">
        <v>792</v>
      </c>
      <c r="H115" s="615"/>
      <c r="I115" s="893"/>
      <c r="J115" s="888"/>
      <c r="K115" s="615"/>
      <c r="L115" s="894"/>
      <c r="M115" s="888"/>
      <c r="N115" s="887">
        <v>46054</v>
      </c>
      <c r="O115" s="888"/>
      <c r="P115" s="888"/>
      <c r="Q115" s="888"/>
      <c r="R115" s="888"/>
      <c r="S115" s="888"/>
      <c r="T115" s="887">
        <v>46418</v>
      </c>
      <c r="U115" s="888"/>
      <c r="V115" s="888"/>
      <c r="W115" s="616">
        <v>1560</v>
      </c>
      <c r="X115" s="889">
        <v>15.6</v>
      </c>
      <c r="Y115" s="888"/>
      <c r="Z115" s="888"/>
      <c r="AA115" s="888"/>
      <c r="AB115" s="888"/>
      <c r="AC115" s="615"/>
      <c r="AD115" s="615"/>
    </row>
    <row r="116" spans="1:30">
      <c r="A116" s="612"/>
      <c r="B116" s="892"/>
      <c r="C116" s="888"/>
      <c r="D116" s="888"/>
      <c r="E116" s="893"/>
      <c r="F116" s="888"/>
      <c r="G116" s="615" t="s">
        <v>792</v>
      </c>
      <c r="H116" s="615"/>
      <c r="I116" s="893"/>
      <c r="J116" s="888"/>
      <c r="K116" s="615"/>
      <c r="L116" s="894"/>
      <c r="M116" s="888"/>
      <c r="N116" s="887">
        <v>46419</v>
      </c>
      <c r="O116" s="888"/>
      <c r="P116" s="888"/>
      <c r="Q116" s="888"/>
      <c r="R116" s="888"/>
      <c r="S116" s="888"/>
      <c r="T116" s="887">
        <v>46783</v>
      </c>
      <c r="U116" s="888"/>
      <c r="V116" s="888"/>
      <c r="W116" s="616">
        <v>1620</v>
      </c>
      <c r="X116" s="889">
        <v>16.2</v>
      </c>
      <c r="Y116" s="888"/>
      <c r="Z116" s="888"/>
      <c r="AA116" s="888"/>
      <c r="AB116" s="888"/>
      <c r="AC116" s="615"/>
      <c r="AD116" s="615"/>
    </row>
    <row r="117" spans="1:30">
      <c r="A117" s="614" t="s">
        <v>792</v>
      </c>
      <c r="B117" s="884" t="s">
        <v>792</v>
      </c>
      <c r="C117" s="885"/>
      <c r="D117" s="885"/>
      <c r="E117" s="886" t="s">
        <v>792</v>
      </c>
      <c r="F117" s="885"/>
      <c r="G117" s="613" t="s">
        <v>792</v>
      </c>
      <c r="H117" s="613" t="s">
        <v>792</v>
      </c>
      <c r="I117" s="886" t="s">
        <v>792</v>
      </c>
      <c r="J117" s="885"/>
      <c r="K117" s="613" t="s">
        <v>792</v>
      </c>
      <c r="L117" s="884" t="s">
        <v>792</v>
      </c>
      <c r="M117" s="885"/>
      <c r="N117" s="886" t="s">
        <v>792</v>
      </c>
      <c r="O117" s="885"/>
      <c r="P117" s="885"/>
      <c r="Q117" s="885"/>
      <c r="R117" s="885"/>
      <c r="S117" s="885"/>
      <c r="T117" s="886" t="s">
        <v>792</v>
      </c>
      <c r="U117" s="885"/>
      <c r="V117" s="885"/>
      <c r="W117" s="613" t="s">
        <v>792</v>
      </c>
      <c r="X117" s="886" t="s">
        <v>792</v>
      </c>
      <c r="Y117" s="885"/>
      <c r="Z117" s="885"/>
      <c r="AA117" s="885"/>
      <c r="AB117" s="885"/>
      <c r="AC117" s="613" t="s">
        <v>792</v>
      </c>
      <c r="AD117" s="613" t="s">
        <v>792</v>
      </c>
    </row>
    <row r="118" spans="1:30">
      <c r="A118" s="612" t="s">
        <v>1723</v>
      </c>
      <c r="B118" s="892" t="s">
        <v>1724</v>
      </c>
      <c r="C118" s="888"/>
      <c r="D118" s="888"/>
      <c r="E118" s="900">
        <v>2400</v>
      </c>
      <c r="F118" s="888"/>
      <c r="G118" s="619">
        <v>2400</v>
      </c>
      <c r="H118" s="619">
        <v>54864</v>
      </c>
      <c r="I118" s="901">
        <v>4572</v>
      </c>
      <c r="J118" s="888"/>
      <c r="K118" s="618">
        <v>15.24</v>
      </c>
      <c r="L118" s="894" t="s">
        <v>1725</v>
      </c>
      <c r="M118" s="888"/>
      <c r="N118" s="887">
        <v>45901</v>
      </c>
      <c r="O118" s="888"/>
      <c r="P118" s="888"/>
      <c r="Q118" s="888"/>
      <c r="R118" s="888"/>
      <c r="S118" s="888"/>
      <c r="T118" s="887">
        <v>46265</v>
      </c>
      <c r="U118" s="888"/>
      <c r="V118" s="888"/>
      <c r="W118" s="616">
        <v>4572</v>
      </c>
      <c r="X118" s="889">
        <v>15.24</v>
      </c>
      <c r="Y118" s="888"/>
      <c r="Z118" s="888"/>
      <c r="AA118" s="888"/>
      <c r="AB118" s="888"/>
      <c r="AC118" s="617">
        <v>45231</v>
      </c>
      <c r="AD118" s="615" t="s">
        <v>1339</v>
      </c>
    </row>
    <row r="119" spans="1:30">
      <c r="A119" s="614" t="s">
        <v>792</v>
      </c>
      <c r="B119" s="884" t="s">
        <v>792</v>
      </c>
      <c r="C119" s="885"/>
      <c r="D119" s="885"/>
      <c r="E119" s="886" t="s">
        <v>792</v>
      </c>
      <c r="F119" s="885"/>
      <c r="G119" s="613" t="s">
        <v>792</v>
      </c>
      <c r="H119" s="613" t="s">
        <v>792</v>
      </c>
      <c r="I119" s="886" t="s">
        <v>792</v>
      </c>
      <c r="J119" s="885"/>
      <c r="K119" s="613" t="s">
        <v>792</v>
      </c>
      <c r="L119" s="884" t="s">
        <v>792</v>
      </c>
      <c r="M119" s="885"/>
      <c r="N119" s="886" t="s">
        <v>792</v>
      </c>
      <c r="O119" s="885"/>
      <c r="P119" s="885"/>
      <c r="Q119" s="885"/>
      <c r="R119" s="885"/>
      <c r="S119" s="885"/>
      <c r="T119" s="886" t="s">
        <v>792</v>
      </c>
      <c r="U119" s="885"/>
      <c r="V119" s="885"/>
      <c r="W119" s="613" t="s">
        <v>792</v>
      </c>
      <c r="X119" s="886" t="s">
        <v>792</v>
      </c>
      <c r="Y119" s="885"/>
      <c r="Z119" s="885"/>
      <c r="AA119" s="885"/>
      <c r="AB119" s="885"/>
      <c r="AC119" s="613" t="s">
        <v>792</v>
      </c>
      <c r="AD119" s="613" t="s">
        <v>792</v>
      </c>
    </row>
    <row r="120" spans="1:30">
      <c r="A120" s="612" t="s">
        <v>1726</v>
      </c>
      <c r="B120" s="892" t="s">
        <v>59</v>
      </c>
      <c r="C120" s="888"/>
      <c r="D120" s="888"/>
      <c r="E120" s="900">
        <v>2400</v>
      </c>
      <c r="F120" s="888"/>
      <c r="G120" s="619">
        <v>0</v>
      </c>
      <c r="H120" s="615"/>
      <c r="I120" s="893"/>
      <c r="J120" s="888"/>
      <c r="K120" s="618">
        <v>0</v>
      </c>
      <c r="L120" s="894"/>
      <c r="M120" s="888"/>
      <c r="N120" s="893"/>
      <c r="O120" s="888"/>
      <c r="P120" s="888"/>
      <c r="Q120" s="888"/>
      <c r="R120" s="888"/>
      <c r="S120" s="888"/>
      <c r="T120" s="893"/>
      <c r="U120" s="888"/>
      <c r="V120" s="888"/>
      <c r="W120" s="615"/>
      <c r="X120" s="889">
        <v>0</v>
      </c>
      <c r="Y120" s="888"/>
      <c r="Z120" s="888"/>
      <c r="AA120" s="888"/>
      <c r="AB120" s="888"/>
      <c r="AC120" s="615"/>
      <c r="AD120" s="615" t="s">
        <v>792</v>
      </c>
    </row>
    <row r="121" spans="1:30">
      <c r="A121" s="614" t="s">
        <v>792</v>
      </c>
      <c r="B121" s="884" t="s">
        <v>792</v>
      </c>
      <c r="C121" s="885"/>
      <c r="D121" s="885"/>
      <c r="E121" s="886" t="s">
        <v>792</v>
      </c>
      <c r="F121" s="885"/>
      <c r="G121" s="613" t="s">
        <v>792</v>
      </c>
      <c r="H121" s="613" t="s">
        <v>792</v>
      </c>
      <c r="I121" s="886" t="s">
        <v>792</v>
      </c>
      <c r="J121" s="885"/>
      <c r="K121" s="613" t="s">
        <v>792</v>
      </c>
      <c r="L121" s="884" t="s">
        <v>792</v>
      </c>
      <c r="M121" s="885"/>
      <c r="N121" s="886" t="s">
        <v>792</v>
      </c>
      <c r="O121" s="885"/>
      <c r="P121" s="885"/>
      <c r="Q121" s="885"/>
      <c r="R121" s="885"/>
      <c r="S121" s="885"/>
      <c r="T121" s="886" t="s">
        <v>792</v>
      </c>
      <c r="U121" s="885"/>
      <c r="V121" s="885"/>
      <c r="W121" s="613" t="s">
        <v>792</v>
      </c>
      <c r="X121" s="886" t="s">
        <v>792</v>
      </c>
      <c r="Y121" s="885"/>
      <c r="Z121" s="885"/>
      <c r="AA121" s="885"/>
      <c r="AB121" s="885"/>
      <c r="AC121" s="613" t="s">
        <v>792</v>
      </c>
      <c r="AD121" s="613" t="s">
        <v>792</v>
      </c>
    </row>
    <row r="122" spans="1:30">
      <c r="A122" s="612" t="s">
        <v>1727</v>
      </c>
      <c r="B122" s="892" t="s">
        <v>1728</v>
      </c>
      <c r="C122" s="888"/>
      <c r="D122" s="888"/>
      <c r="E122" s="900">
        <v>1200</v>
      </c>
      <c r="F122" s="888"/>
      <c r="G122" s="619">
        <v>1200</v>
      </c>
      <c r="H122" s="619">
        <v>18000</v>
      </c>
      <c r="I122" s="901">
        <v>1500</v>
      </c>
      <c r="J122" s="888"/>
      <c r="K122" s="618">
        <v>15</v>
      </c>
      <c r="L122" s="894"/>
      <c r="M122" s="888"/>
      <c r="N122" s="887">
        <v>45839</v>
      </c>
      <c r="O122" s="888"/>
      <c r="P122" s="888"/>
      <c r="Q122" s="888"/>
      <c r="R122" s="888"/>
      <c r="S122" s="888"/>
      <c r="T122" s="887">
        <v>46203</v>
      </c>
      <c r="U122" s="888"/>
      <c r="V122" s="888"/>
      <c r="W122" s="616">
        <v>1500</v>
      </c>
      <c r="X122" s="889">
        <v>15</v>
      </c>
      <c r="Y122" s="888"/>
      <c r="Z122" s="888"/>
      <c r="AA122" s="888"/>
      <c r="AB122" s="888"/>
      <c r="AC122" s="617">
        <v>45839</v>
      </c>
      <c r="AD122" s="615" t="s">
        <v>835</v>
      </c>
    </row>
    <row r="123" spans="1:30">
      <c r="A123" s="612"/>
      <c r="B123" s="892"/>
      <c r="C123" s="888"/>
      <c r="D123" s="888"/>
      <c r="E123" s="893"/>
      <c r="F123" s="888"/>
      <c r="G123" s="615" t="s">
        <v>792</v>
      </c>
      <c r="H123" s="615"/>
      <c r="I123" s="893"/>
      <c r="J123" s="888"/>
      <c r="K123" s="615"/>
      <c r="L123" s="894"/>
      <c r="M123" s="888"/>
      <c r="N123" s="887">
        <v>46204</v>
      </c>
      <c r="O123" s="888"/>
      <c r="P123" s="888"/>
      <c r="Q123" s="888"/>
      <c r="R123" s="888"/>
      <c r="S123" s="888"/>
      <c r="T123" s="887">
        <v>46568</v>
      </c>
      <c r="U123" s="888"/>
      <c r="V123" s="888"/>
      <c r="W123" s="616">
        <v>1560</v>
      </c>
      <c r="X123" s="889">
        <v>15.6</v>
      </c>
      <c r="Y123" s="888"/>
      <c r="Z123" s="888"/>
      <c r="AA123" s="888"/>
      <c r="AB123" s="888"/>
      <c r="AC123" s="615"/>
      <c r="AD123" s="615"/>
    </row>
    <row r="124" spans="1:30">
      <c r="A124" s="612"/>
      <c r="B124" s="892"/>
      <c r="C124" s="888"/>
      <c r="D124" s="888"/>
      <c r="E124" s="893"/>
      <c r="F124" s="888"/>
      <c r="G124" s="615" t="s">
        <v>792</v>
      </c>
      <c r="H124" s="615"/>
      <c r="I124" s="893"/>
      <c r="J124" s="888"/>
      <c r="K124" s="615"/>
      <c r="L124" s="894"/>
      <c r="M124" s="888"/>
      <c r="N124" s="887">
        <v>46569</v>
      </c>
      <c r="O124" s="888"/>
      <c r="P124" s="888"/>
      <c r="Q124" s="888"/>
      <c r="R124" s="888"/>
      <c r="S124" s="888"/>
      <c r="T124" s="887">
        <v>46934</v>
      </c>
      <c r="U124" s="888"/>
      <c r="V124" s="888"/>
      <c r="W124" s="616">
        <v>1620</v>
      </c>
      <c r="X124" s="889">
        <v>16.2</v>
      </c>
      <c r="Y124" s="888"/>
      <c r="Z124" s="888"/>
      <c r="AA124" s="888"/>
      <c r="AB124" s="888"/>
      <c r="AC124" s="615"/>
      <c r="AD124" s="615"/>
    </row>
    <row r="125" spans="1:30">
      <c r="A125" s="614" t="s">
        <v>792</v>
      </c>
      <c r="B125" s="884" t="s">
        <v>792</v>
      </c>
      <c r="C125" s="885"/>
      <c r="D125" s="885"/>
      <c r="E125" s="886" t="s">
        <v>792</v>
      </c>
      <c r="F125" s="885"/>
      <c r="G125" s="613" t="s">
        <v>792</v>
      </c>
      <c r="H125" s="613" t="s">
        <v>792</v>
      </c>
      <c r="I125" s="886" t="s">
        <v>792</v>
      </c>
      <c r="J125" s="885"/>
      <c r="K125" s="613" t="s">
        <v>792</v>
      </c>
      <c r="L125" s="884" t="s">
        <v>792</v>
      </c>
      <c r="M125" s="885"/>
      <c r="N125" s="886" t="s">
        <v>792</v>
      </c>
      <c r="O125" s="885"/>
      <c r="P125" s="885"/>
      <c r="Q125" s="885"/>
      <c r="R125" s="885"/>
      <c r="S125" s="885"/>
      <c r="T125" s="886" t="s">
        <v>792</v>
      </c>
      <c r="U125" s="885"/>
      <c r="V125" s="885"/>
      <c r="W125" s="613" t="s">
        <v>792</v>
      </c>
      <c r="X125" s="886" t="s">
        <v>792</v>
      </c>
      <c r="Y125" s="885"/>
      <c r="Z125" s="885"/>
      <c r="AA125" s="885"/>
      <c r="AB125" s="885"/>
      <c r="AC125" s="613" t="s">
        <v>792</v>
      </c>
      <c r="AD125" s="613" t="s">
        <v>792</v>
      </c>
    </row>
    <row r="126" spans="1:30">
      <c r="A126" s="612" t="s">
        <v>1729</v>
      </c>
      <c r="B126" s="892" t="s">
        <v>1730</v>
      </c>
      <c r="C126" s="888"/>
      <c r="D126" s="888"/>
      <c r="E126" s="900">
        <v>1200</v>
      </c>
      <c r="F126" s="888"/>
      <c r="G126" s="619">
        <v>1200</v>
      </c>
      <c r="H126" s="619">
        <v>18000</v>
      </c>
      <c r="I126" s="901">
        <v>1500</v>
      </c>
      <c r="J126" s="888"/>
      <c r="K126" s="618">
        <v>15</v>
      </c>
      <c r="L126" s="894"/>
      <c r="M126" s="888"/>
      <c r="N126" s="887">
        <v>45870</v>
      </c>
      <c r="O126" s="888"/>
      <c r="P126" s="888"/>
      <c r="Q126" s="888"/>
      <c r="R126" s="888"/>
      <c r="S126" s="888"/>
      <c r="T126" s="887">
        <v>46234</v>
      </c>
      <c r="U126" s="888"/>
      <c r="V126" s="888"/>
      <c r="W126" s="616">
        <v>1500</v>
      </c>
      <c r="X126" s="889">
        <v>15</v>
      </c>
      <c r="Y126" s="888"/>
      <c r="Z126" s="888"/>
      <c r="AA126" s="888"/>
      <c r="AB126" s="888"/>
      <c r="AC126" s="617">
        <v>45870</v>
      </c>
      <c r="AD126" s="615" t="s">
        <v>965</v>
      </c>
    </row>
    <row r="127" spans="1:30">
      <c r="A127" s="612"/>
      <c r="B127" s="892"/>
      <c r="C127" s="888"/>
      <c r="D127" s="888"/>
      <c r="E127" s="893"/>
      <c r="F127" s="888"/>
      <c r="G127" s="615" t="s">
        <v>792</v>
      </c>
      <c r="H127" s="615"/>
      <c r="I127" s="893"/>
      <c r="J127" s="888"/>
      <c r="K127" s="615"/>
      <c r="L127" s="894"/>
      <c r="M127" s="888"/>
      <c r="N127" s="887">
        <v>46235</v>
      </c>
      <c r="O127" s="888"/>
      <c r="P127" s="888"/>
      <c r="Q127" s="888"/>
      <c r="R127" s="888"/>
      <c r="S127" s="888"/>
      <c r="T127" s="887">
        <v>46599</v>
      </c>
      <c r="U127" s="888"/>
      <c r="V127" s="888"/>
      <c r="W127" s="616">
        <v>1560</v>
      </c>
      <c r="X127" s="889">
        <v>15.6</v>
      </c>
      <c r="Y127" s="888"/>
      <c r="Z127" s="888"/>
      <c r="AA127" s="888"/>
      <c r="AB127" s="888"/>
      <c r="AC127" s="615"/>
      <c r="AD127" s="615"/>
    </row>
    <row r="128" spans="1:30">
      <c r="A128" s="612"/>
      <c r="B128" s="892"/>
      <c r="C128" s="888"/>
      <c r="D128" s="888"/>
      <c r="E128" s="893"/>
      <c r="F128" s="888"/>
      <c r="G128" s="615" t="s">
        <v>792</v>
      </c>
      <c r="H128" s="615"/>
      <c r="I128" s="893"/>
      <c r="J128" s="888"/>
      <c r="K128" s="615"/>
      <c r="L128" s="894"/>
      <c r="M128" s="888"/>
      <c r="N128" s="887">
        <v>46600</v>
      </c>
      <c r="O128" s="888"/>
      <c r="P128" s="888"/>
      <c r="Q128" s="888"/>
      <c r="R128" s="888"/>
      <c r="S128" s="888"/>
      <c r="T128" s="887">
        <v>46965</v>
      </c>
      <c r="U128" s="888"/>
      <c r="V128" s="888"/>
      <c r="W128" s="616">
        <v>1620</v>
      </c>
      <c r="X128" s="889">
        <v>16.2</v>
      </c>
      <c r="Y128" s="888"/>
      <c r="Z128" s="888"/>
      <c r="AA128" s="888"/>
      <c r="AB128" s="888"/>
      <c r="AC128" s="615"/>
      <c r="AD128" s="615"/>
    </row>
    <row r="129" spans="1:30">
      <c r="A129" s="614" t="s">
        <v>792</v>
      </c>
      <c r="B129" s="884" t="s">
        <v>792</v>
      </c>
      <c r="C129" s="885"/>
      <c r="D129" s="885"/>
      <c r="E129" s="886" t="s">
        <v>792</v>
      </c>
      <c r="F129" s="885"/>
      <c r="G129" s="613" t="s">
        <v>792</v>
      </c>
      <c r="H129" s="613" t="s">
        <v>792</v>
      </c>
      <c r="I129" s="886" t="s">
        <v>792</v>
      </c>
      <c r="J129" s="885"/>
      <c r="K129" s="613" t="s">
        <v>792</v>
      </c>
      <c r="L129" s="884" t="s">
        <v>792</v>
      </c>
      <c r="M129" s="885"/>
      <c r="N129" s="886" t="s">
        <v>792</v>
      </c>
      <c r="O129" s="885"/>
      <c r="P129" s="885"/>
      <c r="Q129" s="885"/>
      <c r="R129" s="885"/>
      <c r="S129" s="885"/>
      <c r="T129" s="886" t="s">
        <v>792</v>
      </c>
      <c r="U129" s="885"/>
      <c r="V129" s="885"/>
      <c r="W129" s="613" t="s">
        <v>792</v>
      </c>
      <c r="X129" s="886" t="s">
        <v>792</v>
      </c>
      <c r="Y129" s="885"/>
      <c r="Z129" s="885"/>
      <c r="AA129" s="885"/>
      <c r="AB129" s="885"/>
      <c r="AC129" s="613" t="s">
        <v>792</v>
      </c>
      <c r="AD129" s="613" t="s">
        <v>792</v>
      </c>
    </row>
    <row r="130" spans="1:30">
      <c r="A130" s="612" t="s">
        <v>1731</v>
      </c>
      <c r="B130" s="892" t="s">
        <v>1732</v>
      </c>
      <c r="C130" s="888"/>
      <c r="D130" s="888"/>
      <c r="E130" s="900">
        <v>2400</v>
      </c>
      <c r="F130" s="888"/>
      <c r="G130" s="619">
        <v>2400</v>
      </c>
      <c r="H130" s="619">
        <v>36288</v>
      </c>
      <c r="I130" s="901">
        <v>3024</v>
      </c>
      <c r="J130" s="888"/>
      <c r="K130" s="618">
        <v>15.12</v>
      </c>
      <c r="L130" s="894"/>
      <c r="M130" s="888"/>
      <c r="N130" s="887">
        <v>45901</v>
      </c>
      <c r="O130" s="888"/>
      <c r="P130" s="888"/>
      <c r="Q130" s="888"/>
      <c r="R130" s="888"/>
      <c r="S130" s="888"/>
      <c r="T130" s="887">
        <v>46265</v>
      </c>
      <c r="U130" s="888"/>
      <c r="V130" s="888"/>
      <c r="W130" s="616">
        <v>3024</v>
      </c>
      <c r="X130" s="889">
        <v>15.12</v>
      </c>
      <c r="Y130" s="888"/>
      <c r="Z130" s="888"/>
      <c r="AA130" s="888"/>
      <c r="AB130" s="888"/>
      <c r="AC130" s="617">
        <v>45170</v>
      </c>
      <c r="AD130" s="615" t="s">
        <v>1009</v>
      </c>
    </row>
    <row r="131" spans="1:30">
      <c r="A131" s="612"/>
      <c r="B131" s="892"/>
      <c r="C131" s="888"/>
      <c r="D131" s="888"/>
      <c r="E131" s="893"/>
      <c r="F131" s="888"/>
      <c r="G131" s="615" t="s">
        <v>792</v>
      </c>
      <c r="H131" s="615"/>
      <c r="I131" s="893"/>
      <c r="J131" s="888"/>
      <c r="K131" s="615"/>
      <c r="L131" s="894"/>
      <c r="M131" s="888"/>
      <c r="N131" s="887">
        <v>46266</v>
      </c>
      <c r="O131" s="888"/>
      <c r="P131" s="888"/>
      <c r="Q131" s="888"/>
      <c r="R131" s="888"/>
      <c r="S131" s="888"/>
      <c r="T131" s="887">
        <v>46630</v>
      </c>
      <c r="U131" s="888"/>
      <c r="V131" s="888"/>
      <c r="W131" s="616">
        <v>3168</v>
      </c>
      <c r="X131" s="889">
        <v>15.84</v>
      </c>
      <c r="Y131" s="888"/>
      <c r="Z131" s="888"/>
      <c r="AA131" s="888"/>
      <c r="AB131" s="888"/>
      <c r="AC131" s="615"/>
      <c r="AD131" s="615"/>
    </row>
    <row r="132" spans="1:30">
      <c r="A132" s="612"/>
      <c r="B132" s="892"/>
      <c r="C132" s="888"/>
      <c r="D132" s="888"/>
      <c r="E132" s="893"/>
      <c r="F132" s="888"/>
      <c r="G132" s="615" t="s">
        <v>792</v>
      </c>
      <c r="H132" s="615"/>
      <c r="I132" s="893"/>
      <c r="J132" s="888"/>
      <c r="K132" s="615"/>
      <c r="L132" s="894"/>
      <c r="M132" s="888"/>
      <c r="N132" s="887">
        <v>46631</v>
      </c>
      <c r="O132" s="888"/>
      <c r="P132" s="888"/>
      <c r="Q132" s="888"/>
      <c r="R132" s="888"/>
      <c r="S132" s="888"/>
      <c r="T132" s="887">
        <v>46996</v>
      </c>
      <c r="U132" s="888"/>
      <c r="V132" s="888"/>
      <c r="W132" s="616">
        <v>3312</v>
      </c>
      <c r="X132" s="889">
        <v>16.559999999999999</v>
      </c>
      <c r="Y132" s="888"/>
      <c r="Z132" s="888"/>
      <c r="AA132" s="888"/>
      <c r="AB132" s="888"/>
      <c r="AC132" s="615"/>
      <c r="AD132" s="615"/>
    </row>
    <row r="133" spans="1:30">
      <c r="A133" s="614" t="s">
        <v>792</v>
      </c>
      <c r="B133" s="884" t="s">
        <v>792</v>
      </c>
      <c r="C133" s="885"/>
      <c r="D133" s="885"/>
      <c r="E133" s="886" t="s">
        <v>792</v>
      </c>
      <c r="F133" s="885"/>
      <c r="G133" s="613" t="s">
        <v>792</v>
      </c>
      <c r="H133" s="613" t="s">
        <v>792</v>
      </c>
      <c r="I133" s="886" t="s">
        <v>792</v>
      </c>
      <c r="J133" s="885"/>
      <c r="K133" s="613" t="s">
        <v>792</v>
      </c>
      <c r="L133" s="884" t="s">
        <v>792</v>
      </c>
      <c r="M133" s="885"/>
      <c r="N133" s="886" t="s">
        <v>792</v>
      </c>
      <c r="O133" s="885"/>
      <c r="P133" s="885"/>
      <c r="Q133" s="885"/>
      <c r="R133" s="885"/>
      <c r="S133" s="885"/>
      <c r="T133" s="886" t="s">
        <v>792</v>
      </c>
      <c r="U133" s="885"/>
      <c r="V133" s="885"/>
      <c r="W133" s="613" t="s">
        <v>792</v>
      </c>
      <c r="X133" s="886" t="s">
        <v>792</v>
      </c>
      <c r="Y133" s="885"/>
      <c r="Z133" s="885"/>
      <c r="AA133" s="885"/>
      <c r="AB133" s="885"/>
      <c r="AC133" s="613" t="s">
        <v>792</v>
      </c>
      <c r="AD133" s="613" t="s">
        <v>792</v>
      </c>
    </row>
    <row r="134" spans="1:30">
      <c r="A134" s="612" t="s">
        <v>1733</v>
      </c>
      <c r="B134" s="892" t="s">
        <v>1734</v>
      </c>
      <c r="C134" s="888"/>
      <c r="D134" s="888"/>
      <c r="E134" s="900">
        <v>1200</v>
      </c>
      <c r="F134" s="888"/>
      <c r="G134" s="619">
        <v>1200</v>
      </c>
      <c r="H134" s="619">
        <v>17856</v>
      </c>
      <c r="I134" s="901">
        <v>1488</v>
      </c>
      <c r="J134" s="888"/>
      <c r="K134" s="618">
        <v>14.88</v>
      </c>
      <c r="L134" s="894"/>
      <c r="M134" s="888"/>
      <c r="N134" s="887">
        <v>45717</v>
      </c>
      <c r="O134" s="888"/>
      <c r="P134" s="888"/>
      <c r="Q134" s="888"/>
      <c r="R134" s="888"/>
      <c r="S134" s="888"/>
      <c r="T134" s="887">
        <v>46081</v>
      </c>
      <c r="U134" s="888"/>
      <c r="V134" s="888"/>
      <c r="W134" s="616">
        <v>1488</v>
      </c>
      <c r="X134" s="889">
        <v>14.88</v>
      </c>
      <c r="Y134" s="888"/>
      <c r="Z134" s="888"/>
      <c r="AA134" s="888"/>
      <c r="AB134" s="888"/>
      <c r="AC134" s="617">
        <v>45717</v>
      </c>
      <c r="AD134" s="615" t="s">
        <v>1285</v>
      </c>
    </row>
    <row r="135" spans="1:30">
      <c r="A135" s="612"/>
      <c r="B135" s="892"/>
      <c r="C135" s="888"/>
      <c r="D135" s="888"/>
      <c r="E135" s="893"/>
      <c r="F135" s="888"/>
      <c r="G135" s="615" t="s">
        <v>792</v>
      </c>
      <c r="H135" s="615"/>
      <c r="I135" s="893"/>
      <c r="J135" s="888"/>
      <c r="K135" s="615"/>
      <c r="L135" s="894"/>
      <c r="M135" s="888"/>
      <c r="N135" s="887">
        <v>46082</v>
      </c>
      <c r="O135" s="888"/>
      <c r="P135" s="888"/>
      <c r="Q135" s="888"/>
      <c r="R135" s="888"/>
      <c r="S135" s="888"/>
      <c r="T135" s="887">
        <v>46446</v>
      </c>
      <c r="U135" s="888"/>
      <c r="V135" s="888"/>
      <c r="W135" s="616">
        <v>1560</v>
      </c>
      <c r="X135" s="889">
        <v>15.6</v>
      </c>
      <c r="Y135" s="888"/>
      <c r="Z135" s="888"/>
      <c r="AA135" s="888"/>
      <c r="AB135" s="888"/>
      <c r="AC135" s="615"/>
      <c r="AD135" s="615"/>
    </row>
    <row r="136" spans="1:30">
      <c r="A136" s="612"/>
      <c r="B136" s="892"/>
      <c r="C136" s="888"/>
      <c r="D136" s="888"/>
      <c r="E136" s="893"/>
      <c r="F136" s="888"/>
      <c r="G136" s="615" t="s">
        <v>792</v>
      </c>
      <c r="H136" s="615"/>
      <c r="I136" s="893"/>
      <c r="J136" s="888"/>
      <c r="K136" s="615"/>
      <c r="L136" s="894"/>
      <c r="M136" s="888"/>
      <c r="N136" s="887">
        <v>46447</v>
      </c>
      <c r="O136" s="888"/>
      <c r="P136" s="888"/>
      <c r="Q136" s="888"/>
      <c r="R136" s="888"/>
      <c r="S136" s="888"/>
      <c r="T136" s="887">
        <v>46812</v>
      </c>
      <c r="U136" s="888"/>
      <c r="V136" s="888"/>
      <c r="W136" s="616">
        <v>1644</v>
      </c>
      <c r="X136" s="889">
        <v>16.440000000000001</v>
      </c>
      <c r="Y136" s="888"/>
      <c r="Z136" s="888"/>
      <c r="AA136" s="888"/>
      <c r="AB136" s="888"/>
      <c r="AC136" s="615"/>
      <c r="AD136" s="615"/>
    </row>
    <row r="137" spans="1:30">
      <c r="A137" s="614" t="s">
        <v>792</v>
      </c>
      <c r="B137" s="884" t="s">
        <v>792</v>
      </c>
      <c r="C137" s="885"/>
      <c r="D137" s="885"/>
      <c r="E137" s="886" t="s">
        <v>792</v>
      </c>
      <c r="F137" s="885"/>
      <c r="G137" s="613" t="s">
        <v>792</v>
      </c>
      <c r="H137" s="613" t="s">
        <v>792</v>
      </c>
      <c r="I137" s="886" t="s">
        <v>792</v>
      </c>
      <c r="J137" s="885"/>
      <c r="K137" s="613" t="s">
        <v>792</v>
      </c>
      <c r="L137" s="884" t="s">
        <v>792</v>
      </c>
      <c r="M137" s="885"/>
      <c r="N137" s="886" t="s">
        <v>792</v>
      </c>
      <c r="O137" s="885"/>
      <c r="P137" s="885"/>
      <c r="Q137" s="885"/>
      <c r="R137" s="885"/>
      <c r="S137" s="885"/>
      <c r="T137" s="886" t="s">
        <v>792</v>
      </c>
      <c r="U137" s="885"/>
      <c r="V137" s="885"/>
      <c r="W137" s="613" t="s">
        <v>792</v>
      </c>
      <c r="X137" s="886" t="s">
        <v>792</v>
      </c>
      <c r="Y137" s="885"/>
      <c r="Z137" s="885"/>
      <c r="AA137" s="885"/>
      <c r="AB137" s="885"/>
      <c r="AC137" s="613" t="s">
        <v>792</v>
      </c>
      <c r="AD137" s="613" t="s">
        <v>792</v>
      </c>
    </row>
    <row r="138" spans="1:30">
      <c r="A138" s="612" t="s">
        <v>1735</v>
      </c>
      <c r="B138" s="892" t="s">
        <v>1736</v>
      </c>
      <c r="C138" s="888"/>
      <c r="D138" s="888"/>
      <c r="E138" s="900">
        <v>3200</v>
      </c>
      <c r="F138" s="888"/>
      <c r="G138" s="619">
        <v>3200</v>
      </c>
      <c r="H138" s="619">
        <v>46080</v>
      </c>
      <c r="I138" s="901">
        <v>3840</v>
      </c>
      <c r="J138" s="888"/>
      <c r="K138" s="618">
        <v>14.4</v>
      </c>
      <c r="L138" s="894"/>
      <c r="M138" s="888"/>
      <c r="N138" s="887">
        <v>45931</v>
      </c>
      <c r="O138" s="888"/>
      <c r="P138" s="888"/>
      <c r="Q138" s="888"/>
      <c r="R138" s="888"/>
      <c r="S138" s="888"/>
      <c r="T138" s="887">
        <v>46295</v>
      </c>
      <c r="U138" s="888"/>
      <c r="V138" s="888"/>
      <c r="W138" s="616">
        <v>3840</v>
      </c>
      <c r="X138" s="889">
        <v>14.4</v>
      </c>
      <c r="Y138" s="888"/>
      <c r="Z138" s="888"/>
      <c r="AA138" s="888"/>
      <c r="AB138" s="888"/>
      <c r="AC138" s="617">
        <v>45931</v>
      </c>
      <c r="AD138" s="615" t="s">
        <v>877</v>
      </c>
    </row>
    <row r="139" spans="1:30">
      <c r="A139" s="612"/>
      <c r="B139" s="892"/>
      <c r="C139" s="888"/>
      <c r="D139" s="888"/>
      <c r="E139" s="893"/>
      <c r="F139" s="888"/>
      <c r="G139" s="615" t="s">
        <v>792</v>
      </c>
      <c r="H139" s="615"/>
      <c r="I139" s="893"/>
      <c r="J139" s="888"/>
      <c r="K139" s="615"/>
      <c r="L139" s="894"/>
      <c r="M139" s="888"/>
      <c r="N139" s="887">
        <v>46296</v>
      </c>
      <c r="O139" s="888"/>
      <c r="P139" s="888"/>
      <c r="Q139" s="888"/>
      <c r="R139" s="888"/>
      <c r="S139" s="888"/>
      <c r="T139" s="887">
        <v>46477</v>
      </c>
      <c r="U139" s="888"/>
      <c r="V139" s="888"/>
      <c r="W139" s="616">
        <v>4000</v>
      </c>
      <c r="X139" s="889">
        <v>15</v>
      </c>
      <c r="Y139" s="888"/>
      <c r="Z139" s="888"/>
      <c r="AA139" s="888"/>
      <c r="AB139" s="888"/>
      <c r="AC139" s="615"/>
      <c r="AD139" s="615"/>
    </row>
    <row r="140" spans="1:30">
      <c r="A140" s="614" t="s">
        <v>792</v>
      </c>
      <c r="B140" s="884" t="s">
        <v>792</v>
      </c>
      <c r="C140" s="885"/>
      <c r="D140" s="885"/>
      <c r="E140" s="886" t="s">
        <v>792</v>
      </c>
      <c r="F140" s="885"/>
      <c r="G140" s="613" t="s">
        <v>792</v>
      </c>
      <c r="H140" s="613" t="s">
        <v>792</v>
      </c>
      <c r="I140" s="886" t="s">
        <v>792</v>
      </c>
      <c r="J140" s="885"/>
      <c r="K140" s="613" t="s">
        <v>792</v>
      </c>
      <c r="L140" s="884" t="s">
        <v>792</v>
      </c>
      <c r="M140" s="885"/>
      <c r="N140" s="886" t="s">
        <v>792</v>
      </c>
      <c r="O140" s="885"/>
      <c r="P140" s="885"/>
      <c r="Q140" s="885"/>
      <c r="R140" s="885"/>
      <c r="S140" s="885"/>
      <c r="T140" s="886" t="s">
        <v>792</v>
      </c>
      <c r="U140" s="885"/>
      <c r="V140" s="885"/>
      <c r="W140" s="613" t="s">
        <v>792</v>
      </c>
      <c r="X140" s="886" t="s">
        <v>792</v>
      </c>
      <c r="Y140" s="885"/>
      <c r="Z140" s="885"/>
      <c r="AA140" s="885"/>
      <c r="AB140" s="885"/>
      <c r="AC140" s="613" t="s">
        <v>792</v>
      </c>
      <c r="AD140" s="613" t="s">
        <v>792</v>
      </c>
    </row>
    <row r="141" spans="1:30">
      <c r="A141" s="612" t="s">
        <v>1737</v>
      </c>
      <c r="B141" s="892" t="s">
        <v>1738</v>
      </c>
      <c r="C141" s="888"/>
      <c r="D141" s="888"/>
      <c r="E141" s="900">
        <v>1200</v>
      </c>
      <c r="F141" s="888"/>
      <c r="G141" s="619">
        <v>1200</v>
      </c>
      <c r="H141" s="619">
        <v>87840</v>
      </c>
      <c r="I141" s="901">
        <v>7320</v>
      </c>
      <c r="J141" s="888"/>
      <c r="K141" s="618">
        <v>14.64</v>
      </c>
      <c r="L141" s="894" t="s">
        <v>1739</v>
      </c>
      <c r="M141" s="888"/>
      <c r="N141" s="887">
        <v>45778</v>
      </c>
      <c r="O141" s="888"/>
      <c r="P141" s="888"/>
      <c r="Q141" s="888"/>
      <c r="R141" s="888"/>
      <c r="S141" s="888"/>
      <c r="T141" s="887">
        <v>46142</v>
      </c>
      <c r="U141" s="888"/>
      <c r="V141" s="888"/>
      <c r="W141" s="616">
        <v>7320</v>
      </c>
      <c r="X141" s="889">
        <v>14.64</v>
      </c>
      <c r="Y141" s="888"/>
      <c r="Z141" s="888"/>
      <c r="AA141" s="888"/>
      <c r="AB141" s="888"/>
      <c r="AC141" s="617">
        <v>45597</v>
      </c>
      <c r="AD141" s="615" t="s">
        <v>968</v>
      </c>
    </row>
    <row r="142" spans="1:30">
      <c r="A142" s="612"/>
      <c r="B142" s="892"/>
      <c r="C142" s="888"/>
      <c r="D142" s="888"/>
      <c r="E142" s="893"/>
      <c r="F142" s="888"/>
      <c r="G142" s="615" t="s">
        <v>792</v>
      </c>
      <c r="H142" s="615"/>
      <c r="I142" s="893"/>
      <c r="J142" s="888"/>
      <c r="K142" s="615"/>
      <c r="L142" s="894"/>
      <c r="M142" s="888"/>
      <c r="N142" s="887">
        <v>46143</v>
      </c>
      <c r="O142" s="888"/>
      <c r="P142" s="888"/>
      <c r="Q142" s="888"/>
      <c r="R142" s="888"/>
      <c r="S142" s="888"/>
      <c r="T142" s="887">
        <v>46507</v>
      </c>
      <c r="U142" s="888"/>
      <c r="V142" s="888"/>
      <c r="W142" s="616">
        <v>7680</v>
      </c>
      <c r="X142" s="889">
        <v>15.36</v>
      </c>
      <c r="Y142" s="888"/>
      <c r="Z142" s="888"/>
      <c r="AA142" s="888"/>
      <c r="AB142" s="888"/>
      <c r="AC142" s="615"/>
      <c r="AD142" s="615"/>
    </row>
    <row r="143" spans="1:30">
      <c r="A143" s="614" t="s">
        <v>792</v>
      </c>
      <c r="B143" s="884" t="s">
        <v>792</v>
      </c>
      <c r="C143" s="885"/>
      <c r="D143" s="885"/>
      <c r="E143" s="886" t="s">
        <v>792</v>
      </c>
      <c r="F143" s="885"/>
      <c r="G143" s="613" t="s">
        <v>792</v>
      </c>
      <c r="H143" s="613" t="s">
        <v>792</v>
      </c>
      <c r="I143" s="886" t="s">
        <v>792</v>
      </c>
      <c r="J143" s="885"/>
      <c r="K143" s="613" t="s">
        <v>792</v>
      </c>
      <c r="L143" s="884" t="s">
        <v>792</v>
      </c>
      <c r="M143" s="885"/>
      <c r="N143" s="886" t="s">
        <v>792</v>
      </c>
      <c r="O143" s="885"/>
      <c r="P143" s="885"/>
      <c r="Q143" s="885"/>
      <c r="R143" s="885"/>
      <c r="S143" s="885"/>
      <c r="T143" s="886" t="s">
        <v>792</v>
      </c>
      <c r="U143" s="885"/>
      <c r="V143" s="885"/>
      <c r="W143" s="613" t="s">
        <v>792</v>
      </c>
      <c r="X143" s="886" t="s">
        <v>792</v>
      </c>
      <c r="Y143" s="885"/>
      <c r="Z143" s="885"/>
      <c r="AA143" s="885"/>
      <c r="AB143" s="885"/>
      <c r="AC143" s="613" t="s">
        <v>792</v>
      </c>
      <c r="AD143" s="613" t="s">
        <v>792</v>
      </c>
    </row>
    <row r="144" spans="1:30">
      <c r="A144" s="612" t="s">
        <v>1740</v>
      </c>
      <c r="B144" s="892" t="s">
        <v>1741</v>
      </c>
      <c r="C144" s="888"/>
      <c r="D144" s="888"/>
      <c r="E144" s="900">
        <v>2400</v>
      </c>
      <c r="F144" s="888"/>
      <c r="G144" s="619">
        <v>2400</v>
      </c>
      <c r="H144" s="619">
        <v>29664</v>
      </c>
      <c r="I144" s="901">
        <v>2472</v>
      </c>
      <c r="J144" s="888"/>
      <c r="K144" s="618">
        <v>12.36</v>
      </c>
      <c r="L144" s="894"/>
      <c r="M144" s="888"/>
      <c r="N144" s="887">
        <v>45931</v>
      </c>
      <c r="O144" s="888"/>
      <c r="P144" s="888"/>
      <c r="Q144" s="888"/>
      <c r="R144" s="888"/>
      <c r="S144" s="888"/>
      <c r="T144" s="887">
        <v>46295</v>
      </c>
      <c r="U144" s="888"/>
      <c r="V144" s="888"/>
      <c r="W144" s="616">
        <v>2472</v>
      </c>
      <c r="X144" s="889">
        <v>12.36</v>
      </c>
      <c r="Y144" s="888"/>
      <c r="Z144" s="888"/>
      <c r="AA144" s="888"/>
      <c r="AB144" s="888"/>
      <c r="AC144" s="617">
        <v>44835</v>
      </c>
      <c r="AD144" s="615" t="s">
        <v>1169</v>
      </c>
    </row>
    <row r="145" spans="1:30">
      <c r="A145" s="612"/>
      <c r="B145" s="892"/>
      <c r="C145" s="888"/>
      <c r="D145" s="888"/>
      <c r="E145" s="893"/>
      <c r="F145" s="888"/>
      <c r="G145" s="615" t="s">
        <v>792</v>
      </c>
      <c r="H145" s="615"/>
      <c r="I145" s="893"/>
      <c r="J145" s="888"/>
      <c r="K145" s="615"/>
      <c r="L145" s="894"/>
      <c r="M145" s="888"/>
      <c r="N145" s="887">
        <v>46296</v>
      </c>
      <c r="O145" s="888"/>
      <c r="P145" s="888"/>
      <c r="Q145" s="888"/>
      <c r="R145" s="888"/>
      <c r="S145" s="888"/>
      <c r="T145" s="887">
        <v>46660</v>
      </c>
      <c r="U145" s="888"/>
      <c r="V145" s="888"/>
      <c r="W145" s="616">
        <v>2592</v>
      </c>
      <c r="X145" s="889">
        <v>12.96</v>
      </c>
      <c r="Y145" s="888"/>
      <c r="Z145" s="888"/>
      <c r="AA145" s="888"/>
      <c r="AB145" s="888"/>
      <c r="AC145" s="615"/>
      <c r="AD145" s="615"/>
    </row>
    <row r="146" spans="1:30">
      <c r="A146" s="614" t="s">
        <v>792</v>
      </c>
      <c r="B146" s="884" t="s">
        <v>792</v>
      </c>
      <c r="C146" s="885"/>
      <c r="D146" s="885"/>
      <c r="E146" s="886" t="s">
        <v>792</v>
      </c>
      <c r="F146" s="885"/>
      <c r="G146" s="613" t="s">
        <v>792</v>
      </c>
      <c r="H146" s="613" t="s">
        <v>792</v>
      </c>
      <c r="I146" s="886" t="s">
        <v>792</v>
      </c>
      <c r="J146" s="885"/>
      <c r="K146" s="613" t="s">
        <v>792</v>
      </c>
      <c r="L146" s="884" t="s">
        <v>792</v>
      </c>
      <c r="M146" s="885"/>
      <c r="N146" s="886" t="s">
        <v>792</v>
      </c>
      <c r="O146" s="885"/>
      <c r="P146" s="885"/>
      <c r="Q146" s="885"/>
      <c r="R146" s="885"/>
      <c r="S146" s="885"/>
      <c r="T146" s="886" t="s">
        <v>792</v>
      </c>
      <c r="U146" s="885"/>
      <c r="V146" s="885"/>
      <c r="W146" s="613" t="s">
        <v>792</v>
      </c>
      <c r="X146" s="886" t="s">
        <v>792</v>
      </c>
      <c r="Y146" s="885"/>
      <c r="Z146" s="885"/>
      <c r="AA146" s="885"/>
      <c r="AB146" s="885"/>
      <c r="AC146" s="613" t="s">
        <v>792</v>
      </c>
      <c r="AD146" s="613" t="s">
        <v>792</v>
      </c>
    </row>
    <row r="147" spans="1:30">
      <c r="A147" s="612" t="s">
        <v>1742</v>
      </c>
      <c r="B147" s="892" t="s">
        <v>59</v>
      </c>
      <c r="C147" s="888"/>
      <c r="D147" s="888"/>
      <c r="E147" s="900">
        <v>2400</v>
      </c>
      <c r="F147" s="888"/>
      <c r="G147" s="619">
        <v>0</v>
      </c>
      <c r="H147" s="615"/>
      <c r="I147" s="893"/>
      <c r="J147" s="888"/>
      <c r="K147" s="618">
        <v>0</v>
      </c>
      <c r="L147" s="894"/>
      <c r="M147" s="888"/>
      <c r="N147" s="893"/>
      <c r="O147" s="888"/>
      <c r="P147" s="888"/>
      <c r="Q147" s="888"/>
      <c r="R147" s="888"/>
      <c r="S147" s="888"/>
      <c r="T147" s="893"/>
      <c r="U147" s="888"/>
      <c r="V147" s="888"/>
      <c r="W147" s="615"/>
      <c r="X147" s="889">
        <v>0</v>
      </c>
      <c r="Y147" s="888"/>
      <c r="Z147" s="888"/>
      <c r="AA147" s="888"/>
      <c r="AB147" s="888"/>
      <c r="AC147" s="615"/>
      <c r="AD147" s="615" t="s">
        <v>792</v>
      </c>
    </row>
    <row r="148" spans="1:30">
      <c r="A148" s="612"/>
      <c r="B148" s="892" t="s">
        <v>1743</v>
      </c>
      <c r="C148" s="888"/>
      <c r="D148" s="888"/>
      <c r="E148" s="893"/>
      <c r="F148" s="888"/>
      <c r="G148" s="619">
        <v>2400</v>
      </c>
      <c r="H148" s="615"/>
      <c r="I148" s="893"/>
      <c r="J148" s="888"/>
      <c r="K148" s="618">
        <v>0</v>
      </c>
      <c r="L148" s="894"/>
      <c r="M148" s="888"/>
      <c r="N148" s="887">
        <v>45992</v>
      </c>
      <c r="O148" s="888"/>
      <c r="P148" s="888"/>
      <c r="Q148" s="888"/>
      <c r="R148" s="888"/>
      <c r="S148" s="888"/>
      <c r="T148" s="887">
        <v>46356</v>
      </c>
      <c r="U148" s="888"/>
      <c r="V148" s="888"/>
      <c r="W148" s="616">
        <v>2880</v>
      </c>
      <c r="X148" s="889">
        <v>14.4</v>
      </c>
      <c r="Y148" s="888"/>
      <c r="Z148" s="888"/>
      <c r="AA148" s="888"/>
      <c r="AB148" s="888"/>
      <c r="AC148" s="617">
        <v>45992</v>
      </c>
      <c r="AD148" s="615" t="s">
        <v>838</v>
      </c>
    </row>
    <row r="149" spans="1:30">
      <c r="A149" s="612"/>
      <c r="B149" s="892"/>
      <c r="C149" s="888"/>
      <c r="D149" s="888"/>
      <c r="E149" s="893"/>
      <c r="F149" s="888"/>
      <c r="G149" s="615" t="s">
        <v>792</v>
      </c>
      <c r="H149" s="615"/>
      <c r="I149" s="893"/>
      <c r="J149" s="888"/>
      <c r="K149" s="615"/>
      <c r="L149" s="894"/>
      <c r="M149" s="888"/>
      <c r="N149" s="887">
        <v>46357</v>
      </c>
      <c r="O149" s="888"/>
      <c r="P149" s="888"/>
      <c r="Q149" s="888"/>
      <c r="R149" s="888"/>
      <c r="S149" s="888"/>
      <c r="T149" s="887">
        <v>46721</v>
      </c>
      <c r="U149" s="888"/>
      <c r="V149" s="888"/>
      <c r="W149" s="616">
        <v>3024</v>
      </c>
      <c r="X149" s="889">
        <v>15.12</v>
      </c>
      <c r="Y149" s="888"/>
      <c r="Z149" s="888"/>
      <c r="AA149" s="888"/>
      <c r="AB149" s="888"/>
      <c r="AC149" s="615"/>
      <c r="AD149" s="615"/>
    </row>
    <row r="150" spans="1:30">
      <c r="A150" s="612"/>
      <c r="B150" s="892"/>
      <c r="C150" s="888"/>
      <c r="D150" s="888"/>
      <c r="E150" s="893"/>
      <c r="F150" s="888"/>
      <c r="G150" s="615" t="s">
        <v>792</v>
      </c>
      <c r="H150" s="615"/>
      <c r="I150" s="893"/>
      <c r="J150" s="888"/>
      <c r="K150" s="615"/>
      <c r="L150" s="894"/>
      <c r="M150" s="888"/>
      <c r="N150" s="887">
        <v>46722</v>
      </c>
      <c r="O150" s="888"/>
      <c r="P150" s="888"/>
      <c r="Q150" s="888"/>
      <c r="R150" s="888"/>
      <c r="S150" s="888"/>
      <c r="T150" s="887">
        <v>47087</v>
      </c>
      <c r="U150" s="888"/>
      <c r="V150" s="888"/>
      <c r="W150" s="616">
        <v>3168</v>
      </c>
      <c r="X150" s="889">
        <v>15.84</v>
      </c>
      <c r="Y150" s="888"/>
      <c r="Z150" s="888"/>
      <c r="AA150" s="888"/>
      <c r="AB150" s="888"/>
      <c r="AC150" s="615"/>
      <c r="AD150" s="615"/>
    </row>
    <row r="151" spans="1:30">
      <c r="A151" s="614" t="s">
        <v>792</v>
      </c>
      <c r="B151" s="884" t="s">
        <v>792</v>
      </c>
      <c r="C151" s="885"/>
      <c r="D151" s="885"/>
      <c r="E151" s="886" t="s">
        <v>792</v>
      </c>
      <c r="F151" s="885"/>
      <c r="G151" s="613" t="s">
        <v>792</v>
      </c>
      <c r="H151" s="613" t="s">
        <v>792</v>
      </c>
      <c r="I151" s="886" t="s">
        <v>792</v>
      </c>
      <c r="J151" s="885"/>
      <c r="K151" s="613" t="s">
        <v>792</v>
      </c>
      <c r="L151" s="884" t="s">
        <v>792</v>
      </c>
      <c r="M151" s="885"/>
      <c r="N151" s="886" t="s">
        <v>792</v>
      </c>
      <c r="O151" s="885"/>
      <c r="P151" s="885"/>
      <c r="Q151" s="885"/>
      <c r="R151" s="885"/>
      <c r="S151" s="885"/>
      <c r="T151" s="886" t="s">
        <v>792</v>
      </c>
      <c r="U151" s="885"/>
      <c r="V151" s="885"/>
      <c r="W151" s="613" t="s">
        <v>792</v>
      </c>
      <c r="X151" s="886" t="s">
        <v>792</v>
      </c>
      <c r="Y151" s="885"/>
      <c r="Z151" s="885"/>
      <c r="AA151" s="885"/>
      <c r="AB151" s="885"/>
      <c r="AC151" s="613" t="s">
        <v>792</v>
      </c>
      <c r="AD151" s="613" t="s">
        <v>792</v>
      </c>
    </row>
    <row r="152" spans="1:30">
      <c r="A152" s="612" t="s">
        <v>1744</v>
      </c>
      <c r="B152" s="892" t="s">
        <v>1745</v>
      </c>
      <c r="C152" s="888"/>
      <c r="D152" s="888"/>
      <c r="E152" s="900">
        <v>2400</v>
      </c>
      <c r="F152" s="888"/>
      <c r="G152" s="619">
        <v>2400</v>
      </c>
      <c r="H152" s="619">
        <v>33120</v>
      </c>
      <c r="I152" s="901">
        <v>2760</v>
      </c>
      <c r="J152" s="888"/>
      <c r="K152" s="618">
        <v>13.8</v>
      </c>
      <c r="L152" s="894"/>
      <c r="M152" s="888"/>
      <c r="N152" s="887">
        <v>45809</v>
      </c>
      <c r="O152" s="888"/>
      <c r="P152" s="888"/>
      <c r="Q152" s="888"/>
      <c r="R152" s="888"/>
      <c r="S152" s="888"/>
      <c r="T152" s="887">
        <v>46173</v>
      </c>
      <c r="U152" s="888"/>
      <c r="V152" s="888"/>
      <c r="W152" s="616">
        <v>2760</v>
      </c>
      <c r="X152" s="889">
        <v>13.8</v>
      </c>
      <c r="Y152" s="888"/>
      <c r="Z152" s="888"/>
      <c r="AA152" s="888"/>
      <c r="AB152" s="888"/>
      <c r="AC152" s="617">
        <v>45809</v>
      </c>
      <c r="AD152" s="615" t="s">
        <v>889</v>
      </c>
    </row>
    <row r="153" spans="1:30">
      <c r="A153" s="612"/>
      <c r="B153" s="892"/>
      <c r="C153" s="888"/>
      <c r="D153" s="888"/>
      <c r="E153" s="893"/>
      <c r="F153" s="888"/>
      <c r="G153" s="615" t="s">
        <v>792</v>
      </c>
      <c r="H153" s="615"/>
      <c r="I153" s="893"/>
      <c r="J153" s="888"/>
      <c r="K153" s="615"/>
      <c r="L153" s="894"/>
      <c r="M153" s="888"/>
      <c r="N153" s="887">
        <v>46174</v>
      </c>
      <c r="O153" s="888"/>
      <c r="P153" s="888"/>
      <c r="Q153" s="888"/>
      <c r="R153" s="888"/>
      <c r="S153" s="888"/>
      <c r="T153" s="887">
        <v>46538</v>
      </c>
      <c r="U153" s="888"/>
      <c r="V153" s="888"/>
      <c r="W153" s="616">
        <v>2880</v>
      </c>
      <c r="X153" s="889">
        <v>14.4</v>
      </c>
      <c r="Y153" s="888"/>
      <c r="Z153" s="888"/>
      <c r="AA153" s="888"/>
      <c r="AB153" s="888"/>
      <c r="AC153" s="615"/>
      <c r="AD153" s="615"/>
    </row>
    <row r="154" spans="1:30">
      <c r="A154" s="614" t="s">
        <v>792</v>
      </c>
      <c r="B154" s="884" t="s">
        <v>792</v>
      </c>
      <c r="C154" s="885"/>
      <c r="D154" s="885"/>
      <c r="E154" s="886" t="s">
        <v>792</v>
      </c>
      <c r="F154" s="885"/>
      <c r="G154" s="613" t="s">
        <v>792</v>
      </c>
      <c r="H154" s="613" t="s">
        <v>792</v>
      </c>
      <c r="I154" s="886" t="s">
        <v>792</v>
      </c>
      <c r="J154" s="885"/>
      <c r="K154" s="613" t="s">
        <v>792</v>
      </c>
      <c r="L154" s="884" t="s">
        <v>792</v>
      </c>
      <c r="M154" s="885"/>
      <c r="N154" s="886" t="s">
        <v>792</v>
      </c>
      <c r="O154" s="885"/>
      <c r="P154" s="885"/>
      <c r="Q154" s="885"/>
      <c r="R154" s="885"/>
      <c r="S154" s="885"/>
      <c r="T154" s="886" t="s">
        <v>792</v>
      </c>
      <c r="U154" s="885"/>
      <c r="V154" s="885"/>
      <c r="W154" s="613" t="s">
        <v>792</v>
      </c>
      <c r="X154" s="886" t="s">
        <v>792</v>
      </c>
      <c r="Y154" s="885"/>
      <c r="Z154" s="885"/>
      <c r="AA154" s="885"/>
      <c r="AB154" s="885"/>
      <c r="AC154" s="613" t="s">
        <v>792</v>
      </c>
      <c r="AD154" s="613" t="s">
        <v>792</v>
      </c>
    </row>
    <row r="155" spans="1:30">
      <c r="A155" s="612" t="s">
        <v>1746</v>
      </c>
      <c r="B155" s="892" t="s">
        <v>59</v>
      </c>
      <c r="C155" s="888"/>
      <c r="D155" s="888"/>
      <c r="E155" s="900">
        <v>2400</v>
      </c>
      <c r="F155" s="888"/>
      <c r="G155" s="619">
        <v>0</v>
      </c>
      <c r="H155" s="615"/>
      <c r="I155" s="893"/>
      <c r="J155" s="888"/>
      <c r="K155" s="618">
        <v>0</v>
      </c>
      <c r="L155" s="894"/>
      <c r="M155" s="888"/>
      <c r="N155" s="893"/>
      <c r="O155" s="888"/>
      <c r="P155" s="888"/>
      <c r="Q155" s="888"/>
      <c r="R155" s="888"/>
      <c r="S155" s="888"/>
      <c r="T155" s="893"/>
      <c r="U155" s="888"/>
      <c r="V155" s="888"/>
      <c r="W155" s="615"/>
      <c r="X155" s="889">
        <v>0</v>
      </c>
      <c r="Y155" s="888"/>
      <c r="Z155" s="888"/>
      <c r="AA155" s="888"/>
      <c r="AB155" s="888"/>
      <c r="AC155" s="615"/>
      <c r="AD155" s="615" t="s">
        <v>792</v>
      </c>
    </row>
    <row r="156" spans="1:30">
      <c r="A156" s="614" t="s">
        <v>792</v>
      </c>
      <c r="B156" s="884" t="s">
        <v>792</v>
      </c>
      <c r="C156" s="885"/>
      <c r="D156" s="885"/>
      <c r="E156" s="886" t="s">
        <v>792</v>
      </c>
      <c r="F156" s="885"/>
      <c r="G156" s="613" t="s">
        <v>792</v>
      </c>
      <c r="H156" s="613" t="s">
        <v>792</v>
      </c>
      <c r="I156" s="886" t="s">
        <v>792</v>
      </c>
      <c r="J156" s="885"/>
      <c r="K156" s="613" t="s">
        <v>792</v>
      </c>
      <c r="L156" s="884" t="s">
        <v>792</v>
      </c>
      <c r="M156" s="885"/>
      <c r="N156" s="886" t="s">
        <v>792</v>
      </c>
      <c r="O156" s="885"/>
      <c r="P156" s="885"/>
      <c r="Q156" s="885"/>
      <c r="R156" s="885"/>
      <c r="S156" s="885"/>
      <c r="T156" s="886" t="s">
        <v>792</v>
      </c>
      <c r="U156" s="885"/>
      <c r="V156" s="885"/>
      <c r="W156" s="613" t="s">
        <v>792</v>
      </c>
      <c r="X156" s="886" t="s">
        <v>792</v>
      </c>
      <c r="Y156" s="885"/>
      <c r="Z156" s="885"/>
      <c r="AA156" s="885"/>
      <c r="AB156" s="885"/>
      <c r="AC156" s="613" t="s">
        <v>792</v>
      </c>
      <c r="AD156" s="613" t="s">
        <v>792</v>
      </c>
    </row>
    <row r="157" spans="1:30">
      <c r="A157" s="612" t="s">
        <v>1747</v>
      </c>
      <c r="B157" s="892" t="s">
        <v>1748</v>
      </c>
      <c r="C157" s="888"/>
      <c r="D157" s="888"/>
      <c r="E157" s="900">
        <v>1200</v>
      </c>
      <c r="F157" s="888"/>
      <c r="G157" s="619">
        <v>1200</v>
      </c>
      <c r="H157" s="619">
        <v>18000</v>
      </c>
      <c r="I157" s="901">
        <v>1500</v>
      </c>
      <c r="J157" s="888"/>
      <c r="K157" s="618">
        <v>15</v>
      </c>
      <c r="L157" s="894"/>
      <c r="M157" s="888"/>
      <c r="N157" s="887">
        <v>45778</v>
      </c>
      <c r="O157" s="888"/>
      <c r="P157" s="888"/>
      <c r="Q157" s="888"/>
      <c r="R157" s="888"/>
      <c r="S157" s="888"/>
      <c r="T157" s="887">
        <v>46142</v>
      </c>
      <c r="U157" s="888"/>
      <c r="V157" s="888"/>
      <c r="W157" s="616">
        <v>1500</v>
      </c>
      <c r="X157" s="889">
        <v>15</v>
      </c>
      <c r="Y157" s="888"/>
      <c r="Z157" s="888"/>
      <c r="AA157" s="888"/>
      <c r="AB157" s="888"/>
      <c r="AC157" s="617">
        <v>45413</v>
      </c>
      <c r="AD157" s="615" t="s">
        <v>968</v>
      </c>
    </row>
    <row r="158" spans="1:30">
      <c r="A158" s="612"/>
      <c r="B158" s="892"/>
      <c r="C158" s="888"/>
      <c r="D158" s="888"/>
      <c r="E158" s="893"/>
      <c r="F158" s="888"/>
      <c r="G158" s="615" t="s">
        <v>792</v>
      </c>
      <c r="H158" s="615"/>
      <c r="I158" s="893"/>
      <c r="J158" s="888"/>
      <c r="K158" s="615"/>
      <c r="L158" s="894"/>
      <c r="M158" s="888"/>
      <c r="N158" s="887">
        <v>46143</v>
      </c>
      <c r="O158" s="888"/>
      <c r="P158" s="888"/>
      <c r="Q158" s="888"/>
      <c r="R158" s="888"/>
      <c r="S158" s="888"/>
      <c r="T158" s="887">
        <v>46507</v>
      </c>
      <c r="U158" s="888"/>
      <c r="V158" s="888"/>
      <c r="W158" s="616">
        <v>1560</v>
      </c>
      <c r="X158" s="889">
        <v>15.6</v>
      </c>
      <c r="Y158" s="888"/>
      <c r="Z158" s="888"/>
      <c r="AA158" s="888"/>
      <c r="AB158" s="888"/>
      <c r="AC158" s="615"/>
      <c r="AD158" s="615"/>
    </row>
    <row r="159" spans="1:30">
      <c r="A159" s="614" t="s">
        <v>792</v>
      </c>
      <c r="B159" s="884" t="s">
        <v>792</v>
      </c>
      <c r="C159" s="885"/>
      <c r="D159" s="885"/>
      <c r="E159" s="886" t="s">
        <v>792</v>
      </c>
      <c r="F159" s="885"/>
      <c r="G159" s="613" t="s">
        <v>792</v>
      </c>
      <c r="H159" s="613" t="s">
        <v>792</v>
      </c>
      <c r="I159" s="886" t="s">
        <v>792</v>
      </c>
      <c r="J159" s="885"/>
      <c r="K159" s="613" t="s">
        <v>792</v>
      </c>
      <c r="L159" s="884" t="s">
        <v>792</v>
      </c>
      <c r="M159" s="885"/>
      <c r="N159" s="886" t="s">
        <v>792</v>
      </c>
      <c r="O159" s="885"/>
      <c r="P159" s="885"/>
      <c r="Q159" s="885"/>
      <c r="R159" s="885"/>
      <c r="S159" s="885"/>
      <c r="T159" s="886" t="s">
        <v>792</v>
      </c>
      <c r="U159" s="885"/>
      <c r="V159" s="885"/>
      <c r="W159" s="613" t="s">
        <v>792</v>
      </c>
      <c r="X159" s="886" t="s">
        <v>792</v>
      </c>
      <c r="Y159" s="885"/>
      <c r="Z159" s="885"/>
      <c r="AA159" s="885"/>
      <c r="AB159" s="885"/>
      <c r="AC159" s="613" t="s">
        <v>792</v>
      </c>
      <c r="AD159" s="613" t="s">
        <v>792</v>
      </c>
    </row>
    <row r="160" spans="1:30">
      <c r="A160" s="612" t="s">
        <v>1749</v>
      </c>
      <c r="B160" s="892" t="s">
        <v>59</v>
      </c>
      <c r="C160" s="888"/>
      <c r="D160" s="888"/>
      <c r="E160" s="900">
        <v>3200</v>
      </c>
      <c r="F160" s="888"/>
      <c r="G160" s="619">
        <v>0</v>
      </c>
      <c r="H160" s="615"/>
      <c r="I160" s="893"/>
      <c r="J160" s="888"/>
      <c r="K160" s="618">
        <v>0</v>
      </c>
      <c r="L160" s="894"/>
      <c r="M160" s="888"/>
      <c r="N160" s="893"/>
      <c r="O160" s="888"/>
      <c r="P160" s="888"/>
      <c r="Q160" s="888"/>
      <c r="R160" s="888"/>
      <c r="S160" s="888"/>
      <c r="T160" s="893"/>
      <c r="U160" s="888"/>
      <c r="V160" s="888"/>
      <c r="W160" s="615"/>
      <c r="X160" s="889">
        <v>0</v>
      </c>
      <c r="Y160" s="888"/>
      <c r="Z160" s="888"/>
      <c r="AA160" s="888"/>
      <c r="AB160" s="888"/>
      <c r="AC160" s="615"/>
      <c r="AD160" s="615" t="s">
        <v>792</v>
      </c>
    </row>
    <row r="161" spans="1:30">
      <c r="A161" s="612"/>
      <c r="B161" s="892" t="s">
        <v>1750</v>
      </c>
      <c r="C161" s="888"/>
      <c r="D161" s="888"/>
      <c r="E161" s="893"/>
      <c r="F161" s="888"/>
      <c r="G161" s="619">
        <v>3200</v>
      </c>
      <c r="H161" s="615"/>
      <c r="I161" s="893"/>
      <c r="J161" s="888"/>
      <c r="K161" s="618">
        <v>0</v>
      </c>
      <c r="L161" s="894"/>
      <c r="M161" s="888"/>
      <c r="N161" s="887">
        <v>45992</v>
      </c>
      <c r="O161" s="888"/>
      <c r="P161" s="888"/>
      <c r="Q161" s="888"/>
      <c r="R161" s="888"/>
      <c r="S161" s="888"/>
      <c r="T161" s="887">
        <v>46022</v>
      </c>
      <c r="U161" s="888"/>
      <c r="V161" s="888"/>
      <c r="W161" s="616">
        <v>3360</v>
      </c>
      <c r="X161" s="889">
        <v>12.6</v>
      </c>
      <c r="Y161" s="888"/>
      <c r="Z161" s="888"/>
      <c r="AA161" s="888"/>
      <c r="AB161" s="888"/>
      <c r="AC161" s="617">
        <v>45992</v>
      </c>
      <c r="AD161" s="615" t="s">
        <v>1575</v>
      </c>
    </row>
    <row r="162" spans="1:30">
      <c r="A162" s="612"/>
      <c r="B162" s="892"/>
      <c r="C162" s="888"/>
      <c r="D162" s="888"/>
      <c r="E162" s="893"/>
      <c r="F162" s="888"/>
      <c r="G162" s="615" t="s">
        <v>792</v>
      </c>
      <c r="H162" s="615"/>
      <c r="I162" s="893"/>
      <c r="J162" s="888"/>
      <c r="K162" s="615"/>
      <c r="L162" s="894"/>
      <c r="M162" s="888"/>
      <c r="N162" s="887">
        <v>46023</v>
      </c>
      <c r="O162" s="888"/>
      <c r="P162" s="888"/>
      <c r="Q162" s="888"/>
      <c r="R162" s="888"/>
      <c r="S162" s="888"/>
      <c r="T162" s="887">
        <v>46387</v>
      </c>
      <c r="U162" s="888"/>
      <c r="V162" s="888"/>
      <c r="W162" s="616">
        <v>3360</v>
      </c>
      <c r="X162" s="889">
        <v>12.6</v>
      </c>
      <c r="Y162" s="888"/>
      <c r="Z162" s="888"/>
      <c r="AA162" s="888"/>
      <c r="AB162" s="888"/>
      <c r="AC162" s="615"/>
      <c r="AD162" s="615"/>
    </row>
    <row r="163" spans="1:30">
      <c r="A163" s="612"/>
      <c r="B163" s="892"/>
      <c r="C163" s="888"/>
      <c r="D163" s="888"/>
      <c r="E163" s="893"/>
      <c r="F163" s="888"/>
      <c r="G163" s="615" t="s">
        <v>792</v>
      </c>
      <c r="H163" s="615"/>
      <c r="I163" s="893"/>
      <c r="J163" s="888"/>
      <c r="K163" s="615"/>
      <c r="L163" s="894"/>
      <c r="M163" s="888"/>
      <c r="N163" s="887">
        <v>46388</v>
      </c>
      <c r="O163" s="888"/>
      <c r="P163" s="888"/>
      <c r="Q163" s="888"/>
      <c r="R163" s="888"/>
      <c r="S163" s="888"/>
      <c r="T163" s="887">
        <v>46752</v>
      </c>
      <c r="U163" s="888"/>
      <c r="V163" s="888"/>
      <c r="W163" s="616">
        <v>3520</v>
      </c>
      <c r="X163" s="889">
        <v>13.2</v>
      </c>
      <c r="Y163" s="888"/>
      <c r="Z163" s="888"/>
      <c r="AA163" s="888"/>
      <c r="AB163" s="888"/>
      <c r="AC163" s="615"/>
      <c r="AD163" s="615"/>
    </row>
    <row r="164" spans="1:30">
      <c r="A164" s="612"/>
      <c r="B164" s="892"/>
      <c r="C164" s="888"/>
      <c r="D164" s="888"/>
      <c r="E164" s="893"/>
      <c r="F164" s="888"/>
      <c r="G164" s="615" t="s">
        <v>792</v>
      </c>
      <c r="H164" s="615"/>
      <c r="I164" s="893"/>
      <c r="J164" s="888"/>
      <c r="K164" s="615"/>
      <c r="L164" s="894"/>
      <c r="M164" s="888"/>
      <c r="N164" s="887">
        <v>46753</v>
      </c>
      <c r="O164" s="888"/>
      <c r="P164" s="888"/>
      <c r="Q164" s="888"/>
      <c r="R164" s="888"/>
      <c r="S164" s="888"/>
      <c r="T164" s="887">
        <v>47118</v>
      </c>
      <c r="U164" s="888"/>
      <c r="V164" s="888"/>
      <c r="W164" s="616">
        <v>3680</v>
      </c>
      <c r="X164" s="889">
        <v>13.8</v>
      </c>
      <c r="Y164" s="888"/>
      <c r="Z164" s="888"/>
      <c r="AA164" s="888"/>
      <c r="AB164" s="888"/>
      <c r="AC164" s="615"/>
      <c r="AD164" s="615"/>
    </row>
    <row r="165" spans="1:30">
      <c r="A165" s="614" t="s">
        <v>792</v>
      </c>
      <c r="B165" s="884" t="s">
        <v>792</v>
      </c>
      <c r="C165" s="885"/>
      <c r="D165" s="885"/>
      <c r="E165" s="886" t="s">
        <v>792</v>
      </c>
      <c r="F165" s="885"/>
      <c r="G165" s="613" t="s">
        <v>792</v>
      </c>
      <c r="H165" s="613" t="s">
        <v>792</v>
      </c>
      <c r="I165" s="886" t="s">
        <v>792</v>
      </c>
      <c r="J165" s="885"/>
      <c r="K165" s="613" t="s">
        <v>792</v>
      </c>
      <c r="L165" s="884" t="s">
        <v>792</v>
      </c>
      <c r="M165" s="885"/>
      <c r="N165" s="886" t="s">
        <v>792</v>
      </c>
      <c r="O165" s="885"/>
      <c r="P165" s="885"/>
      <c r="Q165" s="885"/>
      <c r="R165" s="885"/>
      <c r="S165" s="885"/>
      <c r="T165" s="886" t="s">
        <v>792</v>
      </c>
      <c r="U165" s="885"/>
      <c r="V165" s="885"/>
      <c r="W165" s="613" t="s">
        <v>792</v>
      </c>
      <c r="X165" s="886" t="s">
        <v>792</v>
      </c>
      <c r="Y165" s="885"/>
      <c r="Z165" s="885"/>
      <c r="AA165" s="885"/>
      <c r="AB165" s="885"/>
      <c r="AC165" s="613" t="s">
        <v>792</v>
      </c>
      <c r="AD165" s="613" t="s">
        <v>792</v>
      </c>
    </row>
    <row r="166" spans="1:30">
      <c r="A166" s="612" t="s">
        <v>1751</v>
      </c>
      <c r="B166" s="892" t="s">
        <v>1752</v>
      </c>
      <c r="C166" s="888"/>
      <c r="D166" s="888"/>
      <c r="E166" s="900">
        <v>1200</v>
      </c>
      <c r="F166" s="888"/>
      <c r="G166" s="619">
        <v>1200</v>
      </c>
      <c r="H166" s="615"/>
      <c r="I166" s="893"/>
      <c r="J166" s="888"/>
      <c r="K166" s="618">
        <v>0</v>
      </c>
      <c r="L166" s="894"/>
      <c r="M166" s="888"/>
      <c r="N166" s="893"/>
      <c r="O166" s="888"/>
      <c r="P166" s="888"/>
      <c r="Q166" s="888"/>
      <c r="R166" s="888"/>
      <c r="S166" s="888"/>
      <c r="T166" s="893"/>
      <c r="U166" s="888"/>
      <c r="V166" s="888"/>
      <c r="W166" s="615"/>
      <c r="X166" s="889">
        <v>0</v>
      </c>
      <c r="Y166" s="888"/>
      <c r="Z166" s="888"/>
      <c r="AA166" s="888"/>
      <c r="AB166" s="888"/>
      <c r="AC166" s="617">
        <v>45474</v>
      </c>
      <c r="AD166" s="615" t="s">
        <v>988</v>
      </c>
    </row>
    <row r="167" spans="1:30">
      <c r="A167" s="614" t="s">
        <v>792</v>
      </c>
      <c r="B167" s="884" t="s">
        <v>792</v>
      </c>
      <c r="C167" s="885"/>
      <c r="D167" s="885"/>
      <c r="E167" s="886" t="s">
        <v>792</v>
      </c>
      <c r="F167" s="885"/>
      <c r="G167" s="613" t="s">
        <v>792</v>
      </c>
      <c r="H167" s="613" t="s">
        <v>792</v>
      </c>
      <c r="I167" s="886" t="s">
        <v>792</v>
      </c>
      <c r="J167" s="885"/>
      <c r="K167" s="613" t="s">
        <v>792</v>
      </c>
      <c r="L167" s="884" t="s">
        <v>792</v>
      </c>
      <c r="M167" s="885"/>
      <c r="N167" s="886" t="s">
        <v>792</v>
      </c>
      <c r="O167" s="885"/>
      <c r="P167" s="885"/>
      <c r="Q167" s="885"/>
      <c r="R167" s="885"/>
      <c r="S167" s="885"/>
      <c r="T167" s="886" t="s">
        <v>792</v>
      </c>
      <c r="U167" s="885"/>
      <c r="V167" s="885"/>
      <c r="W167" s="613" t="s">
        <v>792</v>
      </c>
      <c r="X167" s="886" t="s">
        <v>792</v>
      </c>
      <c r="Y167" s="885"/>
      <c r="Z167" s="885"/>
      <c r="AA167" s="885"/>
      <c r="AB167" s="885"/>
      <c r="AC167" s="613" t="s">
        <v>792</v>
      </c>
      <c r="AD167" s="613" t="s">
        <v>792</v>
      </c>
    </row>
    <row r="168" spans="1:30">
      <c r="A168" s="612" t="s">
        <v>1753</v>
      </c>
      <c r="B168" s="892" t="s">
        <v>1754</v>
      </c>
      <c r="C168" s="888"/>
      <c r="D168" s="888"/>
      <c r="E168" s="900">
        <v>1200</v>
      </c>
      <c r="F168" s="888"/>
      <c r="G168" s="619">
        <v>1200</v>
      </c>
      <c r="H168" s="619">
        <v>18144</v>
      </c>
      <c r="I168" s="901">
        <v>1512</v>
      </c>
      <c r="J168" s="888"/>
      <c r="K168" s="618">
        <v>15.12</v>
      </c>
      <c r="L168" s="894"/>
      <c r="M168" s="888"/>
      <c r="N168" s="887">
        <v>45778</v>
      </c>
      <c r="O168" s="888"/>
      <c r="P168" s="888"/>
      <c r="Q168" s="888"/>
      <c r="R168" s="888"/>
      <c r="S168" s="888"/>
      <c r="T168" s="887">
        <v>46142</v>
      </c>
      <c r="U168" s="888"/>
      <c r="V168" s="888"/>
      <c r="W168" s="616">
        <v>1512</v>
      </c>
      <c r="X168" s="889">
        <v>15.12</v>
      </c>
      <c r="Y168" s="888"/>
      <c r="Z168" s="888"/>
      <c r="AA168" s="888"/>
      <c r="AB168" s="888"/>
      <c r="AC168" s="617">
        <v>45413</v>
      </c>
      <c r="AD168" s="615" t="s">
        <v>1433</v>
      </c>
    </row>
    <row r="169" spans="1:30">
      <c r="A169" s="614" t="s">
        <v>792</v>
      </c>
      <c r="B169" s="884" t="s">
        <v>792</v>
      </c>
      <c r="C169" s="885"/>
      <c r="D169" s="885"/>
      <c r="E169" s="886" t="s">
        <v>792</v>
      </c>
      <c r="F169" s="885"/>
      <c r="G169" s="613" t="s">
        <v>792</v>
      </c>
      <c r="H169" s="613" t="s">
        <v>792</v>
      </c>
      <c r="I169" s="886" t="s">
        <v>792</v>
      </c>
      <c r="J169" s="885"/>
      <c r="K169" s="613" t="s">
        <v>792</v>
      </c>
      <c r="L169" s="884" t="s">
        <v>792</v>
      </c>
      <c r="M169" s="885"/>
      <c r="N169" s="886" t="s">
        <v>792</v>
      </c>
      <c r="O169" s="885"/>
      <c r="P169" s="885"/>
      <c r="Q169" s="885"/>
      <c r="R169" s="885"/>
      <c r="S169" s="885"/>
      <c r="T169" s="886" t="s">
        <v>792</v>
      </c>
      <c r="U169" s="885"/>
      <c r="V169" s="885"/>
      <c r="W169" s="613" t="s">
        <v>792</v>
      </c>
      <c r="X169" s="886" t="s">
        <v>792</v>
      </c>
      <c r="Y169" s="885"/>
      <c r="Z169" s="885"/>
      <c r="AA169" s="885"/>
      <c r="AB169" s="885"/>
      <c r="AC169" s="613" t="s">
        <v>792</v>
      </c>
      <c r="AD169" s="613" t="s">
        <v>792</v>
      </c>
    </row>
    <row r="170" spans="1:30">
      <c r="A170" s="612" t="s">
        <v>1755</v>
      </c>
      <c r="B170" s="892" t="s">
        <v>1756</v>
      </c>
      <c r="C170" s="888"/>
      <c r="D170" s="888"/>
      <c r="E170" s="900">
        <v>1200</v>
      </c>
      <c r="F170" s="888"/>
      <c r="G170" s="619">
        <v>1200</v>
      </c>
      <c r="H170" s="619">
        <v>18720</v>
      </c>
      <c r="I170" s="901">
        <v>1560</v>
      </c>
      <c r="J170" s="888"/>
      <c r="K170" s="618">
        <v>15.6</v>
      </c>
      <c r="L170" s="894"/>
      <c r="M170" s="888"/>
      <c r="N170" s="887">
        <v>45901</v>
      </c>
      <c r="O170" s="888"/>
      <c r="P170" s="888"/>
      <c r="Q170" s="888"/>
      <c r="R170" s="888"/>
      <c r="S170" s="888"/>
      <c r="T170" s="887">
        <v>46265</v>
      </c>
      <c r="U170" s="888"/>
      <c r="V170" s="888"/>
      <c r="W170" s="616">
        <v>1560</v>
      </c>
      <c r="X170" s="889">
        <v>15.6</v>
      </c>
      <c r="Y170" s="888"/>
      <c r="Z170" s="888"/>
      <c r="AA170" s="888"/>
      <c r="AB170" s="888"/>
      <c r="AC170" s="617">
        <v>45870</v>
      </c>
      <c r="AD170" s="615" t="s">
        <v>842</v>
      </c>
    </row>
    <row r="171" spans="1:30">
      <c r="A171" s="612"/>
      <c r="B171" s="892"/>
      <c r="C171" s="888"/>
      <c r="D171" s="888"/>
      <c r="E171" s="893"/>
      <c r="F171" s="888"/>
      <c r="G171" s="615" t="s">
        <v>792</v>
      </c>
      <c r="H171" s="615"/>
      <c r="I171" s="893"/>
      <c r="J171" s="888"/>
      <c r="K171" s="615"/>
      <c r="L171" s="894"/>
      <c r="M171" s="888"/>
      <c r="N171" s="887">
        <v>46266</v>
      </c>
      <c r="O171" s="888"/>
      <c r="P171" s="888"/>
      <c r="Q171" s="888"/>
      <c r="R171" s="888"/>
      <c r="S171" s="888"/>
      <c r="T171" s="887">
        <v>46630</v>
      </c>
      <c r="U171" s="888"/>
      <c r="V171" s="888"/>
      <c r="W171" s="616">
        <v>1620</v>
      </c>
      <c r="X171" s="889">
        <v>16.2</v>
      </c>
      <c r="Y171" s="888"/>
      <c r="Z171" s="888"/>
      <c r="AA171" s="888"/>
      <c r="AB171" s="888"/>
      <c r="AC171" s="615"/>
      <c r="AD171" s="615"/>
    </row>
    <row r="172" spans="1:30">
      <c r="A172" s="614" t="s">
        <v>792</v>
      </c>
      <c r="B172" s="884" t="s">
        <v>792</v>
      </c>
      <c r="C172" s="885"/>
      <c r="D172" s="885"/>
      <c r="E172" s="886" t="s">
        <v>792</v>
      </c>
      <c r="F172" s="885"/>
      <c r="G172" s="613" t="s">
        <v>792</v>
      </c>
      <c r="H172" s="613" t="s">
        <v>792</v>
      </c>
      <c r="I172" s="886" t="s">
        <v>792</v>
      </c>
      <c r="J172" s="885"/>
      <c r="K172" s="613" t="s">
        <v>792</v>
      </c>
      <c r="L172" s="884" t="s">
        <v>792</v>
      </c>
      <c r="M172" s="885"/>
      <c r="N172" s="886" t="s">
        <v>792</v>
      </c>
      <c r="O172" s="885"/>
      <c r="P172" s="885"/>
      <c r="Q172" s="885"/>
      <c r="R172" s="885"/>
      <c r="S172" s="885"/>
      <c r="T172" s="886" t="s">
        <v>792</v>
      </c>
      <c r="U172" s="885"/>
      <c r="V172" s="885"/>
      <c r="W172" s="613" t="s">
        <v>792</v>
      </c>
      <c r="X172" s="886" t="s">
        <v>792</v>
      </c>
      <c r="Y172" s="885"/>
      <c r="Z172" s="885"/>
      <c r="AA172" s="885"/>
      <c r="AB172" s="885"/>
      <c r="AC172" s="613" t="s">
        <v>792</v>
      </c>
      <c r="AD172" s="613" t="s">
        <v>792</v>
      </c>
    </row>
    <row r="173" spans="1:30">
      <c r="A173" s="612" t="s">
        <v>1757</v>
      </c>
      <c r="B173" s="892" t="s">
        <v>59</v>
      </c>
      <c r="C173" s="888"/>
      <c r="D173" s="888"/>
      <c r="E173" s="900">
        <v>2400</v>
      </c>
      <c r="F173" s="888"/>
      <c r="G173" s="619">
        <v>0</v>
      </c>
      <c r="H173" s="615"/>
      <c r="I173" s="893"/>
      <c r="J173" s="888"/>
      <c r="K173" s="618">
        <v>0</v>
      </c>
      <c r="L173" s="894"/>
      <c r="M173" s="888"/>
      <c r="N173" s="893"/>
      <c r="O173" s="888"/>
      <c r="P173" s="888"/>
      <c r="Q173" s="888"/>
      <c r="R173" s="888"/>
      <c r="S173" s="888"/>
      <c r="T173" s="893"/>
      <c r="U173" s="888"/>
      <c r="V173" s="888"/>
      <c r="W173" s="615"/>
      <c r="X173" s="889">
        <v>0</v>
      </c>
      <c r="Y173" s="888"/>
      <c r="Z173" s="888"/>
      <c r="AA173" s="888"/>
      <c r="AB173" s="888"/>
      <c r="AC173" s="615"/>
      <c r="AD173" s="615" t="s">
        <v>792</v>
      </c>
    </row>
    <row r="174" spans="1:30">
      <c r="A174" s="614" t="s">
        <v>792</v>
      </c>
      <c r="B174" s="884" t="s">
        <v>792</v>
      </c>
      <c r="C174" s="885"/>
      <c r="D174" s="885"/>
      <c r="E174" s="886" t="s">
        <v>792</v>
      </c>
      <c r="F174" s="885"/>
      <c r="G174" s="613" t="s">
        <v>792</v>
      </c>
      <c r="H174" s="613" t="s">
        <v>792</v>
      </c>
      <c r="I174" s="886" t="s">
        <v>792</v>
      </c>
      <c r="J174" s="885"/>
      <c r="K174" s="613" t="s">
        <v>792</v>
      </c>
      <c r="L174" s="884" t="s">
        <v>792</v>
      </c>
      <c r="M174" s="885"/>
      <c r="N174" s="886" t="s">
        <v>792</v>
      </c>
      <c r="O174" s="885"/>
      <c r="P174" s="885"/>
      <c r="Q174" s="885"/>
      <c r="R174" s="885"/>
      <c r="S174" s="885"/>
      <c r="T174" s="886" t="s">
        <v>792</v>
      </c>
      <c r="U174" s="885"/>
      <c r="V174" s="885"/>
      <c r="W174" s="613" t="s">
        <v>792</v>
      </c>
      <c r="X174" s="886" t="s">
        <v>792</v>
      </c>
      <c r="Y174" s="885"/>
      <c r="Z174" s="885"/>
      <c r="AA174" s="885"/>
      <c r="AB174" s="885"/>
      <c r="AC174" s="613" t="s">
        <v>792</v>
      </c>
      <c r="AD174" s="613" t="s">
        <v>792</v>
      </c>
    </row>
    <row r="175" spans="1:30">
      <c r="A175" s="612" t="s">
        <v>1758</v>
      </c>
      <c r="B175" s="892" t="s">
        <v>1759</v>
      </c>
      <c r="C175" s="888"/>
      <c r="D175" s="888"/>
      <c r="E175" s="900">
        <v>1200</v>
      </c>
      <c r="F175" s="888"/>
      <c r="G175" s="619">
        <v>1200</v>
      </c>
      <c r="H175" s="619">
        <v>17568</v>
      </c>
      <c r="I175" s="901">
        <v>1464</v>
      </c>
      <c r="J175" s="888"/>
      <c r="K175" s="618">
        <v>14.64</v>
      </c>
      <c r="L175" s="894"/>
      <c r="M175" s="888"/>
      <c r="N175" s="887">
        <v>45658</v>
      </c>
      <c r="O175" s="888"/>
      <c r="P175" s="888"/>
      <c r="Q175" s="888"/>
      <c r="R175" s="888"/>
      <c r="S175" s="888"/>
      <c r="T175" s="887">
        <v>45991</v>
      </c>
      <c r="U175" s="888"/>
      <c r="V175" s="888"/>
      <c r="W175" s="616">
        <v>1464</v>
      </c>
      <c r="X175" s="889">
        <v>14.64</v>
      </c>
      <c r="Y175" s="888"/>
      <c r="Z175" s="888"/>
      <c r="AA175" s="888"/>
      <c r="AB175" s="888"/>
      <c r="AC175" s="617">
        <v>45627</v>
      </c>
      <c r="AD175" s="615" t="s">
        <v>866</v>
      </c>
    </row>
    <row r="176" spans="1:30">
      <c r="A176" s="612"/>
      <c r="B176" s="892"/>
      <c r="C176" s="888"/>
      <c r="D176" s="888"/>
      <c r="E176" s="893"/>
      <c r="F176" s="888"/>
      <c r="G176" s="615" t="s">
        <v>792</v>
      </c>
      <c r="H176" s="615"/>
      <c r="I176" s="893"/>
      <c r="J176" s="888"/>
      <c r="K176" s="615"/>
      <c r="L176" s="894"/>
      <c r="M176" s="888"/>
      <c r="N176" s="887">
        <v>45992</v>
      </c>
      <c r="O176" s="888"/>
      <c r="P176" s="888"/>
      <c r="Q176" s="888"/>
      <c r="R176" s="888"/>
      <c r="S176" s="888"/>
      <c r="T176" s="887">
        <v>46356</v>
      </c>
      <c r="U176" s="888"/>
      <c r="V176" s="888"/>
      <c r="W176" s="616">
        <v>1536</v>
      </c>
      <c r="X176" s="889">
        <v>15.36</v>
      </c>
      <c r="Y176" s="888"/>
      <c r="Z176" s="888"/>
      <c r="AA176" s="888"/>
      <c r="AB176" s="888"/>
      <c r="AC176" s="615"/>
      <c r="AD176" s="615"/>
    </row>
    <row r="177" spans="1:30">
      <c r="A177" s="614" t="s">
        <v>792</v>
      </c>
      <c r="B177" s="884" t="s">
        <v>792</v>
      </c>
      <c r="C177" s="885"/>
      <c r="D177" s="885"/>
      <c r="E177" s="886" t="s">
        <v>792</v>
      </c>
      <c r="F177" s="885"/>
      <c r="G177" s="613" t="s">
        <v>792</v>
      </c>
      <c r="H177" s="613" t="s">
        <v>792</v>
      </c>
      <c r="I177" s="886" t="s">
        <v>792</v>
      </c>
      <c r="J177" s="885"/>
      <c r="K177" s="613" t="s">
        <v>792</v>
      </c>
      <c r="L177" s="884" t="s">
        <v>792</v>
      </c>
      <c r="M177" s="885"/>
      <c r="N177" s="886" t="s">
        <v>792</v>
      </c>
      <c r="O177" s="885"/>
      <c r="P177" s="885"/>
      <c r="Q177" s="885"/>
      <c r="R177" s="885"/>
      <c r="S177" s="885"/>
      <c r="T177" s="886" t="s">
        <v>792</v>
      </c>
      <c r="U177" s="885"/>
      <c r="V177" s="885"/>
      <c r="W177" s="613" t="s">
        <v>792</v>
      </c>
      <c r="X177" s="886" t="s">
        <v>792</v>
      </c>
      <c r="Y177" s="885"/>
      <c r="Z177" s="885"/>
      <c r="AA177" s="885"/>
      <c r="AB177" s="885"/>
      <c r="AC177" s="613" t="s">
        <v>792</v>
      </c>
      <c r="AD177" s="613" t="s">
        <v>792</v>
      </c>
    </row>
    <row r="178" spans="1:30">
      <c r="A178" s="612" t="s">
        <v>1760</v>
      </c>
      <c r="B178" s="892" t="s">
        <v>1761</v>
      </c>
      <c r="C178" s="888"/>
      <c r="D178" s="888"/>
      <c r="E178" s="900">
        <v>1200</v>
      </c>
      <c r="F178" s="888"/>
      <c r="G178" s="619">
        <v>1200</v>
      </c>
      <c r="H178" s="619">
        <v>18144</v>
      </c>
      <c r="I178" s="901">
        <v>1512</v>
      </c>
      <c r="J178" s="888"/>
      <c r="K178" s="618">
        <v>15.12</v>
      </c>
      <c r="L178" s="894"/>
      <c r="M178" s="888"/>
      <c r="N178" s="887">
        <v>45717</v>
      </c>
      <c r="O178" s="888"/>
      <c r="P178" s="888"/>
      <c r="Q178" s="888"/>
      <c r="R178" s="888"/>
      <c r="S178" s="888"/>
      <c r="T178" s="887">
        <v>46081</v>
      </c>
      <c r="U178" s="888"/>
      <c r="V178" s="888"/>
      <c r="W178" s="616">
        <v>1512</v>
      </c>
      <c r="X178" s="889">
        <v>15.12</v>
      </c>
      <c r="Y178" s="888"/>
      <c r="Z178" s="888"/>
      <c r="AA178" s="888"/>
      <c r="AB178" s="888"/>
      <c r="AC178" s="617">
        <v>45366</v>
      </c>
      <c r="AD178" s="615" t="s">
        <v>863</v>
      </c>
    </row>
    <row r="179" spans="1:30">
      <c r="A179" s="614" t="s">
        <v>792</v>
      </c>
      <c r="B179" s="884" t="s">
        <v>792</v>
      </c>
      <c r="C179" s="885"/>
      <c r="D179" s="885"/>
      <c r="E179" s="886" t="s">
        <v>792</v>
      </c>
      <c r="F179" s="885"/>
      <c r="G179" s="613" t="s">
        <v>792</v>
      </c>
      <c r="H179" s="613" t="s">
        <v>792</v>
      </c>
      <c r="I179" s="886" t="s">
        <v>792</v>
      </c>
      <c r="J179" s="885"/>
      <c r="K179" s="613" t="s">
        <v>792</v>
      </c>
      <c r="L179" s="884" t="s">
        <v>792</v>
      </c>
      <c r="M179" s="885"/>
      <c r="N179" s="886" t="s">
        <v>792</v>
      </c>
      <c r="O179" s="885"/>
      <c r="P179" s="885"/>
      <c r="Q179" s="885"/>
      <c r="R179" s="885"/>
      <c r="S179" s="885"/>
      <c r="T179" s="886" t="s">
        <v>792</v>
      </c>
      <c r="U179" s="885"/>
      <c r="V179" s="885"/>
      <c r="W179" s="613" t="s">
        <v>792</v>
      </c>
      <c r="X179" s="886" t="s">
        <v>792</v>
      </c>
      <c r="Y179" s="885"/>
      <c r="Z179" s="885"/>
      <c r="AA179" s="885"/>
      <c r="AB179" s="885"/>
      <c r="AC179" s="613" t="s">
        <v>792</v>
      </c>
      <c r="AD179" s="613" t="s">
        <v>792</v>
      </c>
    </row>
    <row r="180" spans="1:30">
      <c r="A180" s="612" t="s">
        <v>1762</v>
      </c>
      <c r="B180" s="892" t="s">
        <v>1763</v>
      </c>
      <c r="C180" s="888"/>
      <c r="D180" s="888"/>
      <c r="E180" s="900">
        <v>5600</v>
      </c>
      <c r="F180" s="888"/>
      <c r="G180" s="619">
        <v>5600</v>
      </c>
      <c r="H180" s="619">
        <v>76608</v>
      </c>
      <c r="I180" s="901">
        <v>6384</v>
      </c>
      <c r="J180" s="888"/>
      <c r="K180" s="618">
        <v>13.68</v>
      </c>
      <c r="L180" s="894"/>
      <c r="M180" s="888"/>
      <c r="N180" s="887">
        <v>45748</v>
      </c>
      <c r="O180" s="888"/>
      <c r="P180" s="888"/>
      <c r="Q180" s="888"/>
      <c r="R180" s="888"/>
      <c r="S180" s="888"/>
      <c r="T180" s="887">
        <v>46112</v>
      </c>
      <c r="U180" s="888"/>
      <c r="V180" s="888"/>
      <c r="W180" s="616">
        <v>6384</v>
      </c>
      <c r="X180" s="889">
        <v>13.68</v>
      </c>
      <c r="Y180" s="888"/>
      <c r="Z180" s="888"/>
      <c r="AA180" s="888"/>
      <c r="AB180" s="888"/>
      <c r="AC180" s="617">
        <v>45748</v>
      </c>
      <c r="AD180" s="615" t="s">
        <v>983</v>
      </c>
    </row>
    <row r="181" spans="1:30">
      <c r="A181" s="614" t="s">
        <v>792</v>
      </c>
      <c r="B181" s="884" t="s">
        <v>792</v>
      </c>
      <c r="C181" s="885"/>
      <c r="D181" s="885"/>
      <c r="E181" s="886" t="s">
        <v>792</v>
      </c>
      <c r="F181" s="885"/>
      <c r="G181" s="613" t="s">
        <v>792</v>
      </c>
      <c r="H181" s="613" t="s">
        <v>792</v>
      </c>
      <c r="I181" s="886" t="s">
        <v>792</v>
      </c>
      <c r="J181" s="885"/>
      <c r="K181" s="613" t="s">
        <v>792</v>
      </c>
      <c r="L181" s="884" t="s">
        <v>792</v>
      </c>
      <c r="M181" s="885"/>
      <c r="N181" s="886" t="s">
        <v>792</v>
      </c>
      <c r="O181" s="885"/>
      <c r="P181" s="885"/>
      <c r="Q181" s="885"/>
      <c r="R181" s="885"/>
      <c r="S181" s="885"/>
      <c r="T181" s="886" t="s">
        <v>792</v>
      </c>
      <c r="U181" s="885"/>
      <c r="V181" s="885"/>
      <c r="W181" s="613" t="s">
        <v>792</v>
      </c>
      <c r="X181" s="886" t="s">
        <v>792</v>
      </c>
      <c r="Y181" s="885"/>
      <c r="Z181" s="885"/>
      <c r="AA181" s="885"/>
      <c r="AB181" s="885"/>
      <c r="AC181" s="613" t="s">
        <v>792</v>
      </c>
      <c r="AD181" s="613" t="s">
        <v>792</v>
      </c>
    </row>
    <row r="182" spans="1:30">
      <c r="A182" s="612" t="s">
        <v>1764</v>
      </c>
      <c r="B182" s="892" t="s">
        <v>1765</v>
      </c>
      <c r="C182" s="888"/>
      <c r="D182" s="888"/>
      <c r="E182" s="900">
        <v>1200</v>
      </c>
      <c r="F182" s="888"/>
      <c r="G182" s="619">
        <v>1200</v>
      </c>
      <c r="H182" s="619">
        <v>17568</v>
      </c>
      <c r="I182" s="901">
        <v>1464</v>
      </c>
      <c r="J182" s="888"/>
      <c r="K182" s="618">
        <v>14.64</v>
      </c>
      <c r="L182" s="894"/>
      <c r="M182" s="888"/>
      <c r="N182" s="887">
        <v>45901</v>
      </c>
      <c r="O182" s="888"/>
      <c r="P182" s="888"/>
      <c r="Q182" s="888"/>
      <c r="R182" s="888"/>
      <c r="S182" s="888"/>
      <c r="T182" s="887">
        <v>46265</v>
      </c>
      <c r="U182" s="888"/>
      <c r="V182" s="888"/>
      <c r="W182" s="616">
        <v>1464</v>
      </c>
      <c r="X182" s="889">
        <v>14.64</v>
      </c>
      <c r="Y182" s="888"/>
      <c r="Z182" s="888"/>
      <c r="AA182" s="888"/>
      <c r="AB182" s="888"/>
      <c r="AC182" s="617">
        <v>45536</v>
      </c>
      <c r="AD182" s="615" t="s">
        <v>842</v>
      </c>
    </row>
    <row r="183" spans="1:30">
      <c r="A183" s="612"/>
      <c r="B183" s="892"/>
      <c r="C183" s="888"/>
      <c r="D183" s="888"/>
      <c r="E183" s="893"/>
      <c r="F183" s="888"/>
      <c r="G183" s="615" t="s">
        <v>792</v>
      </c>
      <c r="H183" s="615"/>
      <c r="I183" s="893"/>
      <c r="J183" s="888"/>
      <c r="K183" s="615"/>
      <c r="L183" s="894"/>
      <c r="M183" s="888"/>
      <c r="N183" s="887">
        <v>46266</v>
      </c>
      <c r="O183" s="888"/>
      <c r="P183" s="888"/>
      <c r="Q183" s="888"/>
      <c r="R183" s="888"/>
      <c r="S183" s="888"/>
      <c r="T183" s="887">
        <v>46630</v>
      </c>
      <c r="U183" s="888"/>
      <c r="V183" s="888"/>
      <c r="W183" s="616">
        <v>1536</v>
      </c>
      <c r="X183" s="889">
        <v>15.36</v>
      </c>
      <c r="Y183" s="888"/>
      <c r="Z183" s="888"/>
      <c r="AA183" s="888"/>
      <c r="AB183" s="888"/>
      <c r="AC183" s="615"/>
      <c r="AD183" s="615"/>
    </row>
    <row r="184" spans="1:30">
      <c r="A184" s="614" t="s">
        <v>792</v>
      </c>
      <c r="B184" s="884" t="s">
        <v>792</v>
      </c>
      <c r="C184" s="885"/>
      <c r="D184" s="885"/>
      <c r="E184" s="886" t="s">
        <v>792</v>
      </c>
      <c r="F184" s="885"/>
      <c r="G184" s="613" t="s">
        <v>792</v>
      </c>
      <c r="H184" s="613" t="s">
        <v>792</v>
      </c>
      <c r="I184" s="886" t="s">
        <v>792</v>
      </c>
      <c r="J184" s="885"/>
      <c r="K184" s="613" t="s">
        <v>792</v>
      </c>
      <c r="L184" s="884" t="s">
        <v>792</v>
      </c>
      <c r="M184" s="885"/>
      <c r="N184" s="886" t="s">
        <v>792</v>
      </c>
      <c r="O184" s="885"/>
      <c r="P184" s="885"/>
      <c r="Q184" s="885"/>
      <c r="R184" s="885"/>
      <c r="S184" s="885"/>
      <c r="T184" s="886" t="s">
        <v>792</v>
      </c>
      <c r="U184" s="885"/>
      <c r="V184" s="885"/>
      <c r="W184" s="613" t="s">
        <v>792</v>
      </c>
      <c r="X184" s="886" t="s">
        <v>792</v>
      </c>
      <c r="Y184" s="885"/>
      <c r="Z184" s="885"/>
      <c r="AA184" s="885"/>
      <c r="AB184" s="885"/>
      <c r="AC184" s="613" t="s">
        <v>792</v>
      </c>
      <c r="AD184" s="613" t="s">
        <v>792</v>
      </c>
    </row>
    <row r="185" spans="1:30">
      <c r="A185" s="612" t="s">
        <v>1766</v>
      </c>
      <c r="B185" s="892" t="s">
        <v>1767</v>
      </c>
      <c r="C185" s="888"/>
      <c r="D185" s="888"/>
      <c r="E185" s="900">
        <v>2400</v>
      </c>
      <c r="F185" s="888"/>
      <c r="G185" s="619">
        <v>2400</v>
      </c>
      <c r="H185" s="619">
        <v>33696</v>
      </c>
      <c r="I185" s="901">
        <v>2808</v>
      </c>
      <c r="J185" s="888"/>
      <c r="K185" s="618">
        <v>14.04</v>
      </c>
      <c r="L185" s="894"/>
      <c r="M185" s="888"/>
      <c r="N185" s="887">
        <v>45901</v>
      </c>
      <c r="O185" s="888"/>
      <c r="P185" s="888"/>
      <c r="Q185" s="888"/>
      <c r="R185" s="888"/>
      <c r="S185" s="888"/>
      <c r="T185" s="887">
        <v>46265</v>
      </c>
      <c r="U185" s="888"/>
      <c r="V185" s="888"/>
      <c r="W185" s="616">
        <v>2808</v>
      </c>
      <c r="X185" s="889">
        <v>14.04</v>
      </c>
      <c r="Y185" s="888"/>
      <c r="Z185" s="888"/>
      <c r="AA185" s="888"/>
      <c r="AB185" s="888"/>
      <c r="AC185" s="617">
        <v>45901</v>
      </c>
      <c r="AD185" s="615" t="s">
        <v>1009</v>
      </c>
    </row>
    <row r="186" spans="1:30">
      <c r="A186" s="612"/>
      <c r="B186" s="892"/>
      <c r="C186" s="888"/>
      <c r="D186" s="888"/>
      <c r="E186" s="893"/>
      <c r="F186" s="888"/>
      <c r="G186" s="615" t="s">
        <v>792</v>
      </c>
      <c r="H186" s="615"/>
      <c r="I186" s="893"/>
      <c r="J186" s="888"/>
      <c r="K186" s="615"/>
      <c r="L186" s="894"/>
      <c r="M186" s="888"/>
      <c r="N186" s="887">
        <v>46266</v>
      </c>
      <c r="O186" s="888"/>
      <c r="P186" s="888"/>
      <c r="Q186" s="888"/>
      <c r="R186" s="888"/>
      <c r="S186" s="888"/>
      <c r="T186" s="887">
        <v>46630</v>
      </c>
      <c r="U186" s="888"/>
      <c r="V186" s="888"/>
      <c r="W186" s="616">
        <v>2952</v>
      </c>
      <c r="X186" s="889">
        <v>14.76</v>
      </c>
      <c r="Y186" s="888"/>
      <c r="Z186" s="888"/>
      <c r="AA186" s="888"/>
      <c r="AB186" s="888"/>
      <c r="AC186" s="615"/>
      <c r="AD186" s="615"/>
    </row>
    <row r="187" spans="1:30">
      <c r="A187" s="612"/>
      <c r="B187" s="892"/>
      <c r="C187" s="888"/>
      <c r="D187" s="888"/>
      <c r="E187" s="893"/>
      <c r="F187" s="888"/>
      <c r="G187" s="615" t="s">
        <v>792</v>
      </c>
      <c r="H187" s="615"/>
      <c r="I187" s="893"/>
      <c r="J187" s="888"/>
      <c r="K187" s="615"/>
      <c r="L187" s="894"/>
      <c r="M187" s="888"/>
      <c r="N187" s="887">
        <v>46631</v>
      </c>
      <c r="O187" s="888"/>
      <c r="P187" s="888"/>
      <c r="Q187" s="888"/>
      <c r="R187" s="888"/>
      <c r="S187" s="888"/>
      <c r="T187" s="887">
        <v>46996</v>
      </c>
      <c r="U187" s="888"/>
      <c r="V187" s="888"/>
      <c r="W187" s="616">
        <v>3096</v>
      </c>
      <c r="X187" s="889">
        <v>15.48</v>
      </c>
      <c r="Y187" s="888"/>
      <c r="Z187" s="888"/>
      <c r="AA187" s="888"/>
      <c r="AB187" s="888"/>
      <c r="AC187" s="615"/>
      <c r="AD187" s="615"/>
    </row>
    <row r="188" spans="1:30">
      <c r="A188" s="614" t="s">
        <v>792</v>
      </c>
      <c r="B188" s="884" t="s">
        <v>792</v>
      </c>
      <c r="C188" s="885"/>
      <c r="D188" s="885"/>
      <c r="E188" s="886" t="s">
        <v>792</v>
      </c>
      <c r="F188" s="885"/>
      <c r="G188" s="613" t="s">
        <v>792</v>
      </c>
      <c r="H188" s="613" t="s">
        <v>792</v>
      </c>
      <c r="I188" s="886" t="s">
        <v>792</v>
      </c>
      <c r="J188" s="885"/>
      <c r="K188" s="613" t="s">
        <v>792</v>
      </c>
      <c r="L188" s="884" t="s">
        <v>792</v>
      </c>
      <c r="M188" s="885"/>
      <c r="N188" s="886" t="s">
        <v>792</v>
      </c>
      <c r="O188" s="885"/>
      <c r="P188" s="885"/>
      <c r="Q188" s="885"/>
      <c r="R188" s="885"/>
      <c r="S188" s="885"/>
      <c r="T188" s="886" t="s">
        <v>792</v>
      </c>
      <c r="U188" s="885"/>
      <c r="V188" s="885"/>
      <c r="W188" s="613" t="s">
        <v>792</v>
      </c>
      <c r="X188" s="886" t="s">
        <v>792</v>
      </c>
      <c r="Y188" s="885"/>
      <c r="Z188" s="885"/>
      <c r="AA188" s="885"/>
      <c r="AB188" s="885"/>
      <c r="AC188" s="613" t="s">
        <v>792</v>
      </c>
      <c r="AD188" s="613" t="s">
        <v>792</v>
      </c>
    </row>
    <row r="189" spans="1:30">
      <c r="A189" s="612" t="s">
        <v>1768</v>
      </c>
      <c r="B189" s="892" t="s">
        <v>1738</v>
      </c>
      <c r="C189" s="888"/>
      <c r="D189" s="888"/>
      <c r="E189" s="900">
        <v>4800</v>
      </c>
      <c r="F189" s="888"/>
      <c r="G189" s="619">
        <v>4800</v>
      </c>
      <c r="H189" s="615"/>
      <c r="I189" s="893"/>
      <c r="J189" s="888"/>
      <c r="K189" s="618">
        <v>0</v>
      </c>
      <c r="L189" s="894" t="s">
        <v>1739</v>
      </c>
      <c r="M189" s="888"/>
      <c r="N189" s="893"/>
      <c r="O189" s="888"/>
      <c r="P189" s="888"/>
      <c r="Q189" s="888"/>
      <c r="R189" s="888"/>
      <c r="S189" s="888"/>
      <c r="T189" s="893"/>
      <c r="U189" s="888"/>
      <c r="V189" s="888"/>
      <c r="W189" s="615"/>
      <c r="X189" s="889">
        <v>0</v>
      </c>
      <c r="Y189" s="888"/>
      <c r="Z189" s="888"/>
      <c r="AA189" s="888"/>
      <c r="AB189" s="888"/>
      <c r="AC189" s="617">
        <v>45597</v>
      </c>
      <c r="AD189" s="615" t="s">
        <v>968</v>
      </c>
    </row>
    <row r="190" spans="1:30">
      <c r="A190" s="614" t="s">
        <v>792</v>
      </c>
      <c r="B190" s="884" t="s">
        <v>792</v>
      </c>
      <c r="C190" s="885"/>
      <c r="D190" s="885"/>
      <c r="E190" s="886" t="s">
        <v>792</v>
      </c>
      <c r="F190" s="885"/>
      <c r="G190" s="613" t="s">
        <v>792</v>
      </c>
      <c r="H190" s="613" t="s">
        <v>792</v>
      </c>
      <c r="I190" s="886" t="s">
        <v>792</v>
      </c>
      <c r="J190" s="885"/>
      <c r="K190" s="613" t="s">
        <v>792</v>
      </c>
      <c r="L190" s="884" t="s">
        <v>792</v>
      </c>
      <c r="M190" s="885"/>
      <c r="N190" s="886" t="s">
        <v>792</v>
      </c>
      <c r="O190" s="885"/>
      <c r="P190" s="885"/>
      <c r="Q190" s="885"/>
      <c r="R190" s="885"/>
      <c r="S190" s="885"/>
      <c r="T190" s="886" t="s">
        <v>792</v>
      </c>
      <c r="U190" s="885"/>
      <c r="V190" s="885"/>
      <c r="W190" s="613" t="s">
        <v>792</v>
      </c>
      <c r="X190" s="886" t="s">
        <v>792</v>
      </c>
      <c r="Y190" s="885"/>
      <c r="Z190" s="885"/>
      <c r="AA190" s="885"/>
      <c r="AB190" s="885"/>
      <c r="AC190" s="613" t="s">
        <v>792</v>
      </c>
      <c r="AD190" s="613" t="s">
        <v>792</v>
      </c>
    </row>
    <row r="191" spans="1:30">
      <c r="A191" s="612" t="s">
        <v>1769</v>
      </c>
      <c r="B191" s="892" t="s">
        <v>1770</v>
      </c>
      <c r="C191" s="888"/>
      <c r="D191" s="888"/>
      <c r="E191" s="900">
        <v>3200</v>
      </c>
      <c r="F191" s="888"/>
      <c r="G191" s="619">
        <v>3200</v>
      </c>
      <c r="H191" s="619">
        <v>42240</v>
      </c>
      <c r="I191" s="901">
        <v>3520</v>
      </c>
      <c r="J191" s="888"/>
      <c r="K191" s="618">
        <v>13.2</v>
      </c>
      <c r="L191" s="894"/>
      <c r="M191" s="888"/>
      <c r="N191" s="887">
        <v>45778</v>
      </c>
      <c r="O191" s="888"/>
      <c r="P191" s="888"/>
      <c r="Q191" s="888"/>
      <c r="R191" s="888"/>
      <c r="S191" s="888"/>
      <c r="T191" s="887">
        <v>46142</v>
      </c>
      <c r="U191" s="888"/>
      <c r="V191" s="888"/>
      <c r="W191" s="616">
        <v>3520</v>
      </c>
      <c r="X191" s="889">
        <v>13.2</v>
      </c>
      <c r="Y191" s="888"/>
      <c r="Z191" s="888"/>
      <c r="AA191" s="888"/>
      <c r="AB191" s="888"/>
      <c r="AC191" s="617">
        <v>45047</v>
      </c>
      <c r="AD191" s="615" t="s">
        <v>1433</v>
      </c>
    </row>
    <row r="192" spans="1:30">
      <c r="A192" s="614" t="s">
        <v>792</v>
      </c>
      <c r="B192" s="884" t="s">
        <v>792</v>
      </c>
      <c r="C192" s="885"/>
      <c r="D192" s="885"/>
      <c r="E192" s="886" t="s">
        <v>792</v>
      </c>
      <c r="F192" s="885"/>
      <c r="G192" s="613" t="s">
        <v>792</v>
      </c>
      <c r="H192" s="613" t="s">
        <v>792</v>
      </c>
      <c r="I192" s="886" t="s">
        <v>792</v>
      </c>
      <c r="J192" s="885"/>
      <c r="K192" s="613" t="s">
        <v>792</v>
      </c>
      <c r="L192" s="884" t="s">
        <v>792</v>
      </c>
      <c r="M192" s="885"/>
      <c r="N192" s="886" t="s">
        <v>792</v>
      </c>
      <c r="O192" s="885"/>
      <c r="P192" s="885"/>
      <c r="Q192" s="885"/>
      <c r="R192" s="885"/>
      <c r="S192" s="885"/>
      <c r="T192" s="886" t="s">
        <v>792</v>
      </c>
      <c r="U192" s="885"/>
      <c r="V192" s="885"/>
      <c r="W192" s="613" t="s">
        <v>792</v>
      </c>
      <c r="X192" s="886" t="s">
        <v>792</v>
      </c>
      <c r="Y192" s="885"/>
      <c r="Z192" s="885"/>
      <c r="AA192" s="885"/>
      <c r="AB192" s="885"/>
      <c r="AC192" s="613" t="s">
        <v>792</v>
      </c>
      <c r="AD192" s="613" t="s">
        <v>792</v>
      </c>
    </row>
    <row r="193" spans="1:30">
      <c r="A193" s="612" t="s">
        <v>1771</v>
      </c>
      <c r="B193" s="892" t="s">
        <v>1772</v>
      </c>
      <c r="C193" s="888"/>
      <c r="D193" s="888"/>
      <c r="E193" s="900">
        <v>1200</v>
      </c>
      <c r="F193" s="888"/>
      <c r="G193" s="619">
        <v>1200</v>
      </c>
      <c r="H193" s="619">
        <v>18144</v>
      </c>
      <c r="I193" s="901">
        <v>1512</v>
      </c>
      <c r="J193" s="888"/>
      <c r="K193" s="618">
        <v>15.12</v>
      </c>
      <c r="L193" s="894"/>
      <c r="M193" s="888"/>
      <c r="N193" s="887">
        <v>45627</v>
      </c>
      <c r="O193" s="888"/>
      <c r="P193" s="888"/>
      <c r="Q193" s="888"/>
      <c r="R193" s="888"/>
      <c r="S193" s="888"/>
      <c r="T193" s="887">
        <v>45991</v>
      </c>
      <c r="U193" s="888"/>
      <c r="V193" s="888"/>
      <c r="W193" s="616">
        <v>1512</v>
      </c>
      <c r="X193" s="889">
        <v>15.12</v>
      </c>
      <c r="Y193" s="888"/>
      <c r="Z193" s="888"/>
      <c r="AA193" s="888"/>
      <c r="AB193" s="888"/>
      <c r="AC193" s="617">
        <v>45261</v>
      </c>
      <c r="AD193" s="615" t="s">
        <v>866</v>
      </c>
    </row>
    <row r="194" spans="1:30">
      <c r="A194" s="612"/>
      <c r="B194" s="892"/>
      <c r="C194" s="888"/>
      <c r="D194" s="888"/>
      <c r="E194" s="893"/>
      <c r="F194" s="888"/>
      <c r="G194" s="615" t="s">
        <v>792</v>
      </c>
      <c r="H194" s="615"/>
      <c r="I194" s="893"/>
      <c r="J194" s="888"/>
      <c r="K194" s="615"/>
      <c r="L194" s="894"/>
      <c r="M194" s="888"/>
      <c r="N194" s="887">
        <v>45992</v>
      </c>
      <c r="O194" s="888"/>
      <c r="P194" s="888"/>
      <c r="Q194" s="888"/>
      <c r="R194" s="888"/>
      <c r="S194" s="888"/>
      <c r="T194" s="887">
        <v>46356</v>
      </c>
      <c r="U194" s="888"/>
      <c r="V194" s="888"/>
      <c r="W194" s="616">
        <v>1584</v>
      </c>
      <c r="X194" s="889">
        <v>15.84</v>
      </c>
      <c r="Y194" s="888"/>
      <c r="Z194" s="888"/>
      <c r="AA194" s="888"/>
      <c r="AB194" s="888"/>
      <c r="AC194" s="615"/>
      <c r="AD194" s="615"/>
    </row>
    <row r="195" spans="1:30">
      <c r="A195" s="614" t="s">
        <v>792</v>
      </c>
      <c r="B195" s="884" t="s">
        <v>792</v>
      </c>
      <c r="C195" s="885"/>
      <c r="D195" s="885"/>
      <c r="E195" s="886" t="s">
        <v>792</v>
      </c>
      <c r="F195" s="885"/>
      <c r="G195" s="613" t="s">
        <v>792</v>
      </c>
      <c r="H195" s="613" t="s">
        <v>792</v>
      </c>
      <c r="I195" s="886" t="s">
        <v>792</v>
      </c>
      <c r="J195" s="885"/>
      <c r="K195" s="613" t="s">
        <v>792</v>
      </c>
      <c r="L195" s="884" t="s">
        <v>792</v>
      </c>
      <c r="M195" s="885"/>
      <c r="N195" s="886" t="s">
        <v>792</v>
      </c>
      <c r="O195" s="885"/>
      <c r="P195" s="885"/>
      <c r="Q195" s="885"/>
      <c r="R195" s="885"/>
      <c r="S195" s="885"/>
      <c r="T195" s="886" t="s">
        <v>792</v>
      </c>
      <c r="U195" s="885"/>
      <c r="V195" s="885"/>
      <c r="W195" s="613" t="s">
        <v>792</v>
      </c>
      <c r="X195" s="886" t="s">
        <v>792</v>
      </c>
      <c r="Y195" s="885"/>
      <c r="Z195" s="885"/>
      <c r="AA195" s="885"/>
      <c r="AB195" s="885"/>
      <c r="AC195" s="613" t="s">
        <v>792</v>
      </c>
      <c r="AD195" s="613" t="s">
        <v>792</v>
      </c>
    </row>
    <row r="196" spans="1:30">
      <c r="A196" s="612" t="s">
        <v>1773</v>
      </c>
      <c r="B196" s="892" t="s">
        <v>1774</v>
      </c>
      <c r="C196" s="888"/>
      <c r="D196" s="888"/>
      <c r="E196" s="900">
        <v>1200</v>
      </c>
      <c r="F196" s="888"/>
      <c r="G196" s="619">
        <v>1200</v>
      </c>
      <c r="H196" s="619">
        <v>17856</v>
      </c>
      <c r="I196" s="901">
        <v>1488</v>
      </c>
      <c r="J196" s="888"/>
      <c r="K196" s="618">
        <v>14.88</v>
      </c>
      <c r="L196" s="894"/>
      <c r="M196" s="888"/>
      <c r="N196" s="887">
        <v>45689</v>
      </c>
      <c r="O196" s="888"/>
      <c r="P196" s="888"/>
      <c r="Q196" s="888"/>
      <c r="R196" s="888"/>
      <c r="S196" s="888"/>
      <c r="T196" s="887">
        <v>46053</v>
      </c>
      <c r="U196" s="888"/>
      <c r="V196" s="888"/>
      <c r="W196" s="616">
        <v>1488</v>
      </c>
      <c r="X196" s="889">
        <v>14.88</v>
      </c>
      <c r="Y196" s="888"/>
      <c r="Z196" s="888"/>
      <c r="AA196" s="888"/>
      <c r="AB196" s="888"/>
      <c r="AC196" s="617">
        <v>45689</v>
      </c>
      <c r="AD196" s="615" t="s">
        <v>950</v>
      </c>
    </row>
    <row r="197" spans="1:30">
      <c r="A197" s="612"/>
      <c r="B197" s="892"/>
      <c r="C197" s="888"/>
      <c r="D197" s="888"/>
      <c r="E197" s="893"/>
      <c r="F197" s="888"/>
      <c r="G197" s="615" t="s">
        <v>792</v>
      </c>
      <c r="H197" s="615"/>
      <c r="I197" s="893"/>
      <c r="J197" s="888"/>
      <c r="K197" s="615"/>
      <c r="L197" s="894"/>
      <c r="M197" s="888"/>
      <c r="N197" s="887">
        <v>46054</v>
      </c>
      <c r="O197" s="888"/>
      <c r="P197" s="888"/>
      <c r="Q197" s="888"/>
      <c r="R197" s="888"/>
      <c r="S197" s="888"/>
      <c r="T197" s="887">
        <v>46418</v>
      </c>
      <c r="U197" s="888"/>
      <c r="V197" s="888"/>
      <c r="W197" s="616">
        <v>1560</v>
      </c>
      <c r="X197" s="889">
        <v>15.6</v>
      </c>
      <c r="Y197" s="888"/>
      <c r="Z197" s="888"/>
      <c r="AA197" s="888"/>
      <c r="AB197" s="888"/>
      <c r="AC197" s="615"/>
      <c r="AD197" s="615"/>
    </row>
    <row r="198" spans="1:30">
      <c r="A198" s="614" t="s">
        <v>792</v>
      </c>
      <c r="B198" s="884" t="s">
        <v>792</v>
      </c>
      <c r="C198" s="885"/>
      <c r="D198" s="885"/>
      <c r="E198" s="886" t="s">
        <v>792</v>
      </c>
      <c r="F198" s="885"/>
      <c r="G198" s="613" t="s">
        <v>792</v>
      </c>
      <c r="H198" s="613" t="s">
        <v>792</v>
      </c>
      <c r="I198" s="886" t="s">
        <v>792</v>
      </c>
      <c r="J198" s="885"/>
      <c r="K198" s="613" t="s">
        <v>792</v>
      </c>
      <c r="L198" s="884" t="s">
        <v>792</v>
      </c>
      <c r="M198" s="885"/>
      <c r="N198" s="886" t="s">
        <v>792</v>
      </c>
      <c r="O198" s="885"/>
      <c r="P198" s="885"/>
      <c r="Q198" s="885"/>
      <c r="R198" s="885"/>
      <c r="S198" s="885"/>
      <c r="T198" s="886" t="s">
        <v>792</v>
      </c>
      <c r="U198" s="885"/>
      <c r="V198" s="885"/>
      <c r="W198" s="613" t="s">
        <v>792</v>
      </c>
      <c r="X198" s="886" t="s">
        <v>792</v>
      </c>
      <c r="Y198" s="885"/>
      <c r="Z198" s="885"/>
      <c r="AA198" s="885"/>
      <c r="AB198" s="885"/>
      <c r="AC198" s="613" t="s">
        <v>792</v>
      </c>
      <c r="AD198" s="613" t="s">
        <v>792</v>
      </c>
    </row>
    <row r="199" spans="1:30">
      <c r="A199" s="612" t="s">
        <v>1775</v>
      </c>
      <c r="B199" s="892" t="s">
        <v>1776</v>
      </c>
      <c r="C199" s="888"/>
      <c r="D199" s="888"/>
      <c r="E199" s="900">
        <v>1200</v>
      </c>
      <c r="F199" s="888"/>
      <c r="G199" s="619">
        <v>1200</v>
      </c>
      <c r="H199" s="619">
        <v>17568</v>
      </c>
      <c r="I199" s="901">
        <v>1464</v>
      </c>
      <c r="J199" s="888"/>
      <c r="K199" s="618">
        <v>14.64</v>
      </c>
      <c r="L199" s="894"/>
      <c r="M199" s="888"/>
      <c r="N199" s="887">
        <v>45748</v>
      </c>
      <c r="O199" s="888"/>
      <c r="P199" s="888"/>
      <c r="Q199" s="888"/>
      <c r="R199" s="888"/>
      <c r="S199" s="888"/>
      <c r="T199" s="887">
        <v>46112</v>
      </c>
      <c r="U199" s="888"/>
      <c r="V199" s="888"/>
      <c r="W199" s="616">
        <v>1464</v>
      </c>
      <c r="X199" s="889">
        <v>14.64</v>
      </c>
      <c r="Y199" s="888"/>
      <c r="Z199" s="888"/>
      <c r="AA199" s="888"/>
      <c r="AB199" s="888"/>
      <c r="AC199" s="617">
        <v>45748</v>
      </c>
      <c r="AD199" s="615" t="s">
        <v>995</v>
      </c>
    </row>
    <row r="200" spans="1:30">
      <c r="A200" s="612"/>
      <c r="B200" s="892"/>
      <c r="C200" s="888"/>
      <c r="D200" s="888"/>
      <c r="E200" s="893"/>
      <c r="F200" s="888"/>
      <c r="G200" s="615" t="s">
        <v>792</v>
      </c>
      <c r="H200" s="615"/>
      <c r="I200" s="893"/>
      <c r="J200" s="888"/>
      <c r="K200" s="615"/>
      <c r="L200" s="894"/>
      <c r="M200" s="888"/>
      <c r="N200" s="887">
        <v>46113</v>
      </c>
      <c r="O200" s="888"/>
      <c r="P200" s="888"/>
      <c r="Q200" s="888"/>
      <c r="R200" s="888"/>
      <c r="S200" s="888"/>
      <c r="T200" s="887">
        <v>46477</v>
      </c>
      <c r="U200" s="888"/>
      <c r="V200" s="888"/>
      <c r="W200" s="616">
        <v>1536</v>
      </c>
      <c r="X200" s="889">
        <v>15.36</v>
      </c>
      <c r="Y200" s="888"/>
      <c r="Z200" s="888"/>
      <c r="AA200" s="888"/>
      <c r="AB200" s="888"/>
      <c r="AC200" s="615"/>
      <c r="AD200" s="615"/>
    </row>
    <row r="201" spans="1:30">
      <c r="A201" s="612"/>
      <c r="B201" s="892"/>
      <c r="C201" s="888"/>
      <c r="D201" s="888"/>
      <c r="E201" s="893"/>
      <c r="F201" s="888"/>
      <c r="G201" s="615" t="s">
        <v>792</v>
      </c>
      <c r="H201" s="615"/>
      <c r="I201" s="893"/>
      <c r="J201" s="888"/>
      <c r="K201" s="615"/>
      <c r="L201" s="894"/>
      <c r="M201" s="888"/>
      <c r="N201" s="887">
        <v>46478</v>
      </c>
      <c r="O201" s="888"/>
      <c r="P201" s="888"/>
      <c r="Q201" s="888"/>
      <c r="R201" s="888"/>
      <c r="S201" s="888"/>
      <c r="T201" s="887">
        <v>46843</v>
      </c>
      <c r="U201" s="888"/>
      <c r="V201" s="888"/>
      <c r="W201" s="616">
        <v>1608</v>
      </c>
      <c r="X201" s="889">
        <v>16.079999999999998</v>
      </c>
      <c r="Y201" s="888"/>
      <c r="Z201" s="888"/>
      <c r="AA201" s="888"/>
      <c r="AB201" s="888"/>
      <c r="AC201" s="615"/>
      <c r="AD201" s="615"/>
    </row>
    <row r="202" spans="1:30">
      <c r="A202" s="614" t="s">
        <v>792</v>
      </c>
      <c r="B202" s="884" t="s">
        <v>792</v>
      </c>
      <c r="C202" s="885"/>
      <c r="D202" s="885"/>
      <c r="E202" s="886" t="s">
        <v>792</v>
      </c>
      <c r="F202" s="885"/>
      <c r="G202" s="613" t="s">
        <v>792</v>
      </c>
      <c r="H202" s="613" t="s">
        <v>792</v>
      </c>
      <c r="I202" s="886" t="s">
        <v>792</v>
      </c>
      <c r="J202" s="885"/>
      <c r="K202" s="613" t="s">
        <v>792</v>
      </c>
      <c r="L202" s="884" t="s">
        <v>792</v>
      </c>
      <c r="M202" s="885"/>
      <c r="N202" s="886" t="s">
        <v>792</v>
      </c>
      <c r="O202" s="885"/>
      <c r="P202" s="885"/>
      <c r="Q202" s="885"/>
      <c r="R202" s="885"/>
      <c r="S202" s="885"/>
      <c r="T202" s="886" t="s">
        <v>792</v>
      </c>
      <c r="U202" s="885"/>
      <c r="V202" s="885"/>
      <c r="W202" s="613" t="s">
        <v>792</v>
      </c>
      <c r="X202" s="886" t="s">
        <v>792</v>
      </c>
      <c r="Y202" s="885"/>
      <c r="Z202" s="885"/>
      <c r="AA202" s="885"/>
      <c r="AB202" s="885"/>
      <c r="AC202" s="613" t="s">
        <v>792</v>
      </c>
      <c r="AD202" s="613" t="s">
        <v>792</v>
      </c>
    </row>
    <row r="203" spans="1:30">
      <c r="A203" s="612" t="s">
        <v>1777</v>
      </c>
      <c r="B203" s="892" t="s">
        <v>1778</v>
      </c>
      <c r="C203" s="888"/>
      <c r="D203" s="888"/>
      <c r="E203" s="900">
        <v>2400</v>
      </c>
      <c r="F203" s="888"/>
      <c r="G203" s="619">
        <v>2400</v>
      </c>
      <c r="H203" s="619">
        <v>34560</v>
      </c>
      <c r="I203" s="901">
        <v>2880</v>
      </c>
      <c r="J203" s="888"/>
      <c r="K203" s="618">
        <v>14.4</v>
      </c>
      <c r="L203" s="894"/>
      <c r="M203" s="888"/>
      <c r="N203" s="887">
        <v>45627</v>
      </c>
      <c r="O203" s="888"/>
      <c r="P203" s="888"/>
      <c r="Q203" s="888"/>
      <c r="R203" s="888"/>
      <c r="S203" s="888"/>
      <c r="T203" s="887">
        <v>45991</v>
      </c>
      <c r="U203" s="888"/>
      <c r="V203" s="888"/>
      <c r="W203" s="616">
        <v>2880</v>
      </c>
      <c r="X203" s="889">
        <v>14.4</v>
      </c>
      <c r="Y203" s="888"/>
      <c r="Z203" s="888"/>
      <c r="AA203" s="888"/>
      <c r="AB203" s="888"/>
      <c r="AC203" s="617">
        <v>45261</v>
      </c>
      <c r="AD203" s="615" t="s">
        <v>866</v>
      </c>
    </row>
    <row r="204" spans="1:30">
      <c r="A204" s="612"/>
      <c r="B204" s="892"/>
      <c r="C204" s="888"/>
      <c r="D204" s="888"/>
      <c r="E204" s="893"/>
      <c r="F204" s="888"/>
      <c r="G204" s="615" t="s">
        <v>792</v>
      </c>
      <c r="H204" s="615"/>
      <c r="I204" s="893"/>
      <c r="J204" s="888"/>
      <c r="K204" s="615"/>
      <c r="L204" s="894"/>
      <c r="M204" s="888"/>
      <c r="N204" s="887">
        <v>45992</v>
      </c>
      <c r="O204" s="888"/>
      <c r="P204" s="888"/>
      <c r="Q204" s="888"/>
      <c r="R204" s="888"/>
      <c r="S204" s="888"/>
      <c r="T204" s="887">
        <v>46356</v>
      </c>
      <c r="U204" s="888"/>
      <c r="V204" s="888"/>
      <c r="W204" s="616">
        <v>3000</v>
      </c>
      <c r="X204" s="889">
        <v>15</v>
      </c>
      <c r="Y204" s="888"/>
      <c r="Z204" s="888"/>
      <c r="AA204" s="888"/>
      <c r="AB204" s="888"/>
      <c r="AC204" s="615"/>
      <c r="AD204" s="615"/>
    </row>
    <row r="205" spans="1:30">
      <c r="A205" s="614" t="s">
        <v>792</v>
      </c>
      <c r="B205" s="884" t="s">
        <v>792</v>
      </c>
      <c r="C205" s="885"/>
      <c r="D205" s="885"/>
      <c r="E205" s="886" t="s">
        <v>792</v>
      </c>
      <c r="F205" s="885"/>
      <c r="G205" s="613" t="s">
        <v>792</v>
      </c>
      <c r="H205" s="613" t="s">
        <v>792</v>
      </c>
      <c r="I205" s="886" t="s">
        <v>792</v>
      </c>
      <c r="J205" s="885"/>
      <c r="K205" s="613" t="s">
        <v>792</v>
      </c>
      <c r="L205" s="884" t="s">
        <v>792</v>
      </c>
      <c r="M205" s="885"/>
      <c r="N205" s="886" t="s">
        <v>792</v>
      </c>
      <c r="O205" s="885"/>
      <c r="P205" s="885"/>
      <c r="Q205" s="885"/>
      <c r="R205" s="885"/>
      <c r="S205" s="885"/>
      <c r="T205" s="886" t="s">
        <v>792</v>
      </c>
      <c r="U205" s="885"/>
      <c r="V205" s="885"/>
      <c r="W205" s="613" t="s">
        <v>792</v>
      </c>
      <c r="X205" s="886" t="s">
        <v>792</v>
      </c>
      <c r="Y205" s="885"/>
      <c r="Z205" s="885"/>
      <c r="AA205" s="885"/>
      <c r="AB205" s="885"/>
      <c r="AC205" s="613" t="s">
        <v>792</v>
      </c>
      <c r="AD205" s="613" t="s">
        <v>792</v>
      </c>
    </row>
    <row r="206" spans="1:30">
      <c r="A206" s="612" t="s">
        <v>1779</v>
      </c>
      <c r="B206" s="892" t="s">
        <v>1724</v>
      </c>
      <c r="C206" s="888"/>
      <c r="D206" s="888"/>
      <c r="E206" s="900">
        <v>1200</v>
      </c>
      <c r="F206" s="888"/>
      <c r="G206" s="619">
        <v>1200</v>
      </c>
      <c r="H206" s="615"/>
      <c r="I206" s="893"/>
      <c r="J206" s="888"/>
      <c r="K206" s="618">
        <v>0</v>
      </c>
      <c r="L206" s="894" t="s">
        <v>1725</v>
      </c>
      <c r="M206" s="888"/>
      <c r="N206" s="893"/>
      <c r="O206" s="888"/>
      <c r="P206" s="888"/>
      <c r="Q206" s="888"/>
      <c r="R206" s="888"/>
      <c r="S206" s="888"/>
      <c r="T206" s="893"/>
      <c r="U206" s="888"/>
      <c r="V206" s="888"/>
      <c r="W206" s="615"/>
      <c r="X206" s="889">
        <v>0</v>
      </c>
      <c r="Y206" s="888"/>
      <c r="Z206" s="888"/>
      <c r="AA206" s="888"/>
      <c r="AB206" s="888"/>
      <c r="AC206" s="617">
        <v>45231</v>
      </c>
      <c r="AD206" s="615" t="s">
        <v>1339</v>
      </c>
    </row>
    <row r="207" spans="1:30">
      <c r="A207" s="614" t="s">
        <v>792</v>
      </c>
      <c r="B207" s="884" t="s">
        <v>792</v>
      </c>
      <c r="C207" s="885"/>
      <c r="D207" s="885"/>
      <c r="E207" s="886" t="s">
        <v>792</v>
      </c>
      <c r="F207" s="885"/>
      <c r="G207" s="613" t="s">
        <v>792</v>
      </c>
      <c r="H207" s="613" t="s">
        <v>792</v>
      </c>
      <c r="I207" s="886" t="s">
        <v>792</v>
      </c>
      <c r="J207" s="885"/>
      <c r="K207" s="613" t="s">
        <v>792</v>
      </c>
      <c r="L207" s="884" t="s">
        <v>792</v>
      </c>
      <c r="M207" s="885"/>
      <c r="N207" s="886" t="s">
        <v>792</v>
      </c>
      <c r="O207" s="885"/>
      <c r="P207" s="885"/>
      <c r="Q207" s="885"/>
      <c r="R207" s="885"/>
      <c r="S207" s="885"/>
      <c r="T207" s="886" t="s">
        <v>792</v>
      </c>
      <c r="U207" s="885"/>
      <c r="V207" s="885"/>
      <c r="W207" s="613" t="s">
        <v>792</v>
      </c>
      <c r="X207" s="886" t="s">
        <v>792</v>
      </c>
      <c r="Y207" s="885"/>
      <c r="Z207" s="885"/>
      <c r="AA207" s="885"/>
      <c r="AB207" s="885"/>
      <c r="AC207" s="613" t="s">
        <v>792</v>
      </c>
      <c r="AD207" s="613" t="s">
        <v>792</v>
      </c>
    </row>
    <row r="208" spans="1:30">
      <c r="A208" s="612" t="s">
        <v>1780</v>
      </c>
      <c r="B208" s="892" t="s">
        <v>1781</v>
      </c>
      <c r="C208" s="888"/>
      <c r="D208" s="888"/>
      <c r="E208" s="900">
        <v>3200</v>
      </c>
      <c r="F208" s="888"/>
      <c r="G208" s="619">
        <v>3200</v>
      </c>
      <c r="H208" s="619">
        <v>37248</v>
      </c>
      <c r="I208" s="901">
        <v>3104</v>
      </c>
      <c r="J208" s="888"/>
      <c r="K208" s="618">
        <v>11.64</v>
      </c>
      <c r="L208" s="894"/>
      <c r="M208" s="888"/>
      <c r="N208" s="887">
        <v>45748</v>
      </c>
      <c r="O208" s="888"/>
      <c r="P208" s="888"/>
      <c r="Q208" s="888"/>
      <c r="R208" s="888"/>
      <c r="S208" s="888"/>
      <c r="T208" s="887">
        <v>46112</v>
      </c>
      <c r="U208" s="888"/>
      <c r="V208" s="888"/>
      <c r="W208" s="616">
        <v>3104</v>
      </c>
      <c r="X208" s="889">
        <v>11.64</v>
      </c>
      <c r="Y208" s="888"/>
      <c r="Z208" s="888"/>
      <c r="AA208" s="888"/>
      <c r="AB208" s="888"/>
      <c r="AC208" s="617">
        <v>44652</v>
      </c>
      <c r="AD208" s="615" t="s">
        <v>877</v>
      </c>
    </row>
    <row r="209" spans="1:30">
      <c r="A209" s="612"/>
      <c r="B209" s="892"/>
      <c r="C209" s="888"/>
      <c r="D209" s="888"/>
      <c r="E209" s="893"/>
      <c r="F209" s="888"/>
      <c r="G209" s="615" t="s">
        <v>792</v>
      </c>
      <c r="H209" s="615"/>
      <c r="I209" s="893"/>
      <c r="J209" s="888"/>
      <c r="K209" s="615"/>
      <c r="L209" s="894"/>
      <c r="M209" s="888"/>
      <c r="N209" s="887">
        <v>46113</v>
      </c>
      <c r="O209" s="888"/>
      <c r="P209" s="888"/>
      <c r="Q209" s="888"/>
      <c r="R209" s="888"/>
      <c r="S209" s="888"/>
      <c r="T209" s="887">
        <v>46477</v>
      </c>
      <c r="U209" s="888"/>
      <c r="V209" s="888"/>
      <c r="W209" s="616">
        <v>3264</v>
      </c>
      <c r="X209" s="889">
        <v>12.24</v>
      </c>
      <c r="Y209" s="888"/>
      <c r="Z209" s="888"/>
      <c r="AA209" s="888"/>
      <c r="AB209" s="888"/>
      <c r="AC209" s="615"/>
      <c r="AD209" s="615"/>
    </row>
    <row r="210" spans="1:30">
      <c r="A210" s="614" t="s">
        <v>792</v>
      </c>
      <c r="B210" s="884" t="s">
        <v>792</v>
      </c>
      <c r="C210" s="885"/>
      <c r="D210" s="885"/>
      <c r="E210" s="886" t="s">
        <v>792</v>
      </c>
      <c r="F210" s="885"/>
      <c r="G210" s="613" t="s">
        <v>792</v>
      </c>
      <c r="H210" s="613" t="s">
        <v>792</v>
      </c>
      <c r="I210" s="886" t="s">
        <v>792</v>
      </c>
      <c r="J210" s="885"/>
      <c r="K210" s="613" t="s">
        <v>792</v>
      </c>
      <c r="L210" s="884" t="s">
        <v>792</v>
      </c>
      <c r="M210" s="885"/>
      <c r="N210" s="886" t="s">
        <v>792</v>
      </c>
      <c r="O210" s="885"/>
      <c r="P210" s="885"/>
      <c r="Q210" s="885"/>
      <c r="R210" s="885"/>
      <c r="S210" s="885"/>
      <c r="T210" s="886" t="s">
        <v>792</v>
      </c>
      <c r="U210" s="885"/>
      <c r="V210" s="885"/>
      <c r="W210" s="613" t="s">
        <v>792</v>
      </c>
      <c r="X210" s="886" t="s">
        <v>792</v>
      </c>
      <c r="Y210" s="885"/>
      <c r="Z210" s="885"/>
      <c r="AA210" s="885"/>
      <c r="AB210" s="885"/>
      <c r="AC210" s="613" t="s">
        <v>792</v>
      </c>
      <c r="AD210" s="613" t="s">
        <v>792</v>
      </c>
    </row>
    <row r="211" spans="1:30">
      <c r="A211" s="612" t="s">
        <v>1782</v>
      </c>
      <c r="B211" s="892" t="s">
        <v>1783</v>
      </c>
      <c r="C211" s="888"/>
      <c r="D211" s="888"/>
      <c r="E211" s="900">
        <v>1200</v>
      </c>
      <c r="F211" s="888"/>
      <c r="G211" s="619">
        <v>1200</v>
      </c>
      <c r="H211" s="619">
        <v>17568</v>
      </c>
      <c r="I211" s="901">
        <v>1464</v>
      </c>
      <c r="J211" s="888"/>
      <c r="K211" s="618">
        <v>14.64</v>
      </c>
      <c r="L211" s="894"/>
      <c r="M211" s="888"/>
      <c r="N211" s="887">
        <v>45901</v>
      </c>
      <c r="O211" s="888"/>
      <c r="P211" s="888"/>
      <c r="Q211" s="888"/>
      <c r="R211" s="888"/>
      <c r="S211" s="888"/>
      <c r="T211" s="887">
        <v>46265</v>
      </c>
      <c r="U211" s="888"/>
      <c r="V211" s="888"/>
      <c r="W211" s="616">
        <v>1464</v>
      </c>
      <c r="X211" s="889">
        <v>14.64</v>
      </c>
      <c r="Y211" s="888"/>
      <c r="Z211" s="888"/>
      <c r="AA211" s="888"/>
      <c r="AB211" s="888"/>
      <c r="AC211" s="617">
        <v>45170</v>
      </c>
      <c r="AD211" s="615" t="s">
        <v>1339</v>
      </c>
    </row>
    <row r="212" spans="1:30">
      <c r="A212" s="614" t="s">
        <v>792</v>
      </c>
      <c r="B212" s="884" t="s">
        <v>792</v>
      </c>
      <c r="C212" s="885"/>
      <c r="D212" s="885"/>
      <c r="E212" s="886" t="s">
        <v>792</v>
      </c>
      <c r="F212" s="885"/>
      <c r="G212" s="613" t="s">
        <v>792</v>
      </c>
      <c r="H212" s="613" t="s">
        <v>792</v>
      </c>
      <c r="I212" s="886" t="s">
        <v>792</v>
      </c>
      <c r="J212" s="885"/>
      <c r="K212" s="613" t="s">
        <v>792</v>
      </c>
      <c r="L212" s="884" t="s">
        <v>792</v>
      </c>
      <c r="M212" s="885"/>
      <c r="N212" s="886" t="s">
        <v>792</v>
      </c>
      <c r="O212" s="885"/>
      <c r="P212" s="885"/>
      <c r="Q212" s="885"/>
      <c r="R212" s="885"/>
      <c r="S212" s="885"/>
      <c r="T212" s="886" t="s">
        <v>792</v>
      </c>
      <c r="U212" s="885"/>
      <c r="V212" s="885"/>
      <c r="W212" s="613" t="s">
        <v>792</v>
      </c>
      <c r="X212" s="886" t="s">
        <v>792</v>
      </c>
      <c r="Y212" s="885"/>
      <c r="Z212" s="885"/>
      <c r="AA212" s="885"/>
      <c r="AB212" s="885"/>
      <c r="AC212" s="613" t="s">
        <v>792</v>
      </c>
      <c r="AD212" s="613" t="s">
        <v>792</v>
      </c>
    </row>
    <row r="213" spans="1:30">
      <c r="A213" s="612" t="s">
        <v>1784</v>
      </c>
      <c r="B213" s="892" t="s">
        <v>1785</v>
      </c>
      <c r="C213" s="888"/>
      <c r="D213" s="888"/>
      <c r="E213" s="900">
        <v>1200</v>
      </c>
      <c r="F213" s="888"/>
      <c r="G213" s="619">
        <v>1200</v>
      </c>
      <c r="H213" s="619">
        <v>18144</v>
      </c>
      <c r="I213" s="901">
        <v>1512</v>
      </c>
      <c r="J213" s="888"/>
      <c r="K213" s="618">
        <v>15.12</v>
      </c>
      <c r="L213" s="894"/>
      <c r="M213" s="888"/>
      <c r="N213" s="887">
        <v>45901</v>
      </c>
      <c r="O213" s="888"/>
      <c r="P213" s="888"/>
      <c r="Q213" s="888"/>
      <c r="R213" s="888"/>
      <c r="S213" s="888"/>
      <c r="T213" s="887">
        <v>46265</v>
      </c>
      <c r="U213" s="888"/>
      <c r="V213" s="888"/>
      <c r="W213" s="616">
        <v>1512</v>
      </c>
      <c r="X213" s="889">
        <v>15.12</v>
      </c>
      <c r="Y213" s="888"/>
      <c r="Z213" s="888"/>
      <c r="AA213" s="888"/>
      <c r="AB213" s="888"/>
      <c r="AC213" s="617">
        <v>45536</v>
      </c>
      <c r="AD213" s="615" t="s">
        <v>842</v>
      </c>
    </row>
    <row r="214" spans="1:30">
      <c r="A214" s="612"/>
      <c r="B214" s="892"/>
      <c r="C214" s="888"/>
      <c r="D214" s="888"/>
      <c r="E214" s="893"/>
      <c r="F214" s="888"/>
      <c r="G214" s="615" t="s">
        <v>792</v>
      </c>
      <c r="H214" s="615"/>
      <c r="I214" s="893"/>
      <c r="J214" s="888"/>
      <c r="K214" s="615"/>
      <c r="L214" s="894"/>
      <c r="M214" s="888"/>
      <c r="N214" s="887">
        <v>46266</v>
      </c>
      <c r="O214" s="888"/>
      <c r="P214" s="888"/>
      <c r="Q214" s="888"/>
      <c r="R214" s="888"/>
      <c r="S214" s="888"/>
      <c r="T214" s="887">
        <v>46630</v>
      </c>
      <c r="U214" s="888"/>
      <c r="V214" s="888"/>
      <c r="W214" s="616">
        <v>1584</v>
      </c>
      <c r="X214" s="889">
        <v>15.84</v>
      </c>
      <c r="Y214" s="888"/>
      <c r="Z214" s="888"/>
      <c r="AA214" s="888"/>
      <c r="AB214" s="888"/>
      <c r="AC214" s="615"/>
      <c r="AD214" s="615"/>
    </row>
    <row r="215" spans="1:30">
      <c r="A215" s="614" t="s">
        <v>792</v>
      </c>
      <c r="B215" s="884" t="s">
        <v>792</v>
      </c>
      <c r="C215" s="885"/>
      <c r="D215" s="885"/>
      <c r="E215" s="886" t="s">
        <v>792</v>
      </c>
      <c r="F215" s="885"/>
      <c r="G215" s="613" t="s">
        <v>792</v>
      </c>
      <c r="H215" s="613" t="s">
        <v>792</v>
      </c>
      <c r="I215" s="886" t="s">
        <v>792</v>
      </c>
      <c r="J215" s="885"/>
      <c r="K215" s="613" t="s">
        <v>792</v>
      </c>
      <c r="L215" s="884" t="s">
        <v>792</v>
      </c>
      <c r="M215" s="885"/>
      <c r="N215" s="886" t="s">
        <v>792</v>
      </c>
      <c r="O215" s="885"/>
      <c r="P215" s="885"/>
      <c r="Q215" s="885"/>
      <c r="R215" s="885"/>
      <c r="S215" s="885"/>
      <c r="T215" s="886" t="s">
        <v>792</v>
      </c>
      <c r="U215" s="885"/>
      <c r="V215" s="885"/>
      <c r="W215" s="613" t="s">
        <v>792</v>
      </c>
      <c r="X215" s="886" t="s">
        <v>792</v>
      </c>
      <c r="Y215" s="885"/>
      <c r="Z215" s="885"/>
      <c r="AA215" s="885"/>
      <c r="AB215" s="885"/>
      <c r="AC215" s="613" t="s">
        <v>792</v>
      </c>
      <c r="AD215" s="613" t="s">
        <v>792</v>
      </c>
    </row>
    <row r="216" spans="1:30">
      <c r="A216" s="612" t="s">
        <v>1786</v>
      </c>
      <c r="B216" s="892" t="s">
        <v>1787</v>
      </c>
      <c r="C216" s="888"/>
      <c r="D216" s="888"/>
      <c r="E216" s="900">
        <v>2400</v>
      </c>
      <c r="F216" s="888"/>
      <c r="G216" s="619">
        <v>2400</v>
      </c>
      <c r="H216" s="619">
        <v>34560</v>
      </c>
      <c r="I216" s="901">
        <v>2880</v>
      </c>
      <c r="J216" s="888"/>
      <c r="K216" s="618">
        <v>14.4</v>
      </c>
      <c r="L216" s="894"/>
      <c r="M216" s="888"/>
      <c r="N216" s="887">
        <v>45839</v>
      </c>
      <c r="O216" s="888"/>
      <c r="P216" s="888"/>
      <c r="Q216" s="888"/>
      <c r="R216" s="888"/>
      <c r="S216" s="888"/>
      <c r="T216" s="887">
        <v>46203</v>
      </c>
      <c r="U216" s="888"/>
      <c r="V216" s="888"/>
      <c r="W216" s="616">
        <v>2880</v>
      </c>
      <c r="X216" s="889">
        <v>14.4</v>
      </c>
      <c r="Y216" s="888"/>
      <c r="Z216" s="888"/>
      <c r="AA216" s="888"/>
      <c r="AB216" s="888"/>
      <c r="AC216" s="617">
        <v>45474</v>
      </c>
      <c r="AD216" s="615" t="s">
        <v>835</v>
      </c>
    </row>
    <row r="217" spans="1:30">
      <c r="A217" s="612"/>
      <c r="B217" s="892"/>
      <c r="C217" s="888"/>
      <c r="D217" s="888"/>
      <c r="E217" s="893"/>
      <c r="F217" s="888"/>
      <c r="G217" s="615" t="s">
        <v>792</v>
      </c>
      <c r="H217" s="615"/>
      <c r="I217" s="893"/>
      <c r="J217" s="888"/>
      <c r="K217" s="615"/>
      <c r="L217" s="894"/>
      <c r="M217" s="888"/>
      <c r="N217" s="887">
        <v>46204</v>
      </c>
      <c r="O217" s="888"/>
      <c r="P217" s="888"/>
      <c r="Q217" s="888"/>
      <c r="R217" s="888"/>
      <c r="S217" s="888"/>
      <c r="T217" s="887">
        <v>46568</v>
      </c>
      <c r="U217" s="888"/>
      <c r="V217" s="888"/>
      <c r="W217" s="616">
        <v>3000</v>
      </c>
      <c r="X217" s="889">
        <v>15</v>
      </c>
      <c r="Y217" s="888"/>
      <c r="Z217" s="888"/>
      <c r="AA217" s="888"/>
      <c r="AB217" s="888"/>
      <c r="AC217" s="615"/>
      <c r="AD217" s="615"/>
    </row>
    <row r="218" spans="1:30">
      <c r="A218" s="612"/>
      <c r="B218" s="892"/>
      <c r="C218" s="888"/>
      <c r="D218" s="888"/>
      <c r="E218" s="893"/>
      <c r="F218" s="888"/>
      <c r="G218" s="615" t="s">
        <v>792</v>
      </c>
      <c r="H218" s="615"/>
      <c r="I218" s="893"/>
      <c r="J218" s="888"/>
      <c r="K218" s="615"/>
      <c r="L218" s="894"/>
      <c r="M218" s="888"/>
      <c r="N218" s="887">
        <v>46569</v>
      </c>
      <c r="O218" s="888"/>
      <c r="P218" s="888"/>
      <c r="Q218" s="888"/>
      <c r="R218" s="888"/>
      <c r="S218" s="888"/>
      <c r="T218" s="887">
        <v>46934</v>
      </c>
      <c r="U218" s="888"/>
      <c r="V218" s="888"/>
      <c r="W218" s="616">
        <v>3120</v>
      </c>
      <c r="X218" s="889">
        <v>15.6</v>
      </c>
      <c r="Y218" s="888"/>
      <c r="Z218" s="888"/>
      <c r="AA218" s="888"/>
      <c r="AB218" s="888"/>
      <c r="AC218" s="615"/>
      <c r="AD218" s="615"/>
    </row>
    <row r="219" spans="1:30">
      <c r="A219" s="614" t="s">
        <v>792</v>
      </c>
      <c r="B219" s="884" t="s">
        <v>792</v>
      </c>
      <c r="C219" s="885"/>
      <c r="D219" s="885"/>
      <c r="E219" s="886" t="s">
        <v>792</v>
      </c>
      <c r="F219" s="885"/>
      <c r="G219" s="613" t="s">
        <v>792</v>
      </c>
      <c r="H219" s="613" t="s">
        <v>792</v>
      </c>
      <c r="I219" s="886" t="s">
        <v>792</v>
      </c>
      <c r="J219" s="885"/>
      <c r="K219" s="613" t="s">
        <v>792</v>
      </c>
      <c r="L219" s="884" t="s">
        <v>792</v>
      </c>
      <c r="M219" s="885"/>
      <c r="N219" s="886" t="s">
        <v>792</v>
      </c>
      <c r="O219" s="885"/>
      <c r="P219" s="885"/>
      <c r="Q219" s="885"/>
      <c r="R219" s="885"/>
      <c r="S219" s="885"/>
      <c r="T219" s="886" t="s">
        <v>792</v>
      </c>
      <c r="U219" s="885"/>
      <c r="V219" s="885"/>
      <c r="W219" s="613" t="s">
        <v>792</v>
      </c>
      <c r="X219" s="886" t="s">
        <v>792</v>
      </c>
      <c r="Y219" s="885"/>
      <c r="Z219" s="885"/>
      <c r="AA219" s="885"/>
      <c r="AB219" s="885"/>
      <c r="AC219" s="613" t="s">
        <v>792</v>
      </c>
      <c r="AD219" s="613" t="s">
        <v>792</v>
      </c>
    </row>
    <row r="220" spans="1:30">
      <c r="A220" s="612" t="s">
        <v>1788</v>
      </c>
      <c r="B220" s="892" t="s">
        <v>1789</v>
      </c>
      <c r="C220" s="888"/>
      <c r="D220" s="888"/>
      <c r="E220" s="900">
        <v>1200</v>
      </c>
      <c r="F220" s="888"/>
      <c r="G220" s="619">
        <v>1200</v>
      </c>
      <c r="H220" s="619">
        <v>18000</v>
      </c>
      <c r="I220" s="901">
        <v>1500</v>
      </c>
      <c r="J220" s="888"/>
      <c r="K220" s="618">
        <v>15</v>
      </c>
      <c r="L220" s="894"/>
      <c r="M220" s="888"/>
      <c r="N220" s="887">
        <v>45748</v>
      </c>
      <c r="O220" s="888"/>
      <c r="P220" s="888"/>
      <c r="Q220" s="888"/>
      <c r="R220" s="888"/>
      <c r="S220" s="888"/>
      <c r="T220" s="887">
        <v>46112</v>
      </c>
      <c r="U220" s="888"/>
      <c r="V220" s="888"/>
      <c r="W220" s="616">
        <v>1500</v>
      </c>
      <c r="X220" s="889">
        <v>15</v>
      </c>
      <c r="Y220" s="888"/>
      <c r="Z220" s="888"/>
      <c r="AA220" s="888"/>
      <c r="AB220" s="888"/>
      <c r="AC220" s="617">
        <v>45731</v>
      </c>
      <c r="AD220" s="615" t="s">
        <v>877</v>
      </c>
    </row>
    <row r="221" spans="1:30">
      <c r="A221" s="612"/>
      <c r="B221" s="892"/>
      <c r="C221" s="888"/>
      <c r="D221" s="888"/>
      <c r="E221" s="893"/>
      <c r="F221" s="888"/>
      <c r="G221" s="615" t="s">
        <v>792</v>
      </c>
      <c r="H221" s="615"/>
      <c r="I221" s="893"/>
      <c r="J221" s="888"/>
      <c r="K221" s="615"/>
      <c r="L221" s="894"/>
      <c r="M221" s="888"/>
      <c r="N221" s="887">
        <v>46113</v>
      </c>
      <c r="O221" s="888"/>
      <c r="P221" s="888"/>
      <c r="Q221" s="888"/>
      <c r="R221" s="888"/>
      <c r="S221" s="888"/>
      <c r="T221" s="887">
        <v>46477</v>
      </c>
      <c r="U221" s="888"/>
      <c r="V221" s="888"/>
      <c r="W221" s="616">
        <v>1560</v>
      </c>
      <c r="X221" s="889">
        <v>15.6</v>
      </c>
      <c r="Y221" s="888"/>
      <c r="Z221" s="888"/>
      <c r="AA221" s="888"/>
      <c r="AB221" s="888"/>
      <c r="AC221" s="615"/>
      <c r="AD221" s="615"/>
    </row>
    <row r="222" spans="1:30">
      <c r="A222" s="614" t="s">
        <v>792</v>
      </c>
      <c r="B222" s="884" t="s">
        <v>792</v>
      </c>
      <c r="C222" s="885"/>
      <c r="D222" s="885"/>
      <c r="E222" s="886" t="s">
        <v>792</v>
      </c>
      <c r="F222" s="885"/>
      <c r="G222" s="613" t="s">
        <v>792</v>
      </c>
      <c r="H222" s="613" t="s">
        <v>792</v>
      </c>
      <c r="I222" s="886" t="s">
        <v>792</v>
      </c>
      <c r="J222" s="885"/>
      <c r="K222" s="613" t="s">
        <v>792</v>
      </c>
      <c r="L222" s="884" t="s">
        <v>792</v>
      </c>
      <c r="M222" s="885"/>
      <c r="N222" s="886" t="s">
        <v>792</v>
      </c>
      <c r="O222" s="885"/>
      <c r="P222" s="885"/>
      <c r="Q222" s="885"/>
      <c r="R222" s="885"/>
      <c r="S222" s="885"/>
      <c r="T222" s="886" t="s">
        <v>792</v>
      </c>
      <c r="U222" s="885"/>
      <c r="V222" s="885"/>
      <c r="W222" s="613" t="s">
        <v>792</v>
      </c>
      <c r="X222" s="886" t="s">
        <v>792</v>
      </c>
      <c r="Y222" s="885"/>
      <c r="Z222" s="885"/>
      <c r="AA222" s="885"/>
      <c r="AB222" s="885"/>
      <c r="AC222" s="613" t="s">
        <v>792</v>
      </c>
      <c r="AD222" s="613" t="s">
        <v>792</v>
      </c>
    </row>
    <row r="223" spans="1:30">
      <c r="A223" s="612" t="s">
        <v>1790</v>
      </c>
      <c r="B223" s="892" t="s">
        <v>1791</v>
      </c>
      <c r="C223" s="888"/>
      <c r="D223" s="888"/>
      <c r="E223" s="900">
        <v>2400</v>
      </c>
      <c r="F223" s="888"/>
      <c r="G223" s="619">
        <v>2400</v>
      </c>
      <c r="H223" s="619">
        <v>34560</v>
      </c>
      <c r="I223" s="901">
        <v>2880</v>
      </c>
      <c r="J223" s="888"/>
      <c r="K223" s="618">
        <v>14.4</v>
      </c>
      <c r="L223" s="894"/>
      <c r="M223" s="888"/>
      <c r="N223" s="887">
        <v>45689</v>
      </c>
      <c r="O223" s="888"/>
      <c r="P223" s="888"/>
      <c r="Q223" s="888"/>
      <c r="R223" s="888"/>
      <c r="S223" s="888"/>
      <c r="T223" s="887">
        <v>46022</v>
      </c>
      <c r="U223" s="888"/>
      <c r="V223" s="888"/>
      <c r="W223" s="616">
        <v>2880</v>
      </c>
      <c r="X223" s="889">
        <v>14.4</v>
      </c>
      <c r="Y223" s="888"/>
      <c r="Z223" s="888"/>
      <c r="AA223" s="888"/>
      <c r="AB223" s="888"/>
      <c r="AC223" s="617">
        <v>44896</v>
      </c>
      <c r="AD223" s="615" t="s">
        <v>832</v>
      </c>
    </row>
    <row r="224" spans="1:30">
      <c r="A224" s="614" t="s">
        <v>792</v>
      </c>
      <c r="B224" s="884" t="s">
        <v>792</v>
      </c>
      <c r="C224" s="885"/>
      <c r="D224" s="885"/>
      <c r="E224" s="886" t="s">
        <v>792</v>
      </c>
      <c r="F224" s="885"/>
      <c r="G224" s="613" t="s">
        <v>792</v>
      </c>
      <c r="H224" s="613" t="s">
        <v>792</v>
      </c>
      <c r="I224" s="886" t="s">
        <v>792</v>
      </c>
      <c r="J224" s="885"/>
      <c r="K224" s="613" t="s">
        <v>792</v>
      </c>
      <c r="L224" s="884" t="s">
        <v>792</v>
      </c>
      <c r="M224" s="885"/>
      <c r="N224" s="886" t="s">
        <v>792</v>
      </c>
      <c r="O224" s="885"/>
      <c r="P224" s="885"/>
      <c r="Q224" s="885"/>
      <c r="R224" s="885"/>
      <c r="S224" s="885"/>
      <c r="T224" s="886" t="s">
        <v>792</v>
      </c>
      <c r="U224" s="885"/>
      <c r="V224" s="885"/>
      <c r="W224" s="613" t="s">
        <v>792</v>
      </c>
      <c r="X224" s="886" t="s">
        <v>792</v>
      </c>
      <c r="Y224" s="885"/>
      <c r="Z224" s="885"/>
      <c r="AA224" s="885"/>
      <c r="AB224" s="885"/>
      <c r="AC224" s="613" t="s">
        <v>792</v>
      </c>
      <c r="AD224" s="613" t="s">
        <v>792</v>
      </c>
    </row>
    <row r="225" spans="1:30">
      <c r="A225" s="612" t="s">
        <v>584</v>
      </c>
      <c r="B225" s="892" t="s">
        <v>1792</v>
      </c>
      <c r="C225" s="888"/>
      <c r="D225" s="888"/>
      <c r="E225" s="900">
        <v>3600</v>
      </c>
      <c r="F225" s="888"/>
      <c r="G225" s="619">
        <v>3600</v>
      </c>
      <c r="H225" s="619">
        <v>82800</v>
      </c>
      <c r="I225" s="901">
        <v>6900</v>
      </c>
      <c r="J225" s="888"/>
      <c r="K225" s="618">
        <v>13.8</v>
      </c>
      <c r="L225" s="894" t="s">
        <v>1793</v>
      </c>
      <c r="M225" s="888"/>
      <c r="N225" s="887">
        <v>45901</v>
      </c>
      <c r="O225" s="888"/>
      <c r="P225" s="888"/>
      <c r="Q225" s="888"/>
      <c r="R225" s="888"/>
      <c r="S225" s="888"/>
      <c r="T225" s="887">
        <v>46022</v>
      </c>
      <c r="U225" s="888"/>
      <c r="V225" s="888"/>
      <c r="W225" s="616">
        <v>6900</v>
      </c>
      <c r="X225" s="889">
        <v>13.8</v>
      </c>
      <c r="Y225" s="888"/>
      <c r="Z225" s="888"/>
      <c r="AA225" s="888"/>
      <c r="AB225" s="888"/>
      <c r="AC225" s="617">
        <v>45658</v>
      </c>
      <c r="AD225" s="615" t="s">
        <v>1052</v>
      </c>
    </row>
    <row r="226" spans="1:30">
      <c r="A226" s="612"/>
      <c r="B226" s="892"/>
      <c r="C226" s="888"/>
      <c r="D226" s="888"/>
      <c r="E226" s="893"/>
      <c r="F226" s="888"/>
      <c r="G226" s="615" t="s">
        <v>792</v>
      </c>
      <c r="H226" s="615"/>
      <c r="I226" s="893"/>
      <c r="J226" s="888"/>
      <c r="K226" s="615"/>
      <c r="L226" s="894"/>
      <c r="M226" s="888"/>
      <c r="N226" s="887">
        <v>46023</v>
      </c>
      <c r="O226" s="888"/>
      <c r="P226" s="888"/>
      <c r="Q226" s="888"/>
      <c r="R226" s="888"/>
      <c r="S226" s="888"/>
      <c r="T226" s="887">
        <v>46387</v>
      </c>
      <c r="U226" s="888"/>
      <c r="V226" s="888"/>
      <c r="W226" s="616">
        <v>7200</v>
      </c>
      <c r="X226" s="889">
        <v>14.4</v>
      </c>
      <c r="Y226" s="888"/>
      <c r="Z226" s="888"/>
      <c r="AA226" s="888"/>
      <c r="AB226" s="888"/>
      <c r="AC226" s="615"/>
      <c r="AD226" s="615"/>
    </row>
    <row r="227" spans="1:30">
      <c r="A227" s="612"/>
      <c r="B227" s="892"/>
      <c r="C227" s="888"/>
      <c r="D227" s="888"/>
      <c r="E227" s="893"/>
      <c r="F227" s="888"/>
      <c r="G227" s="615" t="s">
        <v>792</v>
      </c>
      <c r="H227" s="615"/>
      <c r="I227" s="893"/>
      <c r="J227" s="888"/>
      <c r="K227" s="615"/>
      <c r="L227" s="894"/>
      <c r="M227" s="888"/>
      <c r="N227" s="887">
        <v>46388</v>
      </c>
      <c r="O227" s="888"/>
      <c r="P227" s="888"/>
      <c r="Q227" s="888"/>
      <c r="R227" s="888"/>
      <c r="S227" s="888"/>
      <c r="T227" s="887">
        <v>46752</v>
      </c>
      <c r="U227" s="888"/>
      <c r="V227" s="888"/>
      <c r="W227" s="616">
        <v>7500</v>
      </c>
      <c r="X227" s="889">
        <v>15</v>
      </c>
      <c r="Y227" s="888"/>
      <c r="Z227" s="888"/>
      <c r="AA227" s="888"/>
      <c r="AB227" s="888"/>
      <c r="AC227" s="615"/>
      <c r="AD227" s="615"/>
    </row>
    <row r="228" spans="1:30">
      <c r="A228" s="614" t="s">
        <v>792</v>
      </c>
      <c r="B228" s="884" t="s">
        <v>792</v>
      </c>
      <c r="C228" s="885"/>
      <c r="D228" s="885"/>
      <c r="E228" s="886" t="s">
        <v>792</v>
      </c>
      <c r="F228" s="885"/>
      <c r="G228" s="613" t="s">
        <v>792</v>
      </c>
      <c r="H228" s="613" t="s">
        <v>792</v>
      </c>
      <c r="I228" s="886" t="s">
        <v>792</v>
      </c>
      <c r="J228" s="885"/>
      <c r="K228" s="613" t="s">
        <v>792</v>
      </c>
      <c r="L228" s="884" t="s">
        <v>792</v>
      </c>
      <c r="M228" s="885"/>
      <c r="N228" s="886" t="s">
        <v>792</v>
      </c>
      <c r="O228" s="885"/>
      <c r="P228" s="885"/>
      <c r="Q228" s="885"/>
      <c r="R228" s="885"/>
      <c r="S228" s="885"/>
      <c r="T228" s="886" t="s">
        <v>792</v>
      </c>
      <c r="U228" s="885"/>
      <c r="V228" s="885"/>
      <c r="W228" s="613" t="s">
        <v>792</v>
      </c>
      <c r="X228" s="886" t="s">
        <v>792</v>
      </c>
      <c r="Y228" s="885"/>
      <c r="Z228" s="885"/>
      <c r="AA228" s="885"/>
      <c r="AB228" s="885"/>
      <c r="AC228" s="613" t="s">
        <v>792</v>
      </c>
      <c r="AD228" s="613" t="s">
        <v>792</v>
      </c>
    </row>
    <row r="229" spans="1:30">
      <c r="A229" s="612" t="s">
        <v>1794</v>
      </c>
      <c r="B229" s="892" t="s">
        <v>1684</v>
      </c>
      <c r="C229" s="888"/>
      <c r="D229" s="888"/>
      <c r="E229" s="900">
        <v>3200</v>
      </c>
      <c r="F229" s="888"/>
      <c r="G229" s="619">
        <v>3200</v>
      </c>
      <c r="H229" s="619">
        <v>23552.04</v>
      </c>
      <c r="I229" s="901">
        <v>1962.67</v>
      </c>
      <c r="J229" s="888"/>
      <c r="K229" s="618">
        <v>7.3600124999999998</v>
      </c>
      <c r="L229" s="894"/>
      <c r="M229" s="888"/>
      <c r="N229" s="887">
        <v>45976</v>
      </c>
      <c r="O229" s="888"/>
      <c r="P229" s="888"/>
      <c r="Q229" s="888"/>
      <c r="R229" s="888"/>
      <c r="S229" s="888"/>
      <c r="T229" s="887">
        <v>45990</v>
      </c>
      <c r="U229" s="888"/>
      <c r="V229" s="888"/>
      <c r="W229" s="616">
        <v>1962.67</v>
      </c>
      <c r="X229" s="889">
        <v>7.3600124999999998</v>
      </c>
      <c r="Y229" s="888"/>
      <c r="Z229" s="888"/>
      <c r="AA229" s="888"/>
      <c r="AB229" s="888"/>
      <c r="AC229" s="617">
        <v>45962</v>
      </c>
      <c r="AD229" s="615" t="s">
        <v>1685</v>
      </c>
    </row>
    <row r="230" spans="1:30">
      <c r="A230" s="612"/>
      <c r="B230" s="892"/>
      <c r="C230" s="888"/>
      <c r="D230" s="888"/>
      <c r="E230" s="893"/>
      <c r="F230" s="888"/>
      <c r="G230" s="615" t="s">
        <v>792</v>
      </c>
      <c r="H230" s="615"/>
      <c r="I230" s="893"/>
      <c r="J230" s="888"/>
      <c r="K230" s="615"/>
      <c r="L230" s="894"/>
      <c r="M230" s="888"/>
      <c r="N230" s="887">
        <v>45992</v>
      </c>
      <c r="O230" s="888"/>
      <c r="P230" s="888"/>
      <c r="Q230" s="888"/>
      <c r="R230" s="888"/>
      <c r="S230" s="888"/>
      <c r="T230" s="887">
        <v>46387</v>
      </c>
      <c r="U230" s="888"/>
      <c r="V230" s="888"/>
      <c r="W230" s="616">
        <v>3680</v>
      </c>
      <c r="X230" s="889">
        <v>13.8</v>
      </c>
      <c r="Y230" s="888"/>
      <c r="Z230" s="888"/>
      <c r="AA230" s="888"/>
      <c r="AB230" s="888"/>
      <c r="AC230" s="615"/>
      <c r="AD230" s="615"/>
    </row>
    <row r="231" spans="1:30">
      <c r="A231" s="612"/>
      <c r="B231" s="892"/>
      <c r="C231" s="888"/>
      <c r="D231" s="888"/>
      <c r="E231" s="893"/>
      <c r="F231" s="888"/>
      <c r="G231" s="615" t="s">
        <v>792</v>
      </c>
      <c r="H231" s="615"/>
      <c r="I231" s="893"/>
      <c r="J231" s="888"/>
      <c r="K231" s="615"/>
      <c r="L231" s="894"/>
      <c r="M231" s="888"/>
      <c r="N231" s="887">
        <v>46388</v>
      </c>
      <c r="O231" s="888"/>
      <c r="P231" s="888"/>
      <c r="Q231" s="888"/>
      <c r="R231" s="888"/>
      <c r="S231" s="888"/>
      <c r="T231" s="887">
        <v>46752</v>
      </c>
      <c r="U231" s="888"/>
      <c r="V231" s="888"/>
      <c r="W231" s="616">
        <v>3872</v>
      </c>
      <c r="X231" s="889">
        <v>14.52</v>
      </c>
      <c r="Y231" s="888"/>
      <c r="Z231" s="888"/>
      <c r="AA231" s="888"/>
      <c r="AB231" s="888"/>
      <c r="AC231" s="615"/>
      <c r="AD231" s="615"/>
    </row>
    <row r="232" spans="1:30">
      <c r="A232" s="612"/>
      <c r="B232" s="892"/>
      <c r="C232" s="888"/>
      <c r="D232" s="888"/>
      <c r="E232" s="893"/>
      <c r="F232" s="888"/>
      <c r="G232" s="615" t="s">
        <v>792</v>
      </c>
      <c r="H232" s="615"/>
      <c r="I232" s="893"/>
      <c r="J232" s="888"/>
      <c r="K232" s="615"/>
      <c r="L232" s="894"/>
      <c r="M232" s="888"/>
      <c r="N232" s="887">
        <v>46753</v>
      </c>
      <c r="O232" s="888"/>
      <c r="P232" s="888"/>
      <c r="Q232" s="888"/>
      <c r="R232" s="888"/>
      <c r="S232" s="888"/>
      <c r="T232" s="887">
        <v>47118</v>
      </c>
      <c r="U232" s="888"/>
      <c r="V232" s="888"/>
      <c r="W232" s="616">
        <v>4064</v>
      </c>
      <c r="X232" s="889">
        <v>15.24</v>
      </c>
      <c r="Y232" s="888"/>
      <c r="Z232" s="888"/>
      <c r="AA232" s="888"/>
      <c r="AB232" s="888"/>
      <c r="AC232" s="615"/>
      <c r="AD232" s="615"/>
    </row>
    <row r="233" spans="1:30">
      <c r="A233" s="614" t="s">
        <v>792</v>
      </c>
      <c r="B233" s="884" t="s">
        <v>792</v>
      </c>
      <c r="C233" s="885"/>
      <c r="D233" s="885"/>
      <c r="E233" s="886" t="s">
        <v>792</v>
      </c>
      <c r="F233" s="885"/>
      <c r="G233" s="613" t="s">
        <v>792</v>
      </c>
      <c r="H233" s="613" t="s">
        <v>792</v>
      </c>
      <c r="I233" s="886" t="s">
        <v>792</v>
      </c>
      <c r="J233" s="885"/>
      <c r="K233" s="613" t="s">
        <v>792</v>
      </c>
      <c r="L233" s="884" t="s">
        <v>792</v>
      </c>
      <c r="M233" s="885"/>
      <c r="N233" s="886" t="s">
        <v>792</v>
      </c>
      <c r="O233" s="885"/>
      <c r="P233" s="885"/>
      <c r="Q233" s="885"/>
      <c r="R233" s="885"/>
      <c r="S233" s="885"/>
      <c r="T233" s="886" t="s">
        <v>792</v>
      </c>
      <c r="U233" s="885"/>
      <c r="V233" s="885"/>
      <c r="W233" s="613" t="s">
        <v>792</v>
      </c>
      <c r="X233" s="886" t="s">
        <v>792</v>
      </c>
      <c r="Y233" s="885"/>
      <c r="Z233" s="885"/>
      <c r="AA233" s="885"/>
      <c r="AB233" s="885"/>
      <c r="AC233" s="613" t="s">
        <v>792</v>
      </c>
      <c r="AD233" s="613" t="s">
        <v>792</v>
      </c>
    </row>
    <row r="234" spans="1:30">
      <c r="A234" s="612" t="s">
        <v>1795</v>
      </c>
      <c r="B234" s="892" t="s">
        <v>1792</v>
      </c>
      <c r="C234" s="888"/>
      <c r="D234" s="888"/>
      <c r="E234" s="900">
        <v>1200</v>
      </c>
      <c r="F234" s="888"/>
      <c r="G234" s="619">
        <v>1200</v>
      </c>
      <c r="H234" s="615"/>
      <c r="I234" s="893"/>
      <c r="J234" s="888"/>
      <c r="K234" s="618">
        <v>0</v>
      </c>
      <c r="L234" s="894" t="s">
        <v>1793</v>
      </c>
      <c r="M234" s="888"/>
      <c r="N234" s="893"/>
      <c r="O234" s="888"/>
      <c r="P234" s="888"/>
      <c r="Q234" s="888"/>
      <c r="R234" s="888"/>
      <c r="S234" s="888"/>
      <c r="T234" s="893"/>
      <c r="U234" s="888"/>
      <c r="V234" s="888"/>
      <c r="W234" s="615"/>
      <c r="X234" s="889">
        <v>0</v>
      </c>
      <c r="Y234" s="888"/>
      <c r="Z234" s="888"/>
      <c r="AA234" s="888"/>
      <c r="AB234" s="888"/>
      <c r="AC234" s="617">
        <v>45658</v>
      </c>
      <c r="AD234" s="615" t="s">
        <v>1052</v>
      </c>
    </row>
    <row r="235" spans="1:30">
      <c r="A235" s="614" t="s">
        <v>792</v>
      </c>
      <c r="B235" s="884" t="s">
        <v>792</v>
      </c>
      <c r="C235" s="885"/>
      <c r="D235" s="885"/>
      <c r="E235" s="886" t="s">
        <v>792</v>
      </c>
      <c r="F235" s="885"/>
      <c r="G235" s="613" t="s">
        <v>792</v>
      </c>
      <c r="H235" s="613" t="s">
        <v>792</v>
      </c>
      <c r="I235" s="886" t="s">
        <v>792</v>
      </c>
      <c r="J235" s="885"/>
      <c r="K235" s="613" t="s">
        <v>792</v>
      </c>
      <c r="L235" s="884" t="s">
        <v>792</v>
      </c>
      <c r="M235" s="885"/>
      <c r="N235" s="886" t="s">
        <v>792</v>
      </c>
      <c r="O235" s="885"/>
      <c r="P235" s="885"/>
      <c r="Q235" s="885"/>
      <c r="R235" s="885"/>
      <c r="S235" s="885"/>
      <c r="T235" s="886" t="s">
        <v>792</v>
      </c>
      <c r="U235" s="885"/>
      <c r="V235" s="885"/>
      <c r="W235" s="613" t="s">
        <v>792</v>
      </c>
      <c r="X235" s="886" t="s">
        <v>792</v>
      </c>
      <c r="Y235" s="885"/>
      <c r="Z235" s="885"/>
      <c r="AA235" s="885"/>
      <c r="AB235" s="885"/>
      <c r="AC235" s="613" t="s">
        <v>792</v>
      </c>
      <c r="AD235" s="613" t="s">
        <v>792</v>
      </c>
    </row>
    <row r="236" spans="1:30">
      <c r="A236" s="612" t="s">
        <v>1796</v>
      </c>
      <c r="B236" s="892" t="s">
        <v>1797</v>
      </c>
      <c r="C236" s="888"/>
      <c r="D236" s="888"/>
      <c r="E236" s="900">
        <v>1200</v>
      </c>
      <c r="F236" s="888"/>
      <c r="G236" s="619">
        <v>1200</v>
      </c>
      <c r="H236" s="619">
        <v>17856</v>
      </c>
      <c r="I236" s="901">
        <v>1488</v>
      </c>
      <c r="J236" s="888"/>
      <c r="K236" s="618">
        <v>14.88</v>
      </c>
      <c r="L236" s="894"/>
      <c r="M236" s="888"/>
      <c r="N236" s="887">
        <v>45717</v>
      </c>
      <c r="O236" s="888"/>
      <c r="P236" s="888"/>
      <c r="Q236" s="888"/>
      <c r="R236" s="888"/>
      <c r="S236" s="888"/>
      <c r="T236" s="887">
        <v>46081</v>
      </c>
      <c r="U236" s="888"/>
      <c r="V236" s="888"/>
      <c r="W236" s="616">
        <v>1488</v>
      </c>
      <c r="X236" s="889">
        <v>14.88</v>
      </c>
      <c r="Y236" s="888"/>
      <c r="Z236" s="888"/>
      <c r="AA236" s="888"/>
      <c r="AB236" s="888"/>
      <c r="AC236" s="617">
        <v>45717</v>
      </c>
      <c r="AD236" s="615" t="s">
        <v>1285</v>
      </c>
    </row>
    <row r="237" spans="1:30">
      <c r="A237" s="612"/>
      <c r="B237" s="892"/>
      <c r="C237" s="888"/>
      <c r="D237" s="888"/>
      <c r="E237" s="893"/>
      <c r="F237" s="888"/>
      <c r="G237" s="615" t="s">
        <v>792</v>
      </c>
      <c r="H237" s="615"/>
      <c r="I237" s="893"/>
      <c r="J237" s="888"/>
      <c r="K237" s="615"/>
      <c r="L237" s="894"/>
      <c r="M237" s="888"/>
      <c r="N237" s="887">
        <v>46082</v>
      </c>
      <c r="O237" s="888"/>
      <c r="P237" s="888"/>
      <c r="Q237" s="888"/>
      <c r="R237" s="888"/>
      <c r="S237" s="888"/>
      <c r="T237" s="887">
        <v>46446</v>
      </c>
      <c r="U237" s="888"/>
      <c r="V237" s="888"/>
      <c r="W237" s="616">
        <v>1560</v>
      </c>
      <c r="X237" s="889">
        <v>15.6</v>
      </c>
      <c r="Y237" s="888"/>
      <c r="Z237" s="888"/>
      <c r="AA237" s="888"/>
      <c r="AB237" s="888"/>
      <c r="AC237" s="615"/>
      <c r="AD237" s="615"/>
    </row>
    <row r="238" spans="1:30">
      <c r="A238" s="612"/>
      <c r="B238" s="892"/>
      <c r="C238" s="888"/>
      <c r="D238" s="888"/>
      <c r="E238" s="893"/>
      <c r="F238" s="888"/>
      <c r="G238" s="615" t="s">
        <v>792</v>
      </c>
      <c r="H238" s="615"/>
      <c r="I238" s="893"/>
      <c r="J238" s="888"/>
      <c r="K238" s="615"/>
      <c r="L238" s="894"/>
      <c r="M238" s="888"/>
      <c r="N238" s="887">
        <v>46447</v>
      </c>
      <c r="O238" s="888"/>
      <c r="P238" s="888"/>
      <c r="Q238" s="888"/>
      <c r="R238" s="888"/>
      <c r="S238" s="888"/>
      <c r="T238" s="887">
        <v>46812</v>
      </c>
      <c r="U238" s="888"/>
      <c r="V238" s="888"/>
      <c r="W238" s="616">
        <v>1644</v>
      </c>
      <c r="X238" s="889">
        <v>16.440000000000001</v>
      </c>
      <c r="Y238" s="888"/>
      <c r="Z238" s="888"/>
      <c r="AA238" s="888"/>
      <c r="AB238" s="888"/>
      <c r="AC238" s="615"/>
      <c r="AD238" s="615"/>
    </row>
    <row r="239" spans="1:30">
      <c r="A239" s="614" t="s">
        <v>792</v>
      </c>
      <c r="B239" s="884" t="s">
        <v>792</v>
      </c>
      <c r="C239" s="885"/>
      <c r="D239" s="885"/>
      <c r="E239" s="886" t="s">
        <v>792</v>
      </c>
      <c r="F239" s="885"/>
      <c r="G239" s="613" t="s">
        <v>792</v>
      </c>
      <c r="H239" s="613" t="s">
        <v>792</v>
      </c>
      <c r="I239" s="886" t="s">
        <v>792</v>
      </c>
      <c r="J239" s="885"/>
      <c r="K239" s="613" t="s">
        <v>792</v>
      </c>
      <c r="L239" s="884" t="s">
        <v>792</v>
      </c>
      <c r="M239" s="885"/>
      <c r="N239" s="886" t="s">
        <v>792</v>
      </c>
      <c r="O239" s="885"/>
      <c r="P239" s="885"/>
      <c r="Q239" s="885"/>
      <c r="R239" s="885"/>
      <c r="S239" s="885"/>
      <c r="T239" s="886" t="s">
        <v>792</v>
      </c>
      <c r="U239" s="885"/>
      <c r="V239" s="885"/>
      <c r="W239" s="613" t="s">
        <v>792</v>
      </c>
      <c r="X239" s="886" t="s">
        <v>792</v>
      </c>
      <c r="Y239" s="885"/>
      <c r="Z239" s="885"/>
      <c r="AA239" s="885"/>
      <c r="AB239" s="885"/>
      <c r="AC239" s="613" t="s">
        <v>792</v>
      </c>
      <c r="AD239" s="613" t="s">
        <v>792</v>
      </c>
    </row>
    <row r="240" spans="1:30">
      <c r="A240" s="612" t="s">
        <v>1798</v>
      </c>
      <c r="B240" s="892" t="s">
        <v>1792</v>
      </c>
      <c r="C240" s="888"/>
      <c r="D240" s="888"/>
      <c r="E240" s="900">
        <v>1200</v>
      </c>
      <c r="F240" s="888"/>
      <c r="G240" s="619">
        <v>1200</v>
      </c>
      <c r="H240" s="615"/>
      <c r="I240" s="893"/>
      <c r="J240" s="888"/>
      <c r="K240" s="618">
        <v>0</v>
      </c>
      <c r="L240" s="894" t="s">
        <v>1793</v>
      </c>
      <c r="M240" s="888"/>
      <c r="N240" s="893"/>
      <c r="O240" s="888"/>
      <c r="P240" s="888"/>
      <c r="Q240" s="888"/>
      <c r="R240" s="888"/>
      <c r="S240" s="888"/>
      <c r="T240" s="893"/>
      <c r="U240" s="888"/>
      <c r="V240" s="888"/>
      <c r="W240" s="615"/>
      <c r="X240" s="889">
        <v>0</v>
      </c>
      <c r="Y240" s="888"/>
      <c r="Z240" s="888"/>
      <c r="AA240" s="888"/>
      <c r="AB240" s="888"/>
      <c r="AC240" s="617">
        <v>45658</v>
      </c>
      <c r="AD240" s="615" t="s">
        <v>1052</v>
      </c>
    </row>
    <row r="241" spans="1:30">
      <c r="A241" s="614" t="s">
        <v>792</v>
      </c>
      <c r="B241" s="884" t="s">
        <v>792</v>
      </c>
      <c r="C241" s="885"/>
      <c r="D241" s="885"/>
      <c r="E241" s="886" t="s">
        <v>792</v>
      </c>
      <c r="F241" s="885"/>
      <c r="G241" s="613" t="s">
        <v>792</v>
      </c>
      <c r="H241" s="613" t="s">
        <v>792</v>
      </c>
      <c r="I241" s="886" t="s">
        <v>792</v>
      </c>
      <c r="J241" s="885"/>
      <c r="K241" s="613" t="s">
        <v>792</v>
      </c>
      <c r="L241" s="884" t="s">
        <v>792</v>
      </c>
      <c r="M241" s="885"/>
      <c r="N241" s="886" t="s">
        <v>792</v>
      </c>
      <c r="O241" s="885"/>
      <c r="P241" s="885"/>
      <c r="Q241" s="885"/>
      <c r="R241" s="885"/>
      <c r="S241" s="885"/>
      <c r="T241" s="886" t="s">
        <v>792</v>
      </c>
      <c r="U241" s="885"/>
      <c r="V241" s="885"/>
      <c r="W241" s="613" t="s">
        <v>792</v>
      </c>
      <c r="X241" s="886" t="s">
        <v>792</v>
      </c>
      <c r="Y241" s="885"/>
      <c r="Z241" s="885"/>
      <c r="AA241" s="885"/>
      <c r="AB241" s="885"/>
      <c r="AC241" s="613" t="s">
        <v>792</v>
      </c>
      <c r="AD241" s="613" t="s">
        <v>792</v>
      </c>
    </row>
    <row r="242" spans="1:30">
      <c r="A242" s="612" t="s">
        <v>1799</v>
      </c>
      <c r="B242" s="892" t="s">
        <v>1800</v>
      </c>
      <c r="C242" s="888"/>
      <c r="D242" s="888"/>
      <c r="E242" s="900">
        <v>1420</v>
      </c>
      <c r="F242" s="888"/>
      <c r="G242" s="619">
        <v>1420</v>
      </c>
      <c r="H242" s="619">
        <v>21300</v>
      </c>
      <c r="I242" s="901">
        <v>1775</v>
      </c>
      <c r="J242" s="888"/>
      <c r="K242" s="618">
        <v>15</v>
      </c>
      <c r="L242" s="894"/>
      <c r="M242" s="888"/>
      <c r="N242" s="887">
        <v>45658</v>
      </c>
      <c r="O242" s="888"/>
      <c r="P242" s="888"/>
      <c r="Q242" s="888"/>
      <c r="R242" s="888"/>
      <c r="S242" s="888"/>
      <c r="T242" s="887">
        <v>46022</v>
      </c>
      <c r="U242" s="888"/>
      <c r="V242" s="888"/>
      <c r="W242" s="616">
        <v>1775</v>
      </c>
      <c r="X242" s="889">
        <v>15</v>
      </c>
      <c r="Y242" s="888"/>
      <c r="Z242" s="888"/>
      <c r="AA242" s="888"/>
      <c r="AB242" s="888"/>
      <c r="AC242" s="617">
        <v>45292</v>
      </c>
      <c r="AD242" s="615" t="s">
        <v>1575</v>
      </c>
    </row>
    <row r="243" spans="1:30">
      <c r="A243" s="612"/>
      <c r="B243" s="892"/>
      <c r="C243" s="888"/>
      <c r="D243" s="888"/>
      <c r="E243" s="893"/>
      <c r="F243" s="888"/>
      <c r="G243" s="615" t="s">
        <v>792</v>
      </c>
      <c r="H243" s="615"/>
      <c r="I243" s="893"/>
      <c r="J243" s="888"/>
      <c r="K243" s="615"/>
      <c r="L243" s="894"/>
      <c r="M243" s="888"/>
      <c r="N243" s="887">
        <v>46023</v>
      </c>
      <c r="O243" s="888"/>
      <c r="P243" s="888"/>
      <c r="Q243" s="888"/>
      <c r="R243" s="888"/>
      <c r="S243" s="888"/>
      <c r="T243" s="887">
        <v>46387</v>
      </c>
      <c r="U243" s="888"/>
      <c r="V243" s="888"/>
      <c r="W243" s="616">
        <v>1846</v>
      </c>
      <c r="X243" s="889">
        <v>15.6</v>
      </c>
      <c r="Y243" s="888"/>
      <c r="Z243" s="888"/>
      <c r="AA243" s="888"/>
      <c r="AB243" s="888"/>
      <c r="AC243" s="615"/>
      <c r="AD243" s="615"/>
    </row>
    <row r="244" spans="1:30">
      <c r="A244" s="612"/>
      <c r="B244" s="892"/>
      <c r="C244" s="888"/>
      <c r="D244" s="888"/>
      <c r="E244" s="893"/>
      <c r="F244" s="888"/>
      <c r="G244" s="615" t="s">
        <v>792</v>
      </c>
      <c r="H244" s="615"/>
      <c r="I244" s="893"/>
      <c r="J244" s="888"/>
      <c r="K244" s="615"/>
      <c r="L244" s="894"/>
      <c r="M244" s="888"/>
      <c r="N244" s="887">
        <v>46388</v>
      </c>
      <c r="O244" s="888"/>
      <c r="P244" s="888"/>
      <c r="Q244" s="888"/>
      <c r="R244" s="888"/>
      <c r="S244" s="888"/>
      <c r="T244" s="887">
        <v>46752</v>
      </c>
      <c r="U244" s="888"/>
      <c r="V244" s="888"/>
      <c r="W244" s="616">
        <v>1917</v>
      </c>
      <c r="X244" s="889">
        <v>16.2</v>
      </c>
      <c r="Y244" s="888"/>
      <c r="Z244" s="888"/>
      <c r="AA244" s="888"/>
      <c r="AB244" s="888"/>
      <c r="AC244" s="615"/>
      <c r="AD244" s="615"/>
    </row>
    <row r="245" spans="1:30">
      <c r="A245" s="612"/>
      <c r="B245" s="892"/>
      <c r="C245" s="888"/>
      <c r="D245" s="888"/>
      <c r="E245" s="893"/>
      <c r="F245" s="888"/>
      <c r="G245" s="615" t="s">
        <v>792</v>
      </c>
      <c r="H245" s="615"/>
      <c r="I245" s="893"/>
      <c r="J245" s="888"/>
      <c r="K245" s="615"/>
      <c r="L245" s="894"/>
      <c r="M245" s="888"/>
      <c r="N245" s="887">
        <v>46753</v>
      </c>
      <c r="O245" s="888"/>
      <c r="P245" s="888"/>
      <c r="Q245" s="888"/>
      <c r="R245" s="888"/>
      <c r="S245" s="888"/>
      <c r="T245" s="887">
        <v>47118</v>
      </c>
      <c r="U245" s="888"/>
      <c r="V245" s="888"/>
      <c r="W245" s="616">
        <v>1988</v>
      </c>
      <c r="X245" s="889">
        <v>16.8</v>
      </c>
      <c r="Y245" s="888"/>
      <c r="Z245" s="888"/>
      <c r="AA245" s="888"/>
      <c r="AB245" s="888"/>
      <c r="AC245" s="615"/>
      <c r="AD245" s="615"/>
    </row>
    <row r="246" spans="1:30">
      <c r="A246" s="614" t="s">
        <v>792</v>
      </c>
      <c r="B246" s="884" t="s">
        <v>792</v>
      </c>
      <c r="C246" s="885"/>
      <c r="D246" s="885"/>
      <c r="E246" s="886" t="s">
        <v>792</v>
      </c>
      <c r="F246" s="885"/>
      <c r="G246" s="613" t="s">
        <v>792</v>
      </c>
      <c r="H246" s="613" t="s">
        <v>792</v>
      </c>
      <c r="I246" s="886" t="s">
        <v>792</v>
      </c>
      <c r="J246" s="885"/>
      <c r="K246" s="613" t="s">
        <v>792</v>
      </c>
      <c r="L246" s="884" t="s">
        <v>792</v>
      </c>
      <c r="M246" s="885"/>
      <c r="N246" s="886" t="s">
        <v>792</v>
      </c>
      <c r="O246" s="885"/>
      <c r="P246" s="885"/>
      <c r="Q246" s="885"/>
      <c r="R246" s="885"/>
      <c r="S246" s="885"/>
      <c r="T246" s="886" t="s">
        <v>792</v>
      </c>
      <c r="U246" s="885"/>
      <c r="V246" s="885"/>
      <c r="W246" s="613" t="s">
        <v>792</v>
      </c>
      <c r="X246" s="886" t="s">
        <v>792</v>
      </c>
      <c r="Y246" s="885"/>
      <c r="Z246" s="885"/>
      <c r="AA246" s="885"/>
      <c r="AB246" s="885"/>
      <c r="AC246" s="613" t="s">
        <v>792</v>
      </c>
      <c r="AD246" s="613" t="s">
        <v>792</v>
      </c>
    </row>
    <row r="247" spans="1:30">
      <c r="A247" s="612" t="s">
        <v>1801</v>
      </c>
      <c r="B247" s="892" t="s">
        <v>1802</v>
      </c>
      <c r="C247" s="888"/>
      <c r="D247" s="888"/>
      <c r="E247" s="900">
        <v>1420</v>
      </c>
      <c r="F247" s="888"/>
      <c r="G247" s="619">
        <v>1420</v>
      </c>
      <c r="H247" s="619">
        <v>23004</v>
      </c>
      <c r="I247" s="901">
        <v>1917</v>
      </c>
      <c r="J247" s="888"/>
      <c r="K247" s="618">
        <v>16.2</v>
      </c>
      <c r="L247" s="894"/>
      <c r="M247" s="888"/>
      <c r="N247" s="887">
        <v>45717</v>
      </c>
      <c r="O247" s="888"/>
      <c r="P247" s="888"/>
      <c r="Q247" s="888"/>
      <c r="R247" s="888"/>
      <c r="S247" s="888"/>
      <c r="T247" s="887">
        <v>46081</v>
      </c>
      <c r="U247" s="888"/>
      <c r="V247" s="888"/>
      <c r="W247" s="616">
        <v>1917</v>
      </c>
      <c r="X247" s="889">
        <v>16.2</v>
      </c>
      <c r="Y247" s="888"/>
      <c r="Z247" s="888"/>
      <c r="AA247" s="888"/>
      <c r="AB247" s="888"/>
      <c r="AC247" s="617">
        <v>45352</v>
      </c>
      <c r="AD247" s="615" t="s">
        <v>863</v>
      </c>
    </row>
    <row r="248" spans="1:30">
      <c r="A248" s="614" t="s">
        <v>792</v>
      </c>
      <c r="B248" s="884" t="s">
        <v>792</v>
      </c>
      <c r="C248" s="885"/>
      <c r="D248" s="885"/>
      <c r="E248" s="886" t="s">
        <v>792</v>
      </c>
      <c r="F248" s="885"/>
      <c r="G248" s="613" t="s">
        <v>792</v>
      </c>
      <c r="H248" s="613" t="s">
        <v>792</v>
      </c>
      <c r="I248" s="886" t="s">
        <v>792</v>
      </c>
      <c r="J248" s="885"/>
      <c r="K248" s="613" t="s">
        <v>792</v>
      </c>
      <c r="L248" s="884" t="s">
        <v>792</v>
      </c>
      <c r="M248" s="885"/>
      <c r="N248" s="886" t="s">
        <v>792</v>
      </c>
      <c r="O248" s="885"/>
      <c r="P248" s="885"/>
      <c r="Q248" s="885"/>
      <c r="R248" s="885"/>
      <c r="S248" s="885"/>
      <c r="T248" s="886" t="s">
        <v>792</v>
      </c>
      <c r="U248" s="885"/>
      <c r="V248" s="885"/>
      <c r="W248" s="613" t="s">
        <v>792</v>
      </c>
      <c r="X248" s="886" t="s">
        <v>792</v>
      </c>
      <c r="Y248" s="885"/>
      <c r="Z248" s="885"/>
      <c r="AA248" s="885"/>
      <c r="AB248" s="885"/>
      <c r="AC248" s="613" t="s">
        <v>792</v>
      </c>
      <c r="AD248" s="613" t="s">
        <v>792</v>
      </c>
    </row>
    <row r="249" spans="1:30">
      <c r="A249" s="612" t="s">
        <v>1803</v>
      </c>
      <c r="B249" s="892" t="s">
        <v>1804</v>
      </c>
      <c r="C249" s="888"/>
      <c r="D249" s="888"/>
      <c r="E249" s="900">
        <v>1420</v>
      </c>
      <c r="F249" s="888"/>
      <c r="G249" s="619">
        <v>1420</v>
      </c>
      <c r="H249" s="619">
        <v>22152</v>
      </c>
      <c r="I249" s="901">
        <v>1846</v>
      </c>
      <c r="J249" s="888"/>
      <c r="K249" s="618">
        <v>15.6</v>
      </c>
      <c r="L249" s="894"/>
      <c r="M249" s="888"/>
      <c r="N249" s="887">
        <v>45627</v>
      </c>
      <c r="O249" s="888"/>
      <c r="P249" s="888"/>
      <c r="Q249" s="888"/>
      <c r="R249" s="888"/>
      <c r="S249" s="888"/>
      <c r="T249" s="887">
        <v>45991</v>
      </c>
      <c r="U249" s="888"/>
      <c r="V249" s="888"/>
      <c r="W249" s="616">
        <v>1846</v>
      </c>
      <c r="X249" s="889">
        <v>15.6</v>
      </c>
      <c r="Y249" s="888"/>
      <c r="Z249" s="888"/>
      <c r="AA249" s="888"/>
      <c r="AB249" s="888"/>
      <c r="AC249" s="617">
        <v>45261</v>
      </c>
      <c r="AD249" s="615" t="s">
        <v>866</v>
      </c>
    </row>
    <row r="250" spans="1:30">
      <c r="A250" s="612"/>
      <c r="B250" s="892"/>
      <c r="C250" s="888"/>
      <c r="D250" s="888"/>
      <c r="E250" s="893"/>
      <c r="F250" s="888"/>
      <c r="G250" s="615" t="s">
        <v>792</v>
      </c>
      <c r="H250" s="615"/>
      <c r="I250" s="893"/>
      <c r="J250" s="888"/>
      <c r="K250" s="615"/>
      <c r="L250" s="894"/>
      <c r="M250" s="888"/>
      <c r="N250" s="887">
        <v>45992</v>
      </c>
      <c r="O250" s="888"/>
      <c r="P250" s="888"/>
      <c r="Q250" s="888"/>
      <c r="R250" s="888"/>
      <c r="S250" s="888"/>
      <c r="T250" s="887">
        <v>46356</v>
      </c>
      <c r="U250" s="888"/>
      <c r="V250" s="888"/>
      <c r="W250" s="616">
        <v>1945.4</v>
      </c>
      <c r="X250" s="889">
        <v>16.440000000000001</v>
      </c>
      <c r="Y250" s="888"/>
      <c r="Z250" s="888"/>
      <c r="AA250" s="888"/>
      <c r="AB250" s="888"/>
      <c r="AC250" s="615"/>
      <c r="AD250" s="615"/>
    </row>
    <row r="251" spans="1:30">
      <c r="A251" s="614" t="s">
        <v>792</v>
      </c>
      <c r="B251" s="884" t="s">
        <v>792</v>
      </c>
      <c r="C251" s="885"/>
      <c r="D251" s="885"/>
      <c r="E251" s="886" t="s">
        <v>792</v>
      </c>
      <c r="F251" s="885"/>
      <c r="G251" s="613" t="s">
        <v>792</v>
      </c>
      <c r="H251" s="613" t="s">
        <v>792</v>
      </c>
      <c r="I251" s="886" t="s">
        <v>792</v>
      </c>
      <c r="J251" s="885"/>
      <c r="K251" s="613" t="s">
        <v>792</v>
      </c>
      <c r="L251" s="884" t="s">
        <v>792</v>
      </c>
      <c r="M251" s="885"/>
      <c r="N251" s="886" t="s">
        <v>792</v>
      </c>
      <c r="O251" s="885"/>
      <c r="P251" s="885"/>
      <c r="Q251" s="885"/>
      <c r="R251" s="885"/>
      <c r="S251" s="885"/>
      <c r="T251" s="886" t="s">
        <v>792</v>
      </c>
      <c r="U251" s="885"/>
      <c r="V251" s="885"/>
      <c r="W251" s="613" t="s">
        <v>792</v>
      </c>
      <c r="X251" s="886" t="s">
        <v>792</v>
      </c>
      <c r="Y251" s="885"/>
      <c r="Z251" s="885"/>
      <c r="AA251" s="885"/>
      <c r="AB251" s="885"/>
      <c r="AC251" s="613" t="s">
        <v>792</v>
      </c>
      <c r="AD251" s="613" t="s">
        <v>792</v>
      </c>
    </row>
    <row r="252" spans="1:30">
      <c r="A252" s="612" t="s">
        <v>1805</v>
      </c>
      <c r="B252" s="892" t="s">
        <v>59</v>
      </c>
      <c r="C252" s="888"/>
      <c r="D252" s="888"/>
      <c r="E252" s="900">
        <v>1422</v>
      </c>
      <c r="F252" s="888"/>
      <c r="G252" s="615"/>
      <c r="H252" s="615"/>
      <c r="I252" s="893"/>
      <c r="J252" s="888"/>
      <c r="K252" s="618">
        <v>0</v>
      </c>
      <c r="L252" s="894" t="s">
        <v>792</v>
      </c>
      <c r="M252" s="888"/>
      <c r="N252" s="893"/>
      <c r="O252" s="888"/>
      <c r="P252" s="888"/>
      <c r="Q252" s="888"/>
      <c r="R252" s="888"/>
      <c r="S252" s="888"/>
      <c r="T252" s="893"/>
      <c r="U252" s="888"/>
      <c r="V252" s="888"/>
      <c r="W252" s="615"/>
      <c r="X252" s="889">
        <v>0</v>
      </c>
      <c r="Y252" s="888"/>
      <c r="Z252" s="888"/>
      <c r="AA252" s="888"/>
      <c r="AB252" s="888"/>
      <c r="AC252" s="615"/>
      <c r="AD252" s="615" t="s">
        <v>792</v>
      </c>
    </row>
    <row r="253" spans="1:30">
      <c r="A253" s="612"/>
      <c r="B253" s="892"/>
      <c r="C253" s="888"/>
      <c r="D253" s="888"/>
      <c r="E253" s="893"/>
      <c r="F253" s="888"/>
      <c r="G253" s="619">
        <v>0</v>
      </c>
      <c r="H253" s="615"/>
      <c r="I253" s="893"/>
      <c r="J253" s="888"/>
      <c r="K253" s="615"/>
      <c r="L253" s="894"/>
      <c r="M253" s="888"/>
      <c r="N253" s="893"/>
      <c r="O253" s="888"/>
      <c r="P253" s="888"/>
      <c r="Q253" s="888"/>
      <c r="R253" s="888"/>
      <c r="S253" s="888"/>
      <c r="T253" s="893"/>
      <c r="U253" s="888"/>
      <c r="V253" s="888"/>
      <c r="W253" s="615"/>
      <c r="X253" s="889">
        <v>0</v>
      </c>
      <c r="Y253" s="888"/>
      <c r="Z253" s="888"/>
      <c r="AA253" s="888"/>
      <c r="AB253" s="888"/>
      <c r="AC253" s="615"/>
      <c r="AD253" s="615"/>
    </row>
    <row r="254" spans="1:30">
      <c r="A254" s="614" t="s">
        <v>792</v>
      </c>
      <c r="B254" s="884" t="s">
        <v>792</v>
      </c>
      <c r="C254" s="885"/>
      <c r="D254" s="885"/>
      <c r="E254" s="886" t="s">
        <v>792</v>
      </c>
      <c r="F254" s="885"/>
      <c r="G254" s="613" t="s">
        <v>792</v>
      </c>
      <c r="H254" s="613" t="s">
        <v>792</v>
      </c>
      <c r="I254" s="886" t="s">
        <v>792</v>
      </c>
      <c r="J254" s="885"/>
      <c r="K254" s="613" t="s">
        <v>792</v>
      </c>
      <c r="L254" s="884" t="s">
        <v>792</v>
      </c>
      <c r="M254" s="885"/>
      <c r="N254" s="886" t="s">
        <v>792</v>
      </c>
      <c r="O254" s="885"/>
      <c r="P254" s="885"/>
      <c r="Q254" s="885"/>
      <c r="R254" s="885"/>
      <c r="S254" s="885"/>
      <c r="T254" s="886" t="s">
        <v>792</v>
      </c>
      <c r="U254" s="885"/>
      <c r="V254" s="885"/>
      <c r="W254" s="613" t="s">
        <v>792</v>
      </c>
      <c r="X254" s="886" t="s">
        <v>792</v>
      </c>
      <c r="Y254" s="885"/>
      <c r="Z254" s="885"/>
      <c r="AA254" s="885"/>
      <c r="AB254" s="885"/>
      <c r="AC254" s="613" t="s">
        <v>792</v>
      </c>
      <c r="AD254" s="613" t="s">
        <v>792</v>
      </c>
    </row>
    <row r="255" spans="1:30">
      <c r="A255" s="612" t="s">
        <v>1806</v>
      </c>
      <c r="B255" s="892" t="s">
        <v>1807</v>
      </c>
      <c r="C255" s="888"/>
      <c r="D255" s="888"/>
      <c r="E255" s="900">
        <v>1760</v>
      </c>
      <c r="F255" s="888"/>
      <c r="G255" s="619">
        <v>1760</v>
      </c>
      <c r="H255" s="619">
        <v>26822.400000000001</v>
      </c>
      <c r="I255" s="901">
        <v>2235.1999999999998</v>
      </c>
      <c r="J255" s="888"/>
      <c r="K255" s="618">
        <v>15.24</v>
      </c>
      <c r="L255" s="894"/>
      <c r="M255" s="888"/>
      <c r="N255" s="887">
        <v>45778</v>
      </c>
      <c r="O255" s="888"/>
      <c r="P255" s="888"/>
      <c r="Q255" s="888"/>
      <c r="R255" s="888"/>
      <c r="S255" s="888"/>
      <c r="T255" s="887">
        <v>46142</v>
      </c>
      <c r="U255" s="888"/>
      <c r="V255" s="888"/>
      <c r="W255" s="616">
        <v>2235.1999999999998</v>
      </c>
      <c r="X255" s="889">
        <v>15.24</v>
      </c>
      <c r="Y255" s="888"/>
      <c r="Z255" s="888"/>
      <c r="AA255" s="888"/>
      <c r="AB255" s="888"/>
      <c r="AC255" s="617">
        <v>45751</v>
      </c>
      <c r="AD255" s="615" t="s">
        <v>978</v>
      </c>
    </row>
    <row r="256" spans="1:30">
      <c r="A256" s="612"/>
      <c r="B256" s="892"/>
      <c r="C256" s="888"/>
      <c r="D256" s="888"/>
      <c r="E256" s="893"/>
      <c r="F256" s="888"/>
      <c r="G256" s="615" t="s">
        <v>792</v>
      </c>
      <c r="H256" s="615"/>
      <c r="I256" s="893"/>
      <c r="J256" s="888"/>
      <c r="K256" s="615"/>
      <c r="L256" s="894"/>
      <c r="M256" s="888"/>
      <c r="N256" s="887">
        <v>46143</v>
      </c>
      <c r="O256" s="888"/>
      <c r="P256" s="888"/>
      <c r="Q256" s="888"/>
      <c r="R256" s="888"/>
      <c r="S256" s="888"/>
      <c r="T256" s="887">
        <v>46507</v>
      </c>
      <c r="U256" s="888"/>
      <c r="V256" s="888"/>
      <c r="W256" s="616">
        <v>2340.8000000000002</v>
      </c>
      <c r="X256" s="889">
        <v>15.96</v>
      </c>
      <c r="Y256" s="888"/>
      <c r="Z256" s="888"/>
      <c r="AA256" s="888"/>
      <c r="AB256" s="888"/>
      <c r="AC256" s="615"/>
      <c r="AD256" s="615"/>
    </row>
    <row r="257" spans="1:30">
      <c r="A257" s="612"/>
      <c r="B257" s="892"/>
      <c r="C257" s="888"/>
      <c r="D257" s="888"/>
      <c r="E257" s="893"/>
      <c r="F257" s="888"/>
      <c r="G257" s="615" t="s">
        <v>792</v>
      </c>
      <c r="H257" s="615"/>
      <c r="I257" s="893"/>
      <c r="J257" s="888"/>
      <c r="K257" s="615"/>
      <c r="L257" s="894"/>
      <c r="M257" s="888"/>
      <c r="N257" s="887">
        <v>46508</v>
      </c>
      <c r="O257" s="888"/>
      <c r="P257" s="888"/>
      <c r="Q257" s="888"/>
      <c r="R257" s="888"/>
      <c r="S257" s="888"/>
      <c r="T257" s="887">
        <v>46873</v>
      </c>
      <c r="U257" s="888"/>
      <c r="V257" s="888"/>
      <c r="W257" s="616">
        <v>2446.4</v>
      </c>
      <c r="X257" s="889">
        <v>16.68</v>
      </c>
      <c r="Y257" s="888"/>
      <c r="Z257" s="888"/>
      <c r="AA257" s="888"/>
      <c r="AB257" s="888"/>
      <c r="AC257" s="615"/>
      <c r="AD257" s="615"/>
    </row>
    <row r="258" spans="1:30">
      <c r="A258" s="614" t="s">
        <v>792</v>
      </c>
      <c r="B258" s="884" t="s">
        <v>792</v>
      </c>
      <c r="C258" s="885"/>
      <c r="D258" s="885"/>
      <c r="E258" s="886" t="s">
        <v>792</v>
      </c>
      <c r="F258" s="885"/>
      <c r="G258" s="613" t="s">
        <v>792</v>
      </c>
      <c r="H258" s="613" t="s">
        <v>792</v>
      </c>
      <c r="I258" s="886" t="s">
        <v>792</v>
      </c>
      <c r="J258" s="885"/>
      <c r="K258" s="613" t="s">
        <v>792</v>
      </c>
      <c r="L258" s="884" t="s">
        <v>792</v>
      </c>
      <c r="M258" s="885"/>
      <c r="N258" s="886" t="s">
        <v>792</v>
      </c>
      <c r="O258" s="885"/>
      <c r="P258" s="885"/>
      <c r="Q258" s="885"/>
      <c r="R258" s="885"/>
      <c r="S258" s="885"/>
      <c r="T258" s="886" t="s">
        <v>792</v>
      </c>
      <c r="U258" s="885"/>
      <c r="V258" s="885"/>
      <c r="W258" s="613" t="s">
        <v>792</v>
      </c>
      <c r="X258" s="886" t="s">
        <v>792</v>
      </c>
      <c r="Y258" s="885"/>
      <c r="Z258" s="885"/>
      <c r="AA258" s="885"/>
      <c r="AB258" s="885"/>
      <c r="AC258" s="613" t="s">
        <v>792</v>
      </c>
      <c r="AD258" s="613" t="s">
        <v>792</v>
      </c>
    </row>
    <row r="259" spans="1:30">
      <c r="A259" s="612" t="s">
        <v>1808</v>
      </c>
      <c r="B259" s="892" t="s">
        <v>1809</v>
      </c>
      <c r="C259" s="888"/>
      <c r="D259" s="888"/>
      <c r="E259" s="900">
        <v>2132</v>
      </c>
      <c r="F259" s="888"/>
      <c r="G259" s="619">
        <v>2132</v>
      </c>
      <c r="H259" s="619">
        <v>34538.400000000001</v>
      </c>
      <c r="I259" s="901">
        <v>2878.2</v>
      </c>
      <c r="J259" s="888"/>
      <c r="K259" s="618">
        <v>16.2</v>
      </c>
      <c r="L259" s="894"/>
      <c r="M259" s="888"/>
      <c r="N259" s="887">
        <v>45689</v>
      </c>
      <c r="O259" s="888"/>
      <c r="P259" s="888"/>
      <c r="Q259" s="888"/>
      <c r="R259" s="888"/>
      <c r="S259" s="888"/>
      <c r="T259" s="887">
        <v>46053</v>
      </c>
      <c r="U259" s="888"/>
      <c r="V259" s="888"/>
      <c r="W259" s="616">
        <v>2878.2</v>
      </c>
      <c r="X259" s="889">
        <v>16.2</v>
      </c>
      <c r="Y259" s="888"/>
      <c r="Z259" s="888"/>
      <c r="AA259" s="888"/>
      <c r="AB259" s="888"/>
      <c r="AC259" s="617">
        <v>45689</v>
      </c>
      <c r="AD259" s="615" t="s">
        <v>950</v>
      </c>
    </row>
    <row r="260" spans="1:30">
      <c r="A260" s="612"/>
      <c r="B260" s="892"/>
      <c r="C260" s="888"/>
      <c r="D260" s="888"/>
      <c r="E260" s="893"/>
      <c r="F260" s="888"/>
      <c r="G260" s="615" t="s">
        <v>792</v>
      </c>
      <c r="H260" s="615"/>
      <c r="I260" s="893"/>
      <c r="J260" s="888"/>
      <c r="K260" s="615"/>
      <c r="L260" s="894"/>
      <c r="M260" s="888"/>
      <c r="N260" s="887">
        <v>46054</v>
      </c>
      <c r="O260" s="888"/>
      <c r="P260" s="888"/>
      <c r="Q260" s="888"/>
      <c r="R260" s="888"/>
      <c r="S260" s="888"/>
      <c r="T260" s="887">
        <v>46418</v>
      </c>
      <c r="U260" s="888"/>
      <c r="V260" s="888"/>
      <c r="W260" s="616">
        <v>3024.44</v>
      </c>
      <c r="X260" s="889">
        <v>17.023114446529082</v>
      </c>
      <c r="Y260" s="888"/>
      <c r="Z260" s="888"/>
      <c r="AA260" s="888"/>
      <c r="AB260" s="888"/>
      <c r="AC260" s="615"/>
      <c r="AD260" s="615"/>
    </row>
    <row r="261" spans="1:30">
      <c r="A261" s="614" t="s">
        <v>792</v>
      </c>
      <c r="B261" s="884" t="s">
        <v>792</v>
      </c>
      <c r="C261" s="885"/>
      <c r="D261" s="885"/>
      <c r="E261" s="886" t="s">
        <v>792</v>
      </c>
      <c r="F261" s="885"/>
      <c r="G261" s="613" t="s">
        <v>792</v>
      </c>
      <c r="H261" s="613" t="s">
        <v>792</v>
      </c>
      <c r="I261" s="886" t="s">
        <v>792</v>
      </c>
      <c r="J261" s="885"/>
      <c r="K261" s="613" t="s">
        <v>792</v>
      </c>
      <c r="L261" s="884" t="s">
        <v>792</v>
      </c>
      <c r="M261" s="885"/>
      <c r="N261" s="886" t="s">
        <v>792</v>
      </c>
      <c r="O261" s="885"/>
      <c r="P261" s="885"/>
      <c r="Q261" s="885"/>
      <c r="R261" s="885"/>
      <c r="S261" s="885"/>
      <c r="T261" s="886" t="s">
        <v>792</v>
      </c>
      <c r="U261" s="885"/>
      <c r="V261" s="885"/>
      <c r="W261" s="613" t="s">
        <v>792</v>
      </c>
      <c r="X261" s="886" t="s">
        <v>792</v>
      </c>
      <c r="Y261" s="885"/>
      <c r="Z261" s="885"/>
      <c r="AA261" s="885"/>
      <c r="AB261" s="885"/>
      <c r="AC261" s="613" t="s">
        <v>792</v>
      </c>
      <c r="AD261" s="613" t="s">
        <v>792</v>
      </c>
    </row>
    <row r="262" spans="1:30">
      <c r="A262" s="612" t="s">
        <v>1810</v>
      </c>
      <c r="B262" s="892" t="s">
        <v>1811</v>
      </c>
      <c r="C262" s="888"/>
      <c r="D262" s="888"/>
      <c r="E262" s="900">
        <v>2132</v>
      </c>
      <c r="F262" s="888"/>
      <c r="G262" s="619">
        <v>2132</v>
      </c>
      <c r="H262" s="619">
        <v>33259.199999999997</v>
      </c>
      <c r="I262" s="901">
        <v>2771.6</v>
      </c>
      <c r="J262" s="888"/>
      <c r="K262" s="618">
        <v>15.6</v>
      </c>
      <c r="L262" s="894"/>
      <c r="M262" s="888"/>
      <c r="N262" s="887">
        <v>45809</v>
      </c>
      <c r="O262" s="888"/>
      <c r="P262" s="888"/>
      <c r="Q262" s="888"/>
      <c r="R262" s="888"/>
      <c r="S262" s="888"/>
      <c r="T262" s="887">
        <v>46173</v>
      </c>
      <c r="U262" s="888"/>
      <c r="V262" s="888"/>
      <c r="W262" s="616">
        <v>2771.6</v>
      </c>
      <c r="X262" s="889">
        <v>15.6</v>
      </c>
      <c r="Y262" s="888"/>
      <c r="Z262" s="888"/>
      <c r="AA262" s="888"/>
      <c r="AB262" s="888"/>
      <c r="AC262" s="617">
        <v>45444</v>
      </c>
      <c r="AD262" s="615" t="s">
        <v>889</v>
      </c>
    </row>
    <row r="263" spans="1:30">
      <c r="A263" s="612"/>
      <c r="B263" s="892"/>
      <c r="C263" s="888"/>
      <c r="D263" s="888"/>
      <c r="E263" s="893"/>
      <c r="F263" s="888"/>
      <c r="G263" s="615" t="s">
        <v>792</v>
      </c>
      <c r="H263" s="615"/>
      <c r="I263" s="893"/>
      <c r="J263" s="888"/>
      <c r="K263" s="615"/>
      <c r="L263" s="894"/>
      <c r="M263" s="888"/>
      <c r="N263" s="887">
        <v>46174</v>
      </c>
      <c r="O263" s="888"/>
      <c r="P263" s="888"/>
      <c r="Q263" s="888"/>
      <c r="R263" s="888"/>
      <c r="S263" s="888"/>
      <c r="T263" s="887">
        <v>46538</v>
      </c>
      <c r="U263" s="888"/>
      <c r="V263" s="888"/>
      <c r="W263" s="616">
        <v>2920.84</v>
      </c>
      <c r="X263" s="889">
        <v>16.440000000000001</v>
      </c>
      <c r="Y263" s="888"/>
      <c r="Z263" s="888"/>
      <c r="AA263" s="888"/>
      <c r="AB263" s="888"/>
      <c r="AC263" s="615"/>
      <c r="AD263" s="615"/>
    </row>
    <row r="264" spans="1:30">
      <c r="A264" s="614" t="s">
        <v>792</v>
      </c>
      <c r="B264" s="884" t="s">
        <v>792</v>
      </c>
      <c r="C264" s="885"/>
      <c r="D264" s="885"/>
      <c r="E264" s="886" t="s">
        <v>792</v>
      </c>
      <c r="F264" s="885"/>
      <c r="G264" s="613" t="s">
        <v>792</v>
      </c>
      <c r="H264" s="613" t="s">
        <v>792</v>
      </c>
      <c r="I264" s="886" t="s">
        <v>792</v>
      </c>
      <c r="J264" s="885"/>
      <c r="K264" s="613" t="s">
        <v>792</v>
      </c>
      <c r="L264" s="884" t="s">
        <v>792</v>
      </c>
      <c r="M264" s="885"/>
      <c r="N264" s="886" t="s">
        <v>792</v>
      </c>
      <c r="O264" s="885"/>
      <c r="P264" s="885"/>
      <c r="Q264" s="885"/>
      <c r="R264" s="885"/>
      <c r="S264" s="885"/>
      <c r="T264" s="886" t="s">
        <v>792</v>
      </c>
      <c r="U264" s="885"/>
      <c r="V264" s="885"/>
      <c r="W264" s="613" t="s">
        <v>792</v>
      </c>
      <c r="X264" s="886" t="s">
        <v>792</v>
      </c>
      <c r="Y264" s="885"/>
      <c r="Z264" s="885"/>
      <c r="AA264" s="885"/>
      <c r="AB264" s="885"/>
      <c r="AC264" s="613" t="s">
        <v>792</v>
      </c>
      <c r="AD264" s="613" t="s">
        <v>792</v>
      </c>
    </row>
    <row r="265" spans="1:30">
      <c r="A265" s="612" t="s">
        <v>1812</v>
      </c>
      <c r="B265" s="892" t="s">
        <v>1813</v>
      </c>
      <c r="C265" s="888"/>
      <c r="D265" s="888"/>
      <c r="E265" s="900">
        <v>2022</v>
      </c>
      <c r="F265" s="888"/>
      <c r="G265" s="619">
        <v>2022</v>
      </c>
      <c r="H265" s="619">
        <v>31057.919999999998</v>
      </c>
      <c r="I265" s="901">
        <v>2588.16</v>
      </c>
      <c r="J265" s="888"/>
      <c r="K265" s="618">
        <v>15.36</v>
      </c>
      <c r="L265" s="894"/>
      <c r="M265" s="888"/>
      <c r="N265" s="887">
        <v>45627</v>
      </c>
      <c r="O265" s="888"/>
      <c r="P265" s="888"/>
      <c r="Q265" s="888"/>
      <c r="R265" s="888"/>
      <c r="S265" s="888"/>
      <c r="T265" s="887">
        <v>45991</v>
      </c>
      <c r="U265" s="888"/>
      <c r="V265" s="888"/>
      <c r="W265" s="616">
        <v>2588.16</v>
      </c>
      <c r="X265" s="889">
        <v>15.36</v>
      </c>
      <c r="Y265" s="888"/>
      <c r="Z265" s="888"/>
      <c r="AA265" s="888"/>
      <c r="AB265" s="888"/>
      <c r="AC265" s="617">
        <v>45627</v>
      </c>
      <c r="AD265" s="615" t="s">
        <v>858</v>
      </c>
    </row>
    <row r="266" spans="1:30">
      <c r="A266" s="612"/>
      <c r="B266" s="892"/>
      <c r="C266" s="888"/>
      <c r="D266" s="888"/>
      <c r="E266" s="893"/>
      <c r="F266" s="888"/>
      <c r="G266" s="615" t="s">
        <v>792</v>
      </c>
      <c r="H266" s="615"/>
      <c r="I266" s="893"/>
      <c r="J266" s="888"/>
      <c r="K266" s="615"/>
      <c r="L266" s="894"/>
      <c r="M266" s="888"/>
      <c r="N266" s="887">
        <v>45992</v>
      </c>
      <c r="O266" s="888"/>
      <c r="P266" s="888"/>
      <c r="Q266" s="888"/>
      <c r="R266" s="888"/>
      <c r="S266" s="888"/>
      <c r="T266" s="887">
        <v>46356</v>
      </c>
      <c r="U266" s="888"/>
      <c r="V266" s="888"/>
      <c r="W266" s="616">
        <v>2709.48</v>
      </c>
      <c r="X266" s="889">
        <v>16.079999999999998</v>
      </c>
      <c r="Y266" s="888"/>
      <c r="Z266" s="888"/>
      <c r="AA266" s="888"/>
      <c r="AB266" s="888"/>
      <c r="AC266" s="615"/>
      <c r="AD266" s="615"/>
    </row>
    <row r="267" spans="1:30">
      <c r="A267" s="612"/>
      <c r="B267" s="892"/>
      <c r="C267" s="888"/>
      <c r="D267" s="888"/>
      <c r="E267" s="893"/>
      <c r="F267" s="888"/>
      <c r="G267" s="615" t="s">
        <v>792</v>
      </c>
      <c r="H267" s="615"/>
      <c r="I267" s="893"/>
      <c r="J267" s="888"/>
      <c r="K267" s="615"/>
      <c r="L267" s="894"/>
      <c r="M267" s="888"/>
      <c r="N267" s="887">
        <v>46357</v>
      </c>
      <c r="O267" s="888"/>
      <c r="P267" s="888"/>
      <c r="Q267" s="888"/>
      <c r="R267" s="888"/>
      <c r="S267" s="888"/>
      <c r="T267" s="887">
        <v>46721</v>
      </c>
      <c r="U267" s="888"/>
      <c r="V267" s="888"/>
      <c r="W267" s="616">
        <v>2830.8</v>
      </c>
      <c r="X267" s="889">
        <v>16.8</v>
      </c>
      <c r="Y267" s="888"/>
      <c r="Z267" s="888"/>
      <c r="AA267" s="888"/>
      <c r="AB267" s="888"/>
      <c r="AC267" s="615"/>
      <c r="AD267" s="615"/>
    </row>
    <row r="268" spans="1:30">
      <c r="A268" s="614" t="s">
        <v>792</v>
      </c>
      <c r="B268" s="884" t="s">
        <v>792</v>
      </c>
      <c r="C268" s="885"/>
      <c r="D268" s="885"/>
      <c r="E268" s="886" t="s">
        <v>792</v>
      </c>
      <c r="F268" s="885"/>
      <c r="G268" s="613" t="s">
        <v>792</v>
      </c>
      <c r="H268" s="613" t="s">
        <v>792</v>
      </c>
      <c r="I268" s="886" t="s">
        <v>792</v>
      </c>
      <c r="J268" s="885"/>
      <c r="K268" s="613" t="s">
        <v>792</v>
      </c>
      <c r="L268" s="884" t="s">
        <v>792</v>
      </c>
      <c r="M268" s="885"/>
      <c r="N268" s="886" t="s">
        <v>792</v>
      </c>
      <c r="O268" s="885"/>
      <c r="P268" s="885"/>
      <c r="Q268" s="885"/>
      <c r="R268" s="885"/>
      <c r="S268" s="885"/>
      <c r="T268" s="886" t="s">
        <v>792</v>
      </c>
      <c r="U268" s="885"/>
      <c r="V268" s="885"/>
      <c r="W268" s="613" t="s">
        <v>792</v>
      </c>
      <c r="X268" s="886" t="s">
        <v>792</v>
      </c>
      <c r="Y268" s="885"/>
      <c r="Z268" s="885"/>
      <c r="AA268" s="885"/>
      <c r="AB268" s="885"/>
      <c r="AC268" s="613" t="s">
        <v>792</v>
      </c>
      <c r="AD268" s="613" t="s">
        <v>792</v>
      </c>
    </row>
    <row r="269" spans="1:30">
      <c r="A269" s="612" t="s">
        <v>1814</v>
      </c>
      <c r="B269" s="892" t="s">
        <v>1815</v>
      </c>
      <c r="C269" s="888"/>
      <c r="D269" s="888"/>
      <c r="E269" s="900">
        <v>1910</v>
      </c>
      <c r="F269" s="888"/>
      <c r="G269" s="619">
        <v>1910</v>
      </c>
      <c r="H269" s="619">
        <v>135525</v>
      </c>
      <c r="I269" s="901">
        <v>11293.75</v>
      </c>
      <c r="J269" s="888"/>
      <c r="K269" s="618">
        <v>15</v>
      </c>
      <c r="L269" s="894" t="s">
        <v>1816</v>
      </c>
      <c r="M269" s="888"/>
      <c r="N269" s="887">
        <v>45809</v>
      </c>
      <c r="O269" s="888"/>
      <c r="P269" s="888"/>
      <c r="Q269" s="888"/>
      <c r="R269" s="888"/>
      <c r="S269" s="888"/>
      <c r="T269" s="887">
        <v>45990</v>
      </c>
      <c r="U269" s="888"/>
      <c r="V269" s="888"/>
      <c r="W269" s="616">
        <v>11293.75</v>
      </c>
      <c r="X269" s="889">
        <v>15</v>
      </c>
      <c r="Y269" s="888"/>
      <c r="Z269" s="888"/>
      <c r="AA269" s="888"/>
      <c r="AB269" s="888"/>
      <c r="AC269" s="617">
        <v>45809</v>
      </c>
      <c r="AD269" s="615" t="s">
        <v>1685</v>
      </c>
    </row>
    <row r="270" spans="1:30">
      <c r="A270" s="612"/>
      <c r="B270" s="892" t="s">
        <v>1817</v>
      </c>
      <c r="C270" s="888"/>
      <c r="D270" s="888"/>
      <c r="E270" s="893"/>
      <c r="F270" s="888"/>
      <c r="G270" s="615" t="s">
        <v>792</v>
      </c>
      <c r="H270" s="615"/>
      <c r="I270" s="893"/>
      <c r="J270" s="888"/>
      <c r="K270" s="618">
        <v>0</v>
      </c>
      <c r="L270" s="894" t="s">
        <v>1818</v>
      </c>
      <c r="M270" s="888"/>
      <c r="N270" s="893"/>
      <c r="O270" s="888"/>
      <c r="P270" s="888"/>
      <c r="Q270" s="888"/>
      <c r="R270" s="888"/>
      <c r="S270" s="888"/>
      <c r="T270" s="893"/>
      <c r="U270" s="888"/>
      <c r="V270" s="888"/>
      <c r="W270" s="615"/>
      <c r="X270" s="889">
        <v>0</v>
      </c>
      <c r="Y270" s="888"/>
      <c r="Z270" s="888"/>
      <c r="AA270" s="888"/>
      <c r="AB270" s="888"/>
      <c r="AC270" s="617">
        <v>45992</v>
      </c>
      <c r="AD270" s="615" t="s">
        <v>1299</v>
      </c>
    </row>
    <row r="271" spans="1:30">
      <c r="A271" s="614" t="s">
        <v>792</v>
      </c>
      <c r="B271" s="884" t="s">
        <v>792</v>
      </c>
      <c r="C271" s="885"/>
      <c r="D271" s="885"/>
      <c r="E271" s="886" t="s">
        <v>792</v>
      </c>
      <c r="F271" s="885"/>
      <c r="G271" s="613" t="s">
        <v>792</v>
      </c>
      <c r="H271" s="613" t="s">
        <v>792</v>
      </c>
      <c r="I271" s="886" t="s">
        <v>792</v>
      </c>
      <c r="J271" s="885"/>
      <c r="K271" s="613" t="s">
        <v>792</v>
      </c>
      <c r="L271" s="884" t="s">
        <v>792</v>
      </c>
      <c r="M271" s="885"/>
      <c r="N271" s="886" t="s">
        <v>792</v>
      </c>
      <c r="O271" s="885"/>
      <c r="P271" s="885"/>
      <c r="Q271" s="885"/>
      <c r="R271" s="885"/>
      <c r="S271" s="885"/>
      <c r="T271" s="886" t="s">
        <v>792</v>
      </c>
      <c r="U271" s="885"/>
      <c r="V271" s="885"/>
      <c r="W271" s="613" t="s">
        <v>792</v>
      </c>
      <c r="X271" s="886" t="s">
        <v>792</v>
      </c>
      <c r="Y271" s="885"/>
      <c r="Z271" s="885"/>
      <c r="AA271" s="885"/>
      <c r="AB271" s="885"/>
      <c r="AC271" s="613" t="s">
        <v>792</v>
      </c>
      <c r="AD271" s="613" t="s">
        <v>792</v>
      </c>
    </row>
    <row r="272" spans="1:30">
      <c r="A272" s="612" t="s">
        <v>1819</v>
      </c>
      <c r="B272" s="892" t="s">
        <v>1815</v>
      </c>
      <c r="C272" s="888"/>
      <c r="D272" s="888"/>
      <c r="E272" s="900">
        <v>1893</v>
      </c>
      <c r="F272" s="888"/>
      <c r="G272" s="619">
        <v>1893</v>
      </c>
      <c r="H272" s="615"/>
      <c r="I272" s="893"/>
      <c r="J272" s="888"/>
      <c r="K272" s="618">
        <v>0</v>
      </c>
      <c r="L272" s="894" t="s">
        <v>1816</v>
      </c>
      <c r="M272" s="888"/>
      <c r="N272" s="893"/>
      <c r="O272" s="888"/>
      <c r="P272" s="888"/>
      <c r="Q272" s="888"/>
      <c r="R272" s="888"/>
      <c r="S272" s="888"/>
      <c r="T272" s="893"/>
      <c r="U272" s="888"/>
      <c r="V272" s="888"/>
      <c r="W272" s="615"/>
      <c r="X272" s="889">
        <v>0</v>
      </c>
      <c r="Y272" s="888"/>
      <c r="Z272" s="888"/>
      <c r="AA272" s="888"/>
      <c r="AB272" s="888"/>
      <c r="AC272" s="617">
        <v>45809</v>
      </c>
      <c r="AD272" s="615" t="s">
        <v>1685</v>
      </c>
    </row>
    <row r="273" spans="1:30">
      <c r="A273" s="612"/>
      <c r="B273" s="892" t="s">
        <v>1817</v>
      </c>
      <c r="C273" s="888"/>
      <c r="D273" s="888"/>
      <c r="E273" s="893"/>
      <c r="F273" s="888"/>
      <c r="G273" s="615" t="s">
        <v>792</v>
      </c>
      <c r="H273" s="615"/>
      <c r="I273" s="893"/>
      <c r="J273" s="888"/>
      <c r="K273" s="615"/>
      <c r="L273" s="894" t="s">
        <v>1818</v>
      </c>
      <c r="M273" s="888"/>
      <c r="N273" s="893"/>
      <c r="O273" s="888"/>
      <c r="P273" s="888"/>
      <c r="Q273" s="888"/>
      <c r="R273" s="888"/>
      <c r="S273" s="888"/>
      <c r="T273" s="893"/>
      <c r="U273" s="888"/>
      <c r="V273" s="888"/>
      <c r="W273" s="615"/>
      <c r="X273" s="889">
        <v>0</v>
      </c>
      <c r="Y273" s="888"/>
      <c r="Z273" s="888"/>
      <c r="AA273" s="888"/>
      <c r="AB273" s="888"/>
      <c r="AC273" s="617">
        <v>45992</v>
      </c>
      <c r="AD273" s="615" t="s">
        <v>1299</v>
      </c>
    </row>
    <row r="274" spans="1:30">
      <c r="A274" s="614" t="s">
        <v>792</v>
      </c>
      <c r="B274" s="884" t="s">
        <v>792</v>
      </c>
      <c r="C274" s="885"/>
      <c r="D274" s="885"/>
      <c r="E274" s="886" t="s">
        <v>792</v>
      </c>
      <c r="F274" s="885"/>
      <c r="G274" s="613" t="s">
        <v>792</v>
      </c>
      <c r="H274" s="613" t="s">
        <v>792</v>
      </c>
      <c r="I274" s="886" t="s">
        <v>792</v>
      </c>
      <c r="J274" s="885"/>
      <c r="K274" s="613" t="s">
        <v>792</v>
      </c>
      <c r="L274" s="884" t="s">
        <v>792</v>
      </c>
      <c r="M274" s="885"/>
      <c r="N274" s="886" t="s">
        <v>792</v>
      </c>
      <c r="O274" s="885"/>
      <c r="P274" s="885"/>
      <c r="Q274" s="885"/>
      <c r="R274" s="885"/>
      <c r="S274" s="885"/>
      <c r="T274" s="886" t="s">
        <v>792</v>
      </c>
      <c r="U274" s="885"/>
      <c r="V274" s="885"/>
      <c r="W274" s="613" t="s">
        <v>792</v>
      </c>
      <c r="X274" s="886" t="s">
        <v>792</v>
      </c>
      <c r="Y274" s="885"/>
      <c r="Z274" s="885"/>
      <c r="AA274" s="885"/>
      <c r="AB274" s="885"/>
      <c r="AC274" s="613" t="s">
        <v>792</v>
      </c>
      <c r="AD274" s="613" t="s">
        <v>792</v>
      </c>
    </row>
    <row r="275" spans="1:30">
      <c r="A275" s="612" t="s">
        <v>1820</v>
      </c>
      <c r="B275" s="892" t="s">
        <v>1815</v>
      </c>
      <c r="C275" s="888"/>
      <c r="D275" s="888"/>
      <c r="E275" s="900">
        <v>1977</v>
      </c>
      <c r="F275" s="888"/>
      <c r="G275" s="619">
        <v>1977</v>
      </c>
      <c r="H275" s="615"/>
      <c r="I275" s="893"/>
      <c r="J275" s="888"/>
      <c r="K275" s="618">
        <v>0</v>
      </c>
      <c r="L275" s="894" t="s">
        <v>1816</v>
      </c>
      <c r="M275" s="888"/>
      <c r="N275" s="893"/>
      <c r="O275" s="888"/>
      <c r="P275" s="888"/>
      <c r="Q275" s="888"/>
      <c r="R275" s="888"/>
      <c r="S275" s="888"/>
      <c r="T275" s="893"/>
      <c r="U275" s="888"/>
      <c r="V275" s="888"/>
      <c r="W275" s="615"/>
      <c r="X275" s="889">
        <v>0</v>
      </c>
      <c r="Y275" s="888"/>
      <c r="Z275" s="888"/>
      <c r="AA275" s="888"/>
      <c r="AB275" s="888"/>
      <c r="AC275" s="617">
        <v>45809</v>
      </c>
      <c r="AD275" s="615" t="s">
        <v>1685</v>
      </c>
    </row>
    <row r="276" spans="1:30">
      <c r="A276" s="614" t="s">
        <v>792</v>
      </c>
      <c r="B276" s="884" t="s">
        <v>792</v>
      </c>
      <c r="C276" s="885"/>
      <c r="D276" s="885"/>
      <c r="E276" s="886" t="s">
        <v>792</v>
      </c>
      <c r="F276" s="885"/>
      <c r="G276" s="613" t="s">
        <v>792</v>
      </c>
      <c r="H276" s="613" t="s">
        <v>792</v>
      </c>
      <c r="I276" s="886" t="s">
        <v>792</v>
      </c>
      <c r="J276" s="885"/>
      <c r="K276" s="613" t="s">
        <v>792</v>
      </c>
      <c r="L276" s="884" t="s">
        <v>792</v>
      </c>
      <c r="M276" s="885"/>
      <c r="N276" s="886" t="s">
        <v>792</v>
      </c>
      <c r="O276" s="885"/>
      <c r="P276" s="885"/>
      <c r="Q276" s="885"/>
      <c r="R276" s="885"/>
      <c r="S276" s="885"/>
      <c r="T276" s="886" t="s">
        <v>792</v>
      </c>
      <c r="U276" s="885"/>
      <c r="V276" s="885"/>
      <c r="W276" s="613" t="s">
        <v>792</v>
      </c>
      <c r="X276" s="886" t="s">
        <v>792</v>
      </c>
      <c r="Y276" s="885"/>
      <c r="Z276" s="885"/>
      <c r="AA276" s="885"/>
      <c r="AB276" s="885"/>
      <c r="AC276" s="613" t="s">
        <v>792</v>
      </c>
      <c r="AD276" s="613" t="s">
        <v>792</v>
      </c>
    </row>
    <row r="277" spans="1:30">
      <c r="A277" s="612" t="s">
        <v>1821</v>
      </c>
      <c r="B277" s="892" t="s">
        <v>1815</v>
      </c>
      <c r="C277" s="888"/>
      <c r="D277" s="888"/>
      <c r="E277" s="900">
        <v>1835</v>
      </c>
      <c r="F277" s="888"/>
      <c r="G277" s="619">
        <v>1835</v>
      </c>
      <c r="H277" s="615"/>
      <c r="I277" s="893"/>
      <c r="J277" s="888"/>
      <c r="K277" s="618">
        <v>0</v>
      </c>
      <c r="L277" s="894" t="s">
        <v>1816</v>
      </c>
      <c r="M277" s="888"/>
      <c r="N277" s="893"/>
      <c r="O277" s="888"/>
      <c r="P277" s="888"/>
      <c r="Q277" s="888"/>
      <c r="R277" s="888"/>
      <c r="S277" s="888"/>
      <c r="T277" s="893"/>
      <c r="U277" s="888"/>
      <c r="V277" s="888"/>
      <c r="W277" s="615"/>
      <c r="X277" s="889">
        <v>0</v>
      </c>
      <c r="Y277" s="888"/>
      <c r="Z277" s="888"/>
      <c r="AA277" s="888"/>
      <c r="AB277" s="888"/>
      <c r="AC277" s="617">
        <v>45809</v>
      </c>
      <c r="AD277" s="615" t="s">
        <v>1685</v>
      </c>
    </row>
    <row r="278" spans="1:30">
      <c r="A278" s="614" t="s">
        <v>792</v>
      </c>
      <c r="B278" s="884" t="s">
        <v>792</v>
      </c>
      <c r="C278" s="885"/>
      <c r="D278" s="885"/>
      <c r="E278" s="886" t="s">
        <v>792</v>
      </c>
      <c r="F278" s="885"/>
      <c r="G278" s="613" t="s">
        <v>792</v>
      </c>
      <c r="H278" s="613" t="s">
        <v>792</v>
      </c>
      <c r="I278" s="886" t="s">
        <v>792</v>
      </c>
      <c r="J278" s="885"/>
      <c r="K278" s="613" t="s">
        <v>792</v>
      </c>
      <c r="L278" s="884" t="s">
        <v>792</v>
      </c>
      <c r="M278" s="885"/>
      <c r="N278" s="886" t="s">
        <v>792</v>
      </c>
      <c r="O278" s="885"/>
      <c r="P278" s="885"/>
      <c r="Q278" s="885"/>
      <c r="R278" s="885"/>
      <c r="S278" s="885"/>
      <c r="T278" s="886" t="s">
        <v>792</v>
      </c>
      <c r="U278" s="885"/>
      <c r="V278" s="885"/>
      <c r="W278" s="613" t="s">
        <v>792</v>
      </c>
      <c r="X278" s="886" t="s">
        <v>792</v>
      </c>
      <c r="Y278" s="885"/>
      <c r="Z278" s="885"/>
      <c r="AA278" s="885"/>
      <c r="AB278" s="885"/>
      <c r="AC278" s="613" t="s">
        <v>792</v>
      </c>
      <c r="AD278" s="613" t="s">
        <v>792</v>
      </c>
    </row>
    <row r="279" spans="1:30">
      <c r="A279" s="612" t="s">
        <v>1822</v>
      </c>
      <c r="B279" s="892" t="s">
        <v>1823</v>
      </c>
      <c r="C279" s="888"/>
      <c r="D279" s="888"/>
      <c r="E279" s="900">
        <v>1422</v>
      </c>
      <c r="F279" s="888"/>
      <c r="G279" s="619">
        <v>1422</v>
      </c>
      <c r="H279" s="619">
        <v>21330</v>
      </c>
      <c r="I279" s="901">
        <v>1777.5</v>
      </c>
      <c r="J279" s="888"/>
      <c r="K279" s="618">
        <v>15</v>
      </c>
      <c r="L279" s="894"/>
      <c r="M279" s="888"/>
      <c r="N279" s="887">
        <v>45717</v>
      </c>
      <c r="O279" s="888"/>
      <c r="P279" s="888"/>
      <c r="Q279" s="888"/>
      <c r="R279" s="888"/>
      <c r="S279" s="888"/>
      <c r="T279" s="887">
        <v>46053</v>
      </c>
      <c r="U279" s="888"/>
      <c r="V279" s="888"/>
      <c r="W279" s="616">
        <v>1777.5</v>
      </c>
      <c r="X279" s="889">
        <v>15</v>
      </c>
      <c r="Y279" s="888"/>
      <c r="Z279" s="888"/>
      <c r="AA279" s="888"/>
      <c r="AB279" s="888"/>
      <c r="AC279" s="617">
        <v>45689</v>
      </c>
      <c r="AD279" s="615" t="s">
        <v>950</v>
      </c>
    </row>
    <row r="280" spans="1:30">
      <c r="A280" s="612"/>
      <c r="B280" s="892"/>
      <c r="C280" s="888"/>
      <c r="D280" s="888"/>
      <c r="E280" s="893"/>
      <c r="F280" s="888"/>
      <c r="G280" s="615" t="s">
        <v>792</v>
      </c>
      <c r="H280" s="615"/>
      <c r="I280" s="893"/>
      <c r="J280" s="888"/>
      <c r="K280" s="615"/>
      <c r="L280" s="894"/>
      <c r="M280" s="888"/>
      <c r="N280" s="887">
        <v>46054</v>
      </c>
      <c r="O280" s="888"/>
      <c r="P280" s="888"/>
      <c r="Q280" s="888"/>
      <c r="R280" s="888"/>
      <c r="S280" s="888"/>
      <c r="T280" s="887">
        <v>46418</v>
      </c>
      <c r="U280" s="888"/>
      <c r="V280" s="888"/>
      <c r="W280" s="616">
        <v>1848.6</v>
      </c>
      <c r="X280" s="889">
        <v>15.6</v>
      </c>
      <c r="Y280" s="888"/>
      <c r="Z280" s="888"/>
      <c r="AA280" s="888"/>
      <c r="AB280" s="888"/>
      <c r="AC280" s="615"/>
      <c r="AD280" s="615"/>
    </row>
    <row r="281" spans="1:30">
      <c r="A281" s="614" t="s">
        <v>792</v>
      </c>
      <c r="B281" s="884" t="s">
        <v>792</v>
      </c>
      <c r="C281" s="885"/>
      <c r="D281" s="885"/>
      <c r="E281" s="886" t="s">
        <v>792</v>
      </c>
      <c r="F281" s="885"/>
      <c r="G281" s="613" t="s">
        <v>792</v>
      </c>
      <c r="H281" s="613" t="s">
        <v>792</v>
      </c>
      <c r="I281" s="886" t="s">
        <v>792</v>
      </c>
      <c r="J281" s="885"/>
      <c r="K281" s="613" t="s">
        <v>792</v>
      </c>
      <c r="L281" s="884" t="s">
        <v>792</v>
      </c>
      <c r="M281" s="885"/>
      <c r="N281" s="886" t="s">
        <v>792</v>
      </c>
      <c r="O281" s="885"/>
      <c r="P281" s="885"/>
      <c r="Q281" s="885"/>
      <c r="R281" s="885"/>
      <c r="S281" s="885"/>
      <c r="T281" s="886" t="s">
        <v>792</v>
      </c>
      <c r="U281" s="885"/>
      <c r="V281" s="885"/>
      <c r="W281" s="613" t="s">
        <v>792</v>
      </c>
      <c r="X281" s="886" t="s">
        <v>792</v>
      </c>
      <c r="Y281" s="885"/>
      <c r="Z281" s="885"/>
      <c r="AA281" s="885"/>
      <c r="AB281" s="885"/>
      <c r="AC281" s="613" t="s">
        <v>792</v>
      </c>
      <c r="AD281" s="613" t="s">
        <v>792</v>
      </c>
    </row>
    <row r="282" spans="1:30">
      <c r="A282" s="612" t="s">
        <v>1824</v>
      </c>
      <c r="B282" s="892" t="s">
        <v>59</v>
      </c>
      <c r="C282" s="888"/>
      <c r="D282" s="888"/>
      <c r="E282" s="900">
        <v>1420</v>
      </c>
      <c r="F282" s="888"/>
      <c r="G282" s="619">
        <v>0</v>
      </c>
      <c r="H282" s="615"/>
      <c r="I282" s="893"/>
      <c r="J282" s="888"/>
      <c r="K282" s="618">
        <v>0</v>
      </c>
      <c r="L282" s="894"/>
      <c r="M282" s="888"/>
      <c r="N282" s="893"/>
      <c r="O282" s="888"/>
      <c r="P282" s="888"/>
      <c r="Q282" s="888"/>
      <c r="R282" s="888"/>
      <c r="S282" s="888"/>
      <c r="T282" s="893"/>
      <c r="U282" s="888"/>
      <c r="V282" s="888"/>
      <c r="W282" s="615"/>
      <c r="X282" s="889">
        <v>0</v>
      </c>
      <c r="Y282" s="888"/>
      <c r="Z282" s="888"/>
      <c r="AA282" s="888"/>
      <c r="AB282" s="888"/>
      <c r="AC282" s="615"/>
      <c r="AD282" s="615" t="s">
        <v>792</v>
      </c>
    </row>
    <row r="283" spans="1:30">
      <c r="A283" s="614" t="s">
        <v>792</v>
      </c>
      <c r="B283" s="884" t="s">
        <v>792</v>
      </c>
      <c r="C283" s="885"/>
      <c r="D283" s="885"/>
      <c r="E283" s="886" t="s">
        <v>792</v>
      </c>
      <c r="F283" s="885"/>
      <c r="G283" s="613" t="s">
        <v>792</v>
      </c>
      <c r="H283" s="613" t="s">
        <v>792</v>
      </c>
      <c r="I283" s="886" t="s">
        <v>792</v>
      </c>
      <c r="J283" s="885"/>
      <c r="K283" s="613" t="s">
        <v>792</v>
      </c>
      <c r="L283" s="884" t="s">
        <v>792</v>
      </c>
      <c r="M283" s="885"/>
      <c r="N283" s="886" t="s">
        <v>792</v>
      </c>
      <c r="O283" s="885"/>
      <c r="P283" s="885"/>
      <c r="Q283" s="885"/>
      <c r="R283" s="885"/>
      <c r="S283" s="885"/>
      <c r="T283" s="886" t="s">
        <v>792</v>
      </c>
      <c r="U283" s="885"/>
      <c r="V283" s="885"/>
      <c r="W283" s="613" t="s">
        <v>792</v>
      </c>
      <c r="X283" s="886" t="s">
        <v>792</v>
      </c>
      <c r="Y283" s="885"/>
      <c r="Z283" s="885"/>
      <c r="AA283" s="885"/>
      <c r="AB283" s="885"/>
      <c r="AC283" s="613" t="s">
        <v>792</v>
      </c>
      <c r="AD283" s="613" t="s">
        <v>792</v>
      </c>
    </row>
    <row r="284" spans="1:30">
      <c r="A284" s="612" t="s">
        <v>1825</v>
      </c>
      <c r="B284" s="892" t="s">
        <v>1815</v>
      </c>
      <c r="C284" s="888"/>
      <c r="D284" s="888"/>
      <c r="E284" s="900">
        <v>1420</v>
      </c>
      <c r="F284" s="888"/>
      <c r="G284" s="619">
        <v>1420</v>
      </c>
      <c r="H284" s="615"/>
      <c r="I284" s="893"/>
      <c r="J284" s="888"/>
      <c r="K284" s="618">
        <v>0</v>
      </c>
      <c r="L284" s="894" t="s">
        <v>1816</v>
      </c>
      <c r="M284" s="888"/>
      <c r="N284" s="893"/>
      <c r="O284" s="888"/>
      <c r="P284" s="888"/>
      <c r="Q284" s="888"/>
      <c r="R284" s="888"/>
      <c r="S284" s="888"/>
      <c r="T284" s="893"/>
      <c r="U284" s="888"/>
      <c r="V284" s="888"/>
      <c r="W284" s="615"/>
      <c r="X284" s="889">
        <v>0</v>
      </c>
      <c r="Y284" s="888"/>
      <c r="Z284" s="888"/>
      <c r="AA284" s="888"/>
      <c r="AB284" s="888"/>
      <c r="AC284" s="617">
        <v>45809</v>
      </c>
      <c r="AD284" s="615" t="s">
        <v>1685</v>
      </c>
    </row>
    <row r="285" spans="1:30">
      <c r="A285" s="614" t="s">
        <v>792</v>
      </c>
      <c r="B285" s="884" t="s">
        <v>792</v>
      </c>
      <c r="C285" s="885"/>
      <c r="D285" s="885"/>
      <c r="E285" s="886" t="s">
        <v>792</v>
      </c>
      <c r="F285" s="885"/>
      <c r="G285" s="613" t="s">
        <v>792</v>
      </c>
      <c r="H285" s="613" t="s">
        <v>792</v>
      </c>
      <c r="I285" s="886" t="s">
        <v>792</v>
      </c>
      <c r="J285" s="885"/>
      <c r="K285" s="613" t="s">
        <v>792</v>
      </c>
      <c r="L285" s="884" t="s">
        <v>792</v>
      </c>
      <c r="M285" s="885"/>
      <c r="N285" s="886" t="s">
        <v>792</v>
      </c>
      <c r="O285" s="885"/>
      <c r="P285" s="885"/>
      <c r="Q285" s="885"/>
      <c r="R285" s="885"/>
      <c r="S285" s="885"/>
      <c r="T285" s="886" t="s">
        <v>792</v>
      </c>
      <c r="U285" s="885"/>
      <c r="V285" s="885"/>
      <c r="W285" s="613" t="s">
        <v>792</v>
      </c>
      <c r="X285" s="886" t="s">
        <v>792</v>
      </c>
      <c r="Y285" s="885"/>
      <c r="Z285" s="885"/>
      <c r="AA285" s="885"/>
      <c r="AB285" s="885"/>
      <c r="AC285" s="613" t="s">
        <v>792</v>
      </c>
      <c r="AD285" s="613" t="s">
        <v>792</v>
      </c>
    </row>
    <row r="286" spans="1:30">
      <c r="A286" s="612" t="s">
        <v>1826</v>
      </c>
      <c r="B286" s="892" t="s">
        <v>1827</v>
      </c>
      <c r="C286" s="888"/>
      <c r="D286" s="888"/>
      <c r="E286" s="900">
        <v>1420</v>
      </c>
      <c r="F286" s="888"/>
      <c r="G286" s="619">
        <v>1420</v>
      </c>
      <c r="H286" s="619">
        <v>20788.8</v>
      </c>
      <c r="I286" s="901">
        <v>1732.4</v>
      </c>
      <c r="J286" s="888"/>
      <c r="K286" s="618">
        <v>14.64</v>
      </c>
      <c r="L286" s="894"/>
      <c r="M286" s="888"/>
      <c r="N286" s="887">
        <v>45809</v>
      </c>
      <c r="O286" s="888"/>
      <c r="P286" s="888"/>
      <c r="Q286" s="888"/>
      <c r="R286" s="888"/>
      <c r="S286" s="888"/>
      <c r="T286" s="887">
        <v>46173</v>
      </c>
      <c r="U286" s="888"/>
      <c r="V286" s="888"/>
      <c r="W286" s="616">
        <v>1732.4</v>
      </c>
      <c r="X286" s="889">
        <v>14.64</v>
      </c>
      <c r="Y286" s="888"/>
      <c r="Z286" s="888"/>
      <c r="AA286" s="888"/>
      <c r="AB286" s="888"/>
      <c r="AC286" s="617">
        <v>45078</v>
      </c>
      <c r="AD286" s="615" t="s">
        <v>1097</v>
      </c>
    </row>
    <row r="287" spans="1:30">
      <c r="A287" s="614" t="s">
        <v>792</v>
      </c>
      <c r="B287" s="884" t="s">
        <v>792</v>
      </c>
      <c r="C287" s="885"/>
      <c r="D287" s="885"/>
      <c r="E287" s="886" t="s">
        <v>792</v>
      </c>
      <c r="F287" s="885"/>
      <c r="G287" s="613" t="s">
        <v>792</v>
      </c>
      <c r="H287" s="613" t="s">
        <v>792</v>
      </c>
      <c r="I287" s="886" t="s">
        <v>792</v>
      </c>
      <c r="J287" s="885"/>
      <c r="K287" s="613" t="s">
        <v>792</v>
      </c>
      <c r="L287" s="884" t="s">
        <v>792</v>
      </c>
      <c r="M287" s="885"/>
      <c r="N287" s="886" t="s">
        <v>792</v>
      </c>
      <c r="O287" s="885"/>
      <c r="P287" s="885"/>
      <c r="Q287" s="885"/>
      <c r="R287" s="885"/>
      <c r="S287" s="885"/>
      <c r="T287" s="886" t="s">
        <v>792</v>
      </c>
      <c r="U287" s="885"/>
      <c r="V287" s="885"/>
      <c r="W287" s="613" t="s">
        <v>792</v>
      </c>
      <c r="X287" s="886" t="s">
        <v>792</v>
      </c>
      <c r="Y287" s="885"/>
      <c r="Z287" s="885"/>
      <c r="AA287" s="885"/>
      <c r="AB287" s="885"/>
      <c r="AC287" s="613" t="s">
        <v>792</v>
      </c>
      <c r="AD287" s="613" t="s">
        <v>792</v>
      </c>
    </row>
    <row r="288" spans="1:30">
      <c r="A288" s="612" t="s">
        <v>1828</v>
      </c>
      <c r="B288" s="892" t="s">
        <v>59</v>
      </c>
      <c r="C288" s="888"/>
      <c r="D288" s="888"/>
      <c r="E288" s="900">
        <v>988</v>
      </c>
      <c r="F288" s="888"/>
      <c r="G288" s="619">
        <v>0</v>
      </c>
      <c r="H288" s="615"/>
      <c r="I288" s="893"/>
      <c r="J288" s="888"/>
      <c r="K288" s="618">
        <v>0</v>
      </c>
      <c r="L288" s="894"/>
      <c r="M288" s="888"/>
      <c r="N288" s="893"/>
      <c r="O288" s="888"/>
      <c r="P288" s="888"/>
      <c r="Q288" s="888"/>
      <c r="R288" s="888"/>
      <c r="S288" s="888"/>
      <c r="T288" s="893"/>
      <c r="U288" s="888"/>
      <c r="V288" s="888"/>
      <c r="W288" s="615"/>
      <c r="X288" s="889">
        <v>0</v>
      </c>
      <c r="Y288" s="888"/>
      <c r="Z288" s="888"/>
      <c r="AA288" s="888"/>
      <c r="AB288" s="888"/>
      <c r="AC288" s="615"/>
      <c r="AD288" s="615" t="s">
        <v>792</v>
      </c>
    </row>
    <row r="289" spans="1:30">
      <c r="A289" s="614" t="s">
        <v>792</v>
      </c>
      <c r="B289" s="884" t="s">
        <v>792</v>
      </c>
      <c r="C289" s="885"/>
      <c r="D289" s="885"/>
      <c r="E289" s="886" t="s">
        <v>792</v>
      </c>
      <c r="F289" s="885"/>
      <c r="G289" s="613" t="s">
        <v>792</v>
      </c>
      <c r="H289" s="613" t="s">
        <v>792</v>
      </c>
      <c r="I289" s="886" t="s">
        <v>792</v>
      </c>
      <c r="J289" s="885"/>
      <c r="K289" s="613" t="s">
        <v>792</v>
      </c>
      <c r="L289" s="884" t="s">
        <v>792</v>
      </c>
      <c r="M289" s="885"/>
      <c r="N289" s="886" t="s">
        <v>792</v>
      </c>
      <c r="O289" s="885"/>
      <c r="P289" s="885"/>
      <c r="Q289" s="885"/>
      <c r="R289" s="885"/>
      <c r="S289" s="885"/>
      <c r="T289" s="886" t="s">
        <v>792</v>
      </c>
      <c r="U289" s="885"/>
      <c r="V289" s="885"/>
      <c r="W289" s="613" t="s">
        <v>792</v>
      </c>
      <c r="X289" s="886" t="s">
        <v>792</v>
      </c>
      <c r="Y289" s="885"/>
      <c r="Z289" s="885"/>
      <c r="AA289" s="885"/>
      <c r="AB289" s="885"/>
      <c r="AC289" s="613" t="s">
        <v>792</v>
      </c>
      <c r="AD289" s="613" t="s">
        <v>792</v>
      </c>
    </row>
    <row r="290" spans="1:30">
      <c r="A290" s="892" t="s">
        <v>792</v>
      </c>
      <c r="B290" s="892" t="s">
        <v>792</v>
      </c>
      <c r="C290" s="888"/>
      <c r="D290" s="888"/>
    </row>
    <row r="291" spans="1:30">
      <c r="A291" s="888"/>
      <c r="B291" s="888"/>
      <c r="C291" s="888"/>
      <c r="D291" s="888"/>
    </row>
    <row r="292" spans="1:30" ht="16" thickBot="1">
      <c r="A292" s="888"/>
      <c r="B292" s="888"/>
      <c r="C292" s="888"/>
      <c r="D292" s="888"/>
      <c r="J292" s="895" t="s">
        <v>901</v>
      </c>
      <c r="K292" s="896"/>
      <c r="L292" s="896"/>
      <c r="M292" s="896"/>
      <c r="N292" s="896"/>
      <c r="O292" s="896"/>
      <c r="P292" s="896"/>
      <c r="Q292" s="896"/>
      <c r="R292" s="896"/>
      <c r="S292" s="896"/>
      <c r="T292" s="896"/>
      <c r="U292" s="896"/>
      <c r="V292" s="896"/>
      <c r="W292" s="896"/>
      <c r="X292" s="896"/>
      <c r="Y292" s="896"/>
      <c r="Z292" s="896"/>
    </row>
    <row r="293" spans="1:30">
      <c r="A293" s="888"/>
      <c r="B293" s="888"/>
      <c r="C293" s="888"/>
      <c r="D293" s="888"/>
    </row>
    <row r="294" spans="1:30">
      <c r="A294" s="888"/>
      <c r="B294" s="888"/>
      <c r="C294" s="888"/>
      <c r="D294" s="888"/>
      <c r="J294" s="890" t="s">
        <v>902</v>
      </c>
      <c r="K294" s="888"/>
      <c r="L294" s="888"/>
      <c r="M294" s="891">
        <v>200813</v>
      </c>
      <c r="N294" s="888"/>
      <c r="S294" s="890" t="s">
        <v>903</v>
      </c>
      <c r="T294" s="888"/>
      <c r="U294" s="888"/>
      <c r="V294" s="891">
        <v>194953.48</v>
      </c>
      <c r="W294" s="888"/>
      <c r="X294" s="888"/>
      <c r="Y294" s="888"/>
    </row>
    <row r="295" spans="1:30">
      <c r="A295" s="888"/>
      <c r="B295" s="888"/>
      <c r="C295" s="888"/>
      <c r="D295" s="888"/>
    </row>
    <row r="296" spans="1:30">
      <c r="A296" s="888"/>
      <c r="B296" s="888"/>
      <c r="C296" s="888"/>
      <c r="D296" s="888"/>
      <c r="S296" s="890" t="s">
        <v>904</v>
      </c>
      <c r="T296" s="888"/>
      <c r="U296" s="888"/>
      <c r="V296" s="891">
        <v>2339441.7599999998</v>
      </c>
      <c r="W296" s="888"/>
      <c r="X296" s="888"/>
      <c r="Y296" s="888"/>
    </row>
    <row r="297" spans="1:30">
      <c r="A297" s="888"/>
      <c r="B297" s="888"/>
      <c r="C297" s="888"/>
      <c r="D297" s="888"/>
      <c r="J297" s="890" t="s">
        <v>905</v>
      </c>
      <c r="K297" s="888"/>
      <c r="L297" s="888"/>
      <c r="M297" s="891">
        <v>174183</v>
      </c>
      <c r="N297" s="888"/>
      <c r="S297" s="888"/>
      <c r="T297" s="888"/>
      <c r="U297" s="888"/>
      <c r="V297" s="888"/>
      <c r="W297" s="888"/>
      <c r="X297" s="888"/>
      <c r="Y297" s="888"/>
    </row>
    <row r="298" spans="1:30">
      <c r="A298" s="888"/>
      <c r="B298" s="888"/>
      <c r="C298" s="888"/>
      <c r="D298" s="888"/>
      <c r="J298" s="888"/>
      <c r="K298" s="888"/>
      <c r="L298" s="888"/>
      <c r="M298" s="888"/>
      <c r="N298" s="888"/>
    </row>
    <row r="299" spans="1:30">
      <c r="A299" s="888"/>
      <c r="B299" s="888"/>
      <c r="C299" s="888"/>
      <c r="D299" s="888"/>
    </row>
    <row r="300" spans="1:30">
      <c r="A300" s="888"/>
      <c r="B300" s="888"/>
      <c r="C300" s="888"/>
      <c r="D300" s="888"/>
      <c r="J300" s="890" t="s">
        <v>906</v>
      </c>
      <c r="K300" s="888"/>
      <c r="L300" s="888"/>
      <c r="M300" s="891">
        <v>174183</v>
      </c>
      <c r="N300" s="888"/>
      <c r="R300" s="890" t="s">
        <v>729</v>
      </c>
      <c r="S300" s="888"/>
      <c r="T300" s="888"/>
      <c r="U300" s="899">
        <v>86.738906345704706</v>
      </c>
      <c r="V300" s="888"/>
      <c r="W300" s="888"/>
      <c r="X300" s="888"/>
    </row>
    <row r="301" spans="1:30" ht="16" thickBot="1">
      <c r="A301" s="888"/>
      <c r="B301" s="888"/>
      <c r="C301" s="888"/>
      <c r="D301" s="888"/>
      <c r="J301" s="897" t="s">
        <v>907</v>
      </c>
      <c r="K301" s="896"/>
      <c r="L301" s="896"/>
      <c r="M301" s="898">
        <v>26630</v>
      </c>
      <c r="N301" s="896"/>
      <c r="R301" s="890" t="s">
        <v>908</v>
      </c>
      <c r="S301" s="888"/>
      <c r="T301" s="888"/>
      <c r="U301" s="899">
        <v>13.261093654295289</v>
      </c>
      <c r="V301" s="888"/>
      <c r="W301" s="888"/>
      <c r="X301" s="888"/>
    </row>
    <row r="302" spans="1:30">
      <c r="A302" s="888"/>
      <c r="B302" s="888"/>
      <c r="C302" s="888"/>
      <c r="D302" s="888"/>
    </row>
    <row r="303" spans="1:30">
      <c r="A303" s="888"/>
      <c r="B303" s="888"/>
      <c r="C303" s="888"/>
      <c r="D303" s="888"/>
      <c r="J303" s="890" t="s">
        <v>909</v>
      </c>
      <c r="K303" s="888"/>
      <c r="L303" s="888"/>
      <c r="M303" s="891">
        <v>200813</v>
      </c>
      <c r="N303" s="888"/>
    </row>
    <row r="304" spans="1:30">
      <c r="A304" s="888"/>
      <c r="B304" s="888"/>
      <c r="C304" s="888"/>
      <c r="D304" s="888"/>
    </row>
    <row r="305" ht="0" hidden="1" customHeight="1"/>
    <row r="306" ht="2.25" customHeight="1"/>
  </sheetData>
  <mergeCells count="2018">
    <mergeCell ref="X288:AB288"/>
    <mergeCell ref="B287:D287"/>
    <mergeCell ref="E287:F287"/>
    <mergeCell ref="J303:L303"/>
    <mergeCell ref="M303:N303"/>
    <mergeCell ref="U300:X300"/>
    <mergeCell ref="J301:L301"/>
    <mergeCell ref="M301:N301"/>
    <mergeCell ref="R301:T301"/>
    <mergeCell ref="U301:X301"/>
    <mergeCell ref="T289:V289"/>
    <mergeCell ref="X289:AB289"/>
    <mergeCell ref="A290:A304"/>
    <mergeCell ref="B290:D304"/>
    <mergeCell ref="J292:Z292"/>
    <mergeCell ref="J294:L294"/>
    <mergeCell ref="M294:N294"/>
    <mergeCell ref="S294:U294"/>
    <mergeCell ref="V294:Y294"/>
    <mergeCell ref="S296:U297"/>
    <mergeCell ref="V296:Y297"/>
    <mergeCell ref="J297:L298"/>
    <mergeCell ref="M297:N298"/>
    <mergeCell ref="J300:L300"/>
    <mergeCell ref="M300:N300"/>
    <mergeCell ref="R300:T300"/>
    <mergeCell ref="E285:F285"/>
    <mergeCell ref="I285:J285"/>
    <mergeCell ref="L285:M285"/>
    <mergeCell ref="N285:S285"/>
    <mergeCell ref="T283:V283"/>
    <mergeCell ref="X283:AB283"/>
    <mergeCell ref="X284:AB284"/>
    <mergeCell ref="T285:V285"/>
    <mergeCell ref="X285:AB285"/>
    <mergeCell ref="N283:S283"/>
    <mergeCell ref="B284:D284"/>
    <mergeCell ref="E284:F284"/>
    <mergeCell ref="I284:J284"/>
    <mergeCell ref="L284:M284"/>
    <mergeCell ref="N284:S284"/>
    <mergeCell ref="T284:V284"/>
    <mergeCell ref="B289:D289"/>
    <mergeCell ref="E289:F289"/>
    <mergeCell ref="I289:J289"/>
    <mergeCell ref="L289:M289"/>
    <mergeCell ref="N289:S289"/>
    <mergeCell ref="T287:V287"/>
    <mergeCell ref="I287:J287"/>
    <mergeCell ref="L287:M287"/>
    <mergeCell ref="N287:S287"/>
    <mergeCell ref="X287:AB287"/>
    <mergeCell ref="B288:D288"/>
    <mergeCell ref="E288:F288"/>
    <mergeCell ref="I288:J288"/>
    <mergeCell ref="L288:M288"/>
    <mergeCell ref="N288:S288"/>
    <mergeCell ref="T288:V288"/>
    <mergeCell ref="T281:V281"/>
    <mergeCell ref="I281:J281"/>
    <mergeCell ref="L281:M281"/>
    <mergeCell ref="N281:S281"/>
    <mergeCell ref="B278:D278"/>
    <mergeCell ref="E278:F278"/>
    <mergeCell ref="I278:J278"/>
    <mergeCell ref="L278:M278"/>
    <mergeCell ref="N278:S278"/>
    <mergeCell ref="T278:V278"/>
    <mergeCell ref="B281:D281"/>
    <mergeCell ref="E281:F281"/>
    <mergeCell ref="B283:D283"/>
    <mergeCell ref="E283:F283"/>
    <mergeCell ref="I283:J283"/>
    <mergeCell ref="L283:M283"/>
    <mergeCell ref="X286:AB286"/>
    <mergeCell ref="B285:D285"/>
    <mergeCell ref="X281:AB281"/>
    <mergeCell ref="B282:D282"/>
    <mergeCell ref="E282:F282"/>
    <mergeCell ref="I282:J282"/>
    <mergeCell ref="L282:M282"/>
    <mergeCell ref="N282:S282"/>
    <mergeCell ref="T282:V282"/>
    <mergeCell ref="X282:AB282"/>
    <mergeCell ref="B286:D286"/>
    <mergeCell ref="E286:F286"/>
    <mergeCell ref="I286:J286"/>
    <mergeCell ref="L286:M286"/>
    <mergeCell ref="N286:S286"/>
    <mergeCell ref="T286:V286"/>
    <mergeCell ref="B277:D277"/>
    <mergeCell ref="E277:F277"/>
    <mergeCell ref="I277:J277"/>
    <mergeCell ref="L277:M277"/>
    <mergeCell ref="X280:AB280"/>
    <mergeCell ref="B279:D279"/>
    <mergeCell ref="X275:AB275"/>
    <mergeCell ref="B276:D276"/>
    <mergeCell ref="E276:F276"/>
    <mergeCell ref="I276:J276"/>
    <mergeCell ref="L276:M276"/>
    <mergeCell ref="N276:S276"/>
    <mergeCell ref="T276:V276"/>
    <mergeCell ref="X276:AB276"/>
    <mergeCell ref="B280:D280"/>
    <mergeCell ref="E280:F280"/>
    <mergeCell ref="I280:J280"/>
    <mergeCell ref="L280:M280"/>
    <mergeCell ref="N280:S280"/>
    <mergeCell ref="T280:V280"/>
    <mergeCell ref="E279:F279"/>
    <mergeCell ref="I279:J279"/>
    <mergeCell ref="L279:M279"/>
    <mergeCell ref="N279:S279"/>
    <mergeCell ref="T277:V277"/>
    <mergeCell ref="X277:AB277"/>
    <mergeCell ref="X278:AB278"/>
    <mergeCell ref="T279:V279"/>
    <mergeCell ref="X279:AB279"/>
    <mergeCell ref="N277:S277"/>
    <mergeCell ref="E273:F273"/>
    <mergeCell ref="I273:J273"/>
    <mergeCell ref="L273:M273"/>
    <mergeCell ref="N273:S273"/>
    <mergeCell ref="T271:V271"/>
    <mergeCell ref="X271:AB271"/>
    <mergeCell ref="X272:AB272"/>
    <mergeCell ref="T273:V273"/>
    <mergeCell ref="X273:AB273"/>
    <mergeCell ref="N271:S271"/>
    <mergeCell ref="T275:V275"/>
    <mergeCell ref="I275:J275"/>
    <mergeCell ref="L275:M275"/>
    <mergeCell ref="N275:S275"/>
    <mergeCell ref="B272:D272"/>
    <mergeCell ref="E272:F272"/>
    <mergeCell ref="I272:J272"/>
    <mergeCell ref="L272:M272"/>
    <mergeCell ref="N272:S272"/>
    <mergeCell ref="T272:V272"/>
    <mergeCell ref="B275:D275"/>
    <mergeCell ref="E275:F275"/>
    <mergeCell ref="T269:V269"/>
    <mergeCell ref="I269:J269"/>
    <mergeCell ref="L269:M269"/>
    <mergeCell ref="N269:S269"/>
    <mergeCell ref="B266:D266"/>
    <mergeCell ref="E266:F266"/>
    <mergeCell ref="I266:J266"/>
    <mergeCell ref="L266:M266"/>
    <mergeCell ref="N266:S266"/>
    <mergeCell ref="T266:V266"/>
    <mergeCell ref="B269:D269"/>
    <mergeCell ref="E269:F269"/>
    <mergeCell ref="B271:D271"/>
    <mergeCell ref="E271:F271"/>
    <mergeCell ref="I271:J271"/>
    <mergeCell ref="L271:M271"/>
    <mergeCell ref="X274:AB274"/>
    <mergeCell ref="B273:D273"/>
    <mergeCell ref="X269:AB269"/>
    <mergeCell ref="B270:D270"/>
    <mergeCell ref="E270:F270"/>
    <mergeCell ref="I270:J270"/>
    <mergeCell ref="L270:M270"/>
    <mergeCell ref="N270:S270"/>
    <mergeCell ref="T270:V270"/>
    <mergeCell ref="X270:AB270"/>
    <mergeCell ref="B274:D274"/>
    <mergeCell ref="E274:F274"/>
    <mergeCell ref="I274:J274"/>
    <mergeCell ref="L274:M274"/>
    <mergeCell ref="N274:S274"/>
    <mergeCell ref="T274:V274"/>
    <mergeCell ref="B265:D265"/>
    <mergeCell ref="E265:F265"/>
    <mergeCell ref="I265:J265"/>
    <mergeCell ref="L265:M265"/>
    <mergeCell ref="X268:AB268"/>
    <mergeCell ref="B267:D267"/>
    <mergeCell ref="X263:AB263"/>
    <mergeCell ref="B264:D264"/>
    <mergeCell ref="E264:F264"/>
    <mergeCell ref="I264:J264"/>
    <mergeCell ref="L264:M264"/>
    <mergeCell ref="N264:S264"/>
    <mergeCell ref="T264:V264"/>
    <mergeCell ref="X264:AB264"/>
    <mergeCell ref="B268:D268"/>
    <mergeCell ref="E268:F268"/>
    <mergeCell ref="I268:J268"/>
    <mergeCell ref="L268:M268"/>
    <mergeCell ref="N268:S268"/>
    <mergeCell ref="T268:V268"/>
    <mergeCell ref="E267:F267"/>
    <mergeCell ref="I267:J267"/>
    <mergeCell ref="L267:M267"/>
    <mergeCell ref="N267:S267"/>
    <mergeCell ref="T265:V265"/>
    <mergeCell ref="X265:AB265"/>
    <mergeCell ref="X266:AB266"/>
    <mergeCell ref="T267:V267"/>
    <mergeCell ref="X267:AB267"/>
    <mergeCell ref="N265:S265"/>
    <mergeCell ref="E261:F261"/>
    <mergeCell ref="I261:J261"/>
    <mergeCell ref="L261:M261"/>
    <mergeCell ref="N261:S261"/>
    <mergeCell ref="T259:V259"/>
    <mergeCell ref="X259:AB259"/>
    <mergeCell ref="X260:AB260"/>
    <mergeCell ref="T261:V261"/>
    <mergeCell ref="X261:AB261"/>
    <mergeCell ref="N259:S259"/>
    <mergeCell ref="T263:V263"/>
    <mergeCell ref="I263:J263"/>
    <mergeCell ref="L263:M263"/>
    <mergeCell ref="N263:S263"/>
    <mergeCell ref="B260:D260"/>
    <mergeCell ref="E260:F260"/>
    <mergeCell ref="I260:J260"/>
    <mergeCell ref="L260:M260"/>
    <mergeCell ref="N260:S260"/>
    <mergeCell ref="T260:V260"/>
    <mergeCell ref="B263:D263"/>
    <mergeCell ref="E263:F263"/>
    <mergeCell ref="T257:V257"/>
    <mergeCell ref="I257:J257"/>
    <mergeCell ref="L257:M257"/>
    <mergeCell ref="N257:S257"/>
    <mergeCell ref="B254:D254"/>
    <mergeCell ref="E254:F254"/>
    <mergeCell ref="I254:J254"/>
    <mergeCell ref="L254:M254"/>
    <mergeCell ref="N254:S254"/>
    <mergeCell ref="T254:V254"/>
    <mergeCell ref="B257:D257"/>
    <mergeCell ref="E257:F257"/>
    <mergeCell ref="B259:D259"/>
    <mergeCell ref="E259:F259"/>
    <mergeCell ref="I259:J259"/>
    <mergeCell ref="L259:M259"/>
    <mergeCell ref="X262:AB262"/>
    <mergeCell ref="B261:D261"/>
    <mergeCell ref="X257:AB257"/>
    <mergeCell ref="B258:D258"/>
    <mergeCell ref="E258:F258"/>
    <mergeCell ref="I258:J258"/>
    <mergeCell ref="L258:M258"/>
    <mergeCell ref="N258:S258"/>
    <mergeCell ref="T258:V258"/>
    <mergeCell ref="X258:AB258"/>
    <mergeCell ref="B262:D262"/>
    <mergeCell ref="E262:F262"/>
    <mergeCell ref="I262:J262"/>
    <mergeCell ref="L262:M262"/>
    <mergeCell ref="N262:S262"/>
    <mergeCell ref="T262:V262"/>
    <mergeCell ref="B253:D253"/>
    <mergeCell ref="E253:F253"/>
    <mergeCell ref="I253:J253"/>
    <mergeCell ref="L253:M253"/>
    <mergeCell ref="X256:AB256"/>
    <mergeCell ref="B255:D255"/>
    <mergeCell ref="X251:AB251"/>
    <mergeCell ref="B252:D252"/>
    <mergeCell ref="E252:F252"/>
    <mergeCell ref="I252:J252"/>
    <mergeCell ref="L252:M252"/>
    <mergeCell ref="N252:S252"/>
    <mergeCell ref="T252:V252"/>
    <mergeCell ref="X252:AB252"/>
    <mergeCell ref="B256:D256"/>
    <mergeCell ref="E256:F256"/>
    <mergeCell ref="I256:J256"/>
    <mergeCell ref="L256:M256"/>
    <mergeCell ref="N256:S256"/>
    <mergeCell ref="T256:V256"/>
    <mergeCell ref="E255:F255"/>
    <mergeCell ref="I255:J255"/>
    <mergeCell ref="L255:M255"/>
    <mergeCell ref="N255:S255"/>
    <mergeCell ref="T253:V253"/>
    <mergeCell ref="X253:AB253"/>
    <mergeCell ref="X254:AB254"/>
    <mergeCell ref="T255:V255"/>
    <mergeCell ref="X255:AB255"/>
    <mergeCell ref="N253:S253"/>
    <mergeCell ref="E249:F249"/>
    <mergeCell ref="I249:J249"/>
    <mergeCell ref="L249:M249"/>
    <mergeCell ref="N249:S249"/>
    <mergeCell ref="T247:V247"/>
    <mergeCell ref="X247:AB247"/>
    <mergeCell ref="X248:AB248"/>
    <mergeCell ref="T249:V249"/>
    <mergeCell ref="X249:AB249"/>
    <mergeCell ref="N247:S247"/>
    <mergeCell ref="T251:V251"/>
    <mergeCell ref="I251:J251"/>
    <mergeCell ref="L251:M251"/>
    <mergeCell ref="N251:S251"/>
    <mergeCell ref="B248:D248"/>
    <mergeCell ref="E248:F248"/>
    <mergeCell ref="I248:J248"/>
    <mergeCell ref="L248:M248"/>
    <mergeCell ref="N248:S248"/>
    <mergeCell ref="T248:V248"/>
    <mergeCell ref="B251:D251"/>
    <mergeCell ref="E251:F251"/>
    <mergeCell ref="T245:V245"/>
    <mergeCell ref="I245:J245"/>
    <mergeCell ref="L245:M245"/>
    <mergeCell ref="N245:S245"/>
    <mergeCell ref="B242:D242"/>
    <mergeCell ref="E242:F242"/>
    <mergeCell ref="I242:J242"/>
    <mergeCell ref="L242:M242"/>
    <mergeCell ref="N242:S242"/>
    <mergeCell ref="T242:V242"/>
    <mergeCell ref="B245:D245"/>
    <mergeCell ref="E245:F245"/>
    <mergeCell ref="B247:D247"/>
    <mergeCell ref="E247:F247"/>
    <mergeCell ref="I247:J247"/>
    <mergeCell ref="L247:M247"/>
    <mergeCell ref="X250:AB250"/>
    <mergeCell ref="B249:D249"/>
    <mergeCell ref="X245:AB245"/>
    <mergeCell ref="B246:D246"/>
    <mergeCell ref="E246:F246"/>
    <mergeCell ref="I246:J246"/>
    <mergeCell ref="L246:M246"/>
    <mergeCell ref="N246:S246"/>
    <mergeCell ref="T246:V246"/>
    <mergeCell ref="X246:AB246"/>
    <mergeCell ref="B250:D250"/>
    <mergeCell ref="E250:F250"/>
    <mergeCell ref="I250:J250"/>
    <mergeCell ref="L250:M250"/>
    <mergeCell ref="N250:S250"/>
    <mergeCell ref="T250:V250"/>
    <mergeCell ref="B241:D241"/>
    <mergeCell ref="E241:F241"/>
    <mergeCell ref="I241:J241"/>
    <mergeCell ref="L241:M241"/>
    <mergeCell ref="X244:AB244"/>
    <mergeCell ref="B243:D243"/>
    <mergeCell ref="X239:AB239"/>
    <mergeCell ref="B240:D240"/>
    <mergeCell ref="E240:F240"/>
    <mergeCell ref="I240:J240"/>
    <mergeCell ref="L240:M240"/>
    <mergeCell ref="N240:S240"/>
    <mergeCell ref="T240:V240"/>
    <mergeCell ref="X240:AB240"/>
    <mergeCell ref="B244:D244"/>
    <mergeCell ref="E244:F244"/>
    <mergeCell ref="I244:J244"/>
    <mergeCell ref="L244:M244"/>
    <mergeCell ref="N244:S244"/>
    <mergeCell ref="T244:V244"/>
    <mergeCell ref="E243:F243"/>
    <mergeCell ref="I243:J243"/>
    <mergeCell ref="L243:M243"/>
    <mergeCell ref="N243:S243"/>
    <mergeCell ref="T241:V241"/>
    <mergeCell ref="X241:AB241"/>
    <mergeCell ref="X242:AB242"/>
    <mergeCell ref="T243:V243"/>
    <mergeCell ref="X243:AB243"/>
    <mergeCell ref="N241:S241"/>
    <mergeCell ref="E237:F237"/>
    <mergeCell ref="I237:J237"/>
    <mergeCell ref="L237:M237"/>
    <mergeCell ref="N237:S237"/>
    <mergeCell ref="T235:V235"/>
    <mergeCell ref="X235:AB235"/>
    <mergeCell ref="X236:AB236"/>
    <mergeCell ref="T237:V237"/>
    <mergeCell ref="X237:AB237"/>
    <mergeCell ref="N235:S235"/>
    <mergeCell ref="T239:V239"/>
    <mergeCell ref="I239:J239"/>
    <mergeCell ref="L239:M239"/>
    <mergeCell ref="N239:S239"/>
    <mergeCell ref="B236:D236"/>
    <mergeCell ref="E236:F236"/>
    <mergeCell ref="I236:J236"/>
    <mergeCell ref="L236:M236"/>
    <mergeCell ref="N236:S236"/>
    <mergeCell ref="T236:V236"/>
    <mergeCell ref="B239:D239"/>
    <mergeCell ref="E239:F239"/>
    <mergeCell ref="T233:V233"/>
    <mergeCell ref="I233:J233"/>
    <mergeCell ref="L233:M233"/>
    <mergeCell ref="N233:S233"/>
    <mergeCell ref="B230:D230"/>
    <mergeCell ref="E230:F230"/>
    <mergeCell ref="I230:J230"/>
    <mergeCell ref="L230:M230"/>
    <mergeCell ref="N230:S230"/>
    <mergeCell ref="T230:V230"/>
    <mergeCell ref="B233:D233"/>
    <mergeCell ref="E233:F233"/>
    <mergeCell ref="B235:D235"/>
    <mergeCell ref="E235:F235"/>
    <mergeCell ref="I235:J235"/>
    <mergeCell ref="L235:M235"/>
    <mergeCell ref="X238:AB238"/>
    <mergeCell ref="B237:D237"/>
    <mergeCell ref="X233:AB233"/>
    <mergeCell ref="B234:D234"/>
    <mergeCell ref="E234:F234"/>
    <mergeCell ref="I234:J234"/>
    <mergeCell ref="L234:M234"/>
    <mergeCell ref="N234:S234"/>
    <mergeCell ref="T234:V234"/>
    <mergeCell ref="X234:AB234"/>
    <mergeCell ref="B238:D238"/>
    <mergeCell ref="E238:F238"/>
    <mergeCell ref="I238:J238"/>
    <mergeCell ref="L238:M238"/>
    <mergeCell ref="N238:S238"/>
    <mergeCell ref="T238:V238"/>
    <mergeCell ref="B229:D229"/>
    <mergeCell ref="E229:F229"/>
    <mergeCell ref="I229:J229"/>
    <mergeCell ref="L229:M229"/>
    <mergeCell ref="X232:AB232"/>
    <mergeCell ref="B231:D231"/>
    <mergeCell ref="X227:AB227"/>
    <mergeCell ref="B228:D228"/>
    <mergeCell ref="E228:F228"/>
    <mergeCell ref="I228:J228"/>
    <mergeCell ref="L228:M228"/>
    <mergeCell ref="N228:S228"/>
    <mergeCell ref="T228:V228"/>
    <mergeCell ref="X228:AB228"/>
    <mergeCell ref="B232:D232"/>
    <mergeCell ref="E232:F232"/>
    <mergeCell ref="I232:J232"/>
    <mergeCell ref="L232:M232"/>
    <mergeCell ref="N232:S232"/>
    <mergeCell ref="T232:V232"/>
    <mergeCell ref="E231:F231"/>
    <mergeCell ref="I231:J231"/>
    <mergeCell ref="L231:M231"/>
    <mergeCell ref="N231:S231"/>
    <mergeCell ref="T229:V229"/>
    <mergeCell ref="X229:AB229"/>
    <mergeCell ref="X230:AB230"/>
    <mergeCell ref="T231:V231"/>
    <mergeCell ref="X231:AB231"/>
    <mergeCell ref="N229:S229"/>
    <mergeCell ref="E225:F225"/>
    <mergeCell ref="I225:J225"/>
    <mergeCell ref="L225:M225"/>
    <mergeCell ref="N225:S225"/>
    <mergeCell ref="T223:V223"/>
    <mergeCell ref="X223:AB223"/>
    <mergeCell ref="X224:AB224"/>
    <mergeCell ref="T225:V225"/>
    <mergeCell ref="X225:AB225"/>
    <mergeCell ref="N223:S223"/>
    <mergeCell ref="T227:V227"/>
    <mergeCell ref="I227:J227"/>
    <mergeCell ref="L227:M227"/>
    <mergeCell ref="N227:S227"/>
    <mergeCell ref="B224:D224"/>
    <mergeCell ref="E224:F224"/>
    <mergeCell ref="I224:J224"/>
    <mergeCell ref="L224:M224"/>
    <mergeCell ref="N224:S224"/>
    <mergeCell ref="T224:V224"/>
    <mergeCell ref="B227:D227"/>
    <mergeCell ref="E227:F227"/>
    <mergeCell ref="T221:V221"/>
    <mergeCell ref="I221:J221"/>
    <mergeCell ref="L221:M221"/>
    <mergeCell ref="N221:S221"/>
    <mergeCell ref="B218:D218"/>
    <mergeCell ref="E218:F218"/>
    <mergeCell ref="I218:J218"/>
    <mergeCell ref="L218:M218"/>
    <mergeCell ref="N218:S218"/>
    <mergeCell ref="T218:V218"/>
    <mergeCell ref="B221:D221"/>
    <mergeCell ref="E221:F221"/>
    <mergeCell ref="B223:D223"/>
    <mergeCell ref="E223:F223"/>
    <mergeCell ref="I223:J223"/>
    <mergeCell ref="L223:M223"/>
    <mergeCell ref="X226:AB226"/>
    <mergeCell ref="B225:D225"/>
    <mergeCell ref="X221:AB221"/>
    <mergeCell ref="B222:D222"/>
    <mergeCell ref="E222:F222"/>
    <mergeCell ref="I222:J222"/>
    <mergeCell ref="L222:M222"/>
    <mergeCell ref="N222:S222"/>
    <mergeCell ref="T222:V222"/>
    <mergeCell ref="X222:AB222"/>
    <mergeCell ref="B226:D226"/>
    <mergeCell ref="E226:F226"/>
    <mergeCell ref="I226:J226"/>
    <mergeCell ref="L226:M226"/>
    <mergeCell ref="N226:S226"/>
    <mergeCell ref="T226:V226"/>
    <mergeCell ref="B217:D217"/>
    <mergeCell ref="E217:F217"/>
    <mergeCell ref="I217:J217"/>
    <mergeCell ref="L217:M217"/>
    <mergeCell ref="X220:AB220"/>
    <mergeCell ref="B219:D219"/>
    <mergeCell ref="X215:AB215"/>
    <mergeCell ref="B216:D216"/>
    <mergeCell ref="E216:F216"/>
    <mergeCell ref="I216:J216"/>
    <mergeCell ref="L216:M216"/>
    <mergeCell ref="N216:S216"/>
    <mergeCell ref="T216:V216"/>
    <mergeCell ref="X216:AB216"/>
    <mergeCell ref="B220:D220"/>
    <mergeCell ref="E220:F220"/>
    <mergeCell ref="I220:J220"/>
    <mergeCell ref="L220:M220"/>
    <mergeCell ref="N220:S220"/>
    <mergeCell ref="T220:V220"/>
    <mergeCell ref="E219:F219"/>
    <mergeCell ref="I219:J219"/>
    <mergeCell ref="L219:M219"/>
    <mergeCell ref="N219:S219"/>
    <mergeCell ref="T217:V217"/>
    <mergeCell ref="X217:AB217"/>
    <mergeCell ref="X218:AB218"/>
    <mergeCell ref="T219:V219"/>
    <mergeCell ref="X219:AB219"/>
    <mergeCell ref="N217:S217"/>
    <mergeCell ref="E213:F213"/>
    <mergeCell ref="I213:J213"/>
    <mergeCell ref="L213:M213"/>
    <mergeCell ref="N213:S213"/>
    <mergeCell ref="T211:V211"/>
    <mergeCell ref="X211:AB211"/>
    <mergeCell ref="X212:AB212"/>
    <mergeCell ref="T213:V213"/>
    <mergeCell ref="X213:AB213"/>
    <mergeCell ref="N211:S211"/>
    <mergeCell ref="T215:V215"/>
    <mergeCell ref="I215:J215"/>
    <mergeCell ref="L215:M215"/>
    <mergeCell ref="N215:S215"/>
    <mergeCell ref="B212:D212"/>
    <mergeCell ref="E212:F212"/>
    <mergeCell ref="I212:J212"/>
    <mergeCell ref="L212:M212"/>
    <mergeCell ref="N212:S212"/>
    <mergeCell ref="T212:V212"/>
    <mergeCell ref="B215:D215"/>
    <mergeCell ref="E215:F215"/>
    <mergeCell ref="T209:V209"/>
    <mergeCell ref="I209:J209"/>
    <mergeCell ref="L209:M209"/>
    <mergeCell ref="N209:S209"/>
    <mergeCell ref="B206:D206"/>
    <mergeCell ref="E206:F206"/>
    <mergeCell ref="I206:J206"/>
    <mergeCell ref="L206:M206"/>
    <mergeCell ref="N206:S206"/>
    <mergeCell ref="T206:V206"/>
    <mergeCell ref="B209:D209"/>
    <mergeCell ref="E209:F209"/>
    <mergeCell ref="B211:D211"/>
    <mergeCell ref="E211:F211"/>
    <mergeCell ref="I211:J211"/>
    <mergeCell ref="L211:M211"/>
    <mergeCell ref="X214:AB214"/>
    <mergeCell ref="B213:D213"/>
    <mergeCell ref="X209:AB209"/>
    <mergeCell ref="B210:D210"/>
    <mergeCell ref="E210:F210"/>
    <mergeCell ref="I210:J210"/>
    <mergeCell ref="L210:M210"/>
    <mergeCell ref="N210:S210"/>
    <mergeCell ref="T210:V210"/>
    <mergeCell ref="X210:AB210"/>
    <mergeCell ref="B214:D214"/>
    <mergeCell ref="E214:F214"/>
    <mergeCell ref="I214:J214"/>
    <mergeCell ref="L214:M214"/>
    <mergeCell ref="N214:S214"/>
    <mergeCell ref="T214:V214"/>
    <mergeCell ref="B205:D205"/>
    <mergeCell ref="E205:F205"/>
    <mergeCell ref="I205:J205"/>
    <mergeCell ref="L205:M205"/>
    <mergeCell ref="X208:AB208"/>
    <mergeCell ref="B207:D207"/>
    <mergeCell ref="X203:AB203"/>
    <mergeCell ref="B204:D204"/>
    <mergeCell ref="E204:F204"/>
    <mergeCell ref="I204:J204"/>
    <mergeCell ref="L204:M204"/>
    <mergeCell ref="N204:S204"/>
    <mergeCell ref="T204:V204"/>
    <mergeCell ref="X204:AB204"/>
    <mergeCell ref="B208:D208"/>
    <mergeCell ref="E208:F208"/>
    <mergeCell ref="I208:J208"/>
    <mergeCell ref="L208:M208"/>
    <mergeCell ref="N208:S208"/>
    <mergeCell ref="T208:V208"/>
    <mergeCell ref="E207:F207"/>
    <mergeCell ref="I207:J207"/>
    <mergeCell ref="L207:M207"/>
    <mergeCell ref="N207:S207"/>
    <mergeCell ref="T205:V205"/>
    <mergeCell ref="X205:AB205"/>
    <mergeCell ref="X206:AB206"/>
    <mergeCell ref="T207:V207"/>
    <mergeCell ref="X207:AB207"/>
    <mergeCell ref="N205:S205"/>
    <mergeCell ref="E201:F201"/>
    <mergeCell ref="I201:J201"/>
    <mergeCell ref="L201:M201"/>
    <mergeCell ref="N201:S201"/>
    <mergeCell ref="T199:V199"/>
    <mergeCell ref="X199:AB199"/>
    <mergeCell ref="X200:AB200"/>
    <mergeCell ref="T201:V201"/>
    <mergeCell ref="X201:AB201"/>
    <mergeCell ref="N199:S199"/>
    <mergeCell ref="T203:V203"/>
    <mergeCell ref="I203:J203"/>
    <mergeCell ref="L203:M203"/>
    <mergeCell ref="N203:S203"/>
    <mergeCell ref="B200:D200"/>
    <mergeCell ref="E200:F200"/>
    <mergeCell ref="I200:J200"/>
    <mergeCell ref="L200:M200"/>
    <mergeCell ref="N200:S200"/>
    <mergeCell ref="T200:V200"/>
    <mergeCell ref="B203:D203"/>
    <mergeCell ref="E203:F203"/>
    <mergeCell ref="T197:V197"/>
    <mergeCell ref="I197:J197"/>
    <mergeCell ref="L197:M197"/>
    <mergeCell ref="N197:S197"/>
    <mergeCell ref="B194:D194"/>
    <mergeCell ref="E194:F194"/>
    <mergeCell ref="I194:J194"/>
    <mergeCell ref="L194:M194"/>
    <mergeCell ref="N194:S194"/>
    <mergeCell ref="T194:V194"/>
    <mergeCell ref="B197:D197"/>
    <mergeCell ref="E197:F197"/>
    <mergeCell ref="B199:D199"/>
    <mergeCell ref="E199:F199"/>
    <mergeCell ref="I199:J199"/>
    <mergeCell ref="L199:M199"/>
    <mergeCell ref="X202:AB202"/>
    <mergeCell ref="B201:D201"/>
    <mergeCell ref="X197:AB197"/>
    <mergeCell ref="B198:D198"/>
    <mergeCell ref="E198:F198"/>
    <mergeCell ref="I198:J198"/>
    <mergeCell ref="L198:M198"/>
    <mergeCell ref="N198:S198"/>
    <mergeCell ref="T198:V198"/>
    <mergeCell ref="X198:AB198"/>
    <mergeCell ref="B202:D202"/>
    <mergeCell ref="E202:F202"/>
    <mergeCell ref="I202:J202"/>
    <mergeCell ref="L202:M202"/>
    <mergeCell ref="N202:S202"/>
    <mergeCell ref="T202:V202"/>
    <mergeCell ref="B193:D193"/>
    <mergeCell ref="E193:F193"/>
    <mergeCell ref="I193:J193"/>
    <mergeCell ref="L193:M193"/>
    <mergeCell ref="X196:AB196"/>
    <mergeCell ref="B195:D195"/>
    <mergeCell ref="X191:AB191"/>
    <mergeCell ref="B192:D192"/>
    <mergeCell ref="E192:F192"/>
    <mergeCell ref="I192:J192"/>
    <mergeCell ref="L192:M192"/>
    <mergeCell ref="N192:S192"/>
    <mergeCell ref="T192:V192"/>
    <mergeCell ref="X192:AB192"/>
    <mergeCell ref="B196:D196"/>
    <mergeCell ref="E196:F196"/>
    <mergeCell ref="I196:J196"/>
    <mergeCell ref="L196:M196"/>
    <mergeCell ref="N196:S196"/>
    <mergeCell ref="T196:V196"/>
    <mergeCell ref="E195:F195"/>
    <mergeCell ref="I195:J195"/>
    <mergeCell ref="L195:M195"/>
    <mergeCell ref="N195:S195"/>
    <mergeCell ref="T193:V193"/>
    <mergeCell ref="X193:AB193"/>
    <mergeCell ref="X194:AB194"/>
    <mergeCell ref="T195:V195"/>
    <mergeCell ref="X195:AB195"/>
    <mergeCell ref="N193:S193"/>
    <mergeCell ref="E189:F189"/>
    <mergeCell ref="I189:J189"/>
    <mergeCell ref="L189:M189"/>
    <mergeCell ref="N189:S189"/>
    <mergeCell ref="T187:V187"/>
    <mergeCell ref="X187:AB187"/>
    <mergeCell ref="X188:AB188"/>
    <mergeCell ref="T189:V189"/>
    <mergeCell ref="X189:AB189"/>
    <mergeCell ref="N187:S187"/>
    <mergeCell ref="T191:V191"/>
    <mergeCell ref="I191:J191"/>
    <mergeCell ref="L191:M191"/>
    <mergeCell ref="N191:S191"/>
    <mergeCell ref="B188:D188"/>
    <mergeCell ref="E188:F188"/>
    <mergeCell ref="I188:J188"/>
    <mergeCell ref="L188:M188"/>
    <mergeCell ref="N188:S188"/>
    <mergeCell ref="T188:V188"/>
    <mergeCell ref="B191:D191"/>
    <mergeCell ref="E191:F191"/>
    <mergeCell ref="T185:V185"/>
    <mergeCell ref="I185:J185"/>
    <mergeCell ref="L185:M185"/>
    <mergeCell ref="N185:S185"/>
    <mergeCell ref="B182:D182"/>
    <mergeCell ref="E182:F182"/>
    <mergeCell ref="I182:J182"/>
    <mergeCell ref="L182:M182"/>
    <mergeCell ref="N182:S182"/>
    <mergeCell ref="T182:V182"/>
    <mergeCell ref="B185:D185"/>
    <mergeCell ref="E185:F185"/>
    <mergeCell ref="B187:D187"/>
    <mergeCell ref="E187:F187"/>
    <mergeCell ref="I187:J187"/>
    <mergeCell ref="L187:M187"/>
    <mergeCell ref="X190:AB190"/>
    <mergeCell ref="B189:D189"/>
    <mergeCell ref="X185:AB185"/>
    <mergeCell ref="B186:D186"/>
    <mergeCell ref="E186:F186"/>
    <mergeCell ref="I186:J186"/>
    <mergeCell ref="L186:M186"/>
    <mergeCell ref="N186:S186"/>
    <mergeCell ref="T186:V186"/>
    <mergeCell ref="X186:AB186"/>
    <mergeCell ref="B190:D190"/>
    <mergeCell ref="E190:F190"/>
    <mergeCell ref="I190:J190"/>
    <mergeCell ref="L190:M190"/>
    <mergeCell ref="N190:S190"/>
    <mergeCell ref="T190:V190"/>
    <mergeCell ref="B181:D181"/>
    <mergeCell ref="E181:F181"/>
    <mergeCell ref="I181:J181"/>
    <mergeCell ref="L181:M181"/>
    <mergeCell ref="X184:AB184"/>
    <mergeCell ref="B183:D183"/>
    <mergeCell ref="X179:AB179"/>
    <mergeCell ref="B180:D180"/>
    <mergeCell ref="E180:F180"/>
    <mergeCell ref="I180:J180"/>
    <mergeCell ref="L180:M180"/>
    <mergeCell ref="N180:S180"/>
    <mergeCell ref="T180:V180"/>
    <mergeCell ref="X180:AB180"/>
    <mergeCell ref="B184:D184"/>
    <mergeCell ref="E184:F184"/>
    <mergeCell ref="I184:J184"/>
    <mergeCell ref="L184:M184"/>
    <mergeCell ref="N184:S184"/>
    <mergeCell ref="T184:V184"/>
    <mergeCell ref="E183:F183"/>
    <mergeCell ref="I183:J183"/>
    <mergeCell ref="L183:M183"/>
    <mergeCell ref="N183:S183"/>
    <mergeCell ref="T181:V181"/>
    <mergeCell ref="X181:AB181"/>
    <mergeCell ref="X182:AB182"/>
    <mergeCell ref="T183:V183"/>
    <mergeCell ref="X183:AB183"/>
    <mergeCell ref="N181:S181"/>
    <mergeCell ref="E177:F177"/>
    <mergeCell ref="I177:J177"/>
    <mergeCell ref="L177:M177"/>
    <mergeCell ref="N177:S177"/>
    <mergeCell ref="T175:V175"/>
    <mergeCell ref="X175:AB175"/>
    <mergeCell ref="X176:AB176"/>
    <mergeCell ref="T177:V177"/>
    <mergeCell ref="X177:AB177"/>
    <mergeCell ref="N175:S175"/>
    <mergeCell ref="T179:V179"/>
    <mergeCell ref="I179:J179"/>
    <mergeCell ref="L179:M179"/>
    <mergeCell ref="N179:S179"/>
    <mergeCell ref="B176:D176"/>
    <mergeCell ref="E176:F176"/>
    <mergeCell ref="I176:J176"/>
    <mergeCell ref="L176:M176"/>
    <mergeCell ref="N176:S176"/>
    <mergeCell ref="T176:V176"/>
    <mergeCell ref="B179:D179"/>
    <mergeCell ref="E179:F179"/>
    <mergeCell ref="T173:V173"/>
    <mergeCell ref="I173:J173"/>
    <mergeCell ref="L173:M173"/>
    <mergeCell ref="N173:S173"/>
    <mergeCell ref="B170:D170"/>
    <mergeCell ref="E170:F170"/>
    <mergeCell ref="I170:J170"/>
    <mergeCell ref="L170:M170"/>
    <mergeCell ref="N170:S170"/>
    <mergeCell ref="T170:V170"/>
    <mergeCell ref="B173:D173"/>
    <mergeCell ref="E173:F173"/>
    <mergeCell ref="B175:D175"/>
    <mergeCell ref="E175:F175"/>
    <mergeCell ref="I175:J175"/>
    <mergeCell ref="L175:M175"/>
    <mergeCell ref="X178:AB178"/>
    <mergeCell ref="B177:D177"/>
    <mergeCell ref="X173:AB173"/>
    <mergeCell ref="B174:D174"/>
    <mergeCell ref="E174:F174"/>
    <mergeCell ref="I174:J174"/>
    <mergeCell ref="L174:M174"/>
    <mergeCell ref="N174:S174"/>
    <mergeCell ref="T174:V174"/>
    <mergeCell ref="X174:AB174"/>
    <mergeCell ref="B178:D178"/>
    <mergeCell ref="E178:F178"/>
    <mergeCell ref="I178:J178"/>
    <mergeCell ref="L178:M178"/>
    <mergeCell ref="N178:S178"/>
    <mergeCell ref="T178:V178"/>
    <mergeCell ref="B169:D169"/>
    <mergeCell ref="E169:F169"/>
    <mergeCell ref="I169:J169"/>
    <mergeCell ref="L169:M169"/>
    <mergeCell ref="X172:AB172"/>
    <mergeCell ref="B171:D171"/>
    <mergeCell ref="X167:AB167"/>
    <mergeCell ref="B168:D168"/>
    <mergeCell ref="E168:F168"/>
    <mergeCell ref="I168:J168"/>
    <mergeCell ref="L168:M168"/>
    <mergeCell ref="N168:S168"/>
    <mergeCell ref="T168:V168"/>
    <mergeCell ref="X168:AB168"/>
    <mergeCell ref="B172:D172"/>
    <mergeCell ref="E172:F172"/>
    <mergeCell ref="I172:J172"/>
    <mergeCell ref="L172:M172"/>
    <mergeCell ref="N172:S172"/>
    <mergeCell ref="T172:V172"/>
    <mergeCell ref="E171:F171"/>
    <mergeCell ref="I171:J171"/>
    <mergeCell ref="L171:M171"/>
    <mergeCell ref="N171:S171"/>
    <mergeCell ref="T169:V169"/>
    <mergeCell ref="X169:AB169"/>
    <mergeCell ref="X170:AB170"/>
    <mergeCell ref="T171:V171"/>
    <mergeCell ref="X171:AB171"/>
    <mergeCell ref="N169:S169"/>
    <mergeCell ref="E165:F165"/>
    <mergeCell ref="I165:J165"/>
    <mergeCell ref="L165:M165"/>
    <mergeCell ref="N165:S165"/>
    <mergeCell ref="T163:V163"/>
    <mergeCell ref="X163:AB163"/>
    <mergeCell ref="X164:AB164"/>
    <mergeCell ref="T165:V165"/>
    <mergeCell ref="X165:AB165"/>
    <mergeCell ref="N163:S163"/>
    <mergeCell ref="T167:V167"/>
    <mergeCell ref="I167:J167"/>
    <mergeCell ref="L167:M167"/>
    <mergeCell ref="N167:S167"/>
    <mergeCell ref="B164:D164"/>
    <mergeCell ref="E164:F164"/>
    <mergeCell ref="I164:J164"/>
    <mergeCell ref="L164:M164"/>
    <mergeCell ref="N164:S164"/>
    <mergeCell ref="T164:V164"/>
    <mergeCell ref="B167:D167"/>
    <mergeCell ref="E167:F167"/>
    <mergeCell ref="T161:V161"/>
    <mergeCell ref="I161:J161"/>
    <mergeCell ref="L161:M161"/>
    <mergeCell ref="N161:S161"/>
    <mergeCell ref="B158:D158"/>
    <mergeCell ref="E158:F158"/>
    <mergeCell ref="I158:J158"/>
    <mergeCell ref="L158:M158"/>
    <mergeCell ref="N158:S158"/>
    <mergeCell ref="T158:V158"/>
    <mergeCell ref="B161:D161"/>
    <mergeCell ref="E161:F161"/>
    <mergeCell ref="B163:D163"/>
    <mergeCell ref="E163:F163"/>
    <mergeCell ref="I163:J163"/>
    <mergeCell ref="L163:M163"/>
    <mergeCell ref="X166:AB166"/>
    <mergeCell ref="B165:D165"/>
    <mergeCell ref="X161:AB161"/>
    <mergeCell ref="B162:D162"/>
    <mergeCell ref="E162:F162"/>
    <mergeCell ref="I162:J162"/>
    <mergeCell ref="L162:M162"/>
    <mergeCell ref="N162:S162"/>
    <mergeCell ref="T162:V162"/>
    <mergeCell ref="X162:AB162"/>
    <mergeCell ref="B166:D166"/>
    <mergeCell ref="E166:F166"/>
    <mergeCell ref="I166:J166"/>
    <mergeCell ref="L166:M166"/>
    <mergeCell ref="N166:S166"/>
    <mergeCell ref="T166:V166"/>
    <mergeCell ref="B157:D157"/>
    <mergeCell ref="E157:F157"/>
    <mergeCell ref="I157:J157"/>
    <mergeCell ref="L157:M157"/>
    <mergeCell ref="X160:AB160"/>
    <mergeCell ref="B159:D159"/>
    <mergeCell ref="X155:AB155"/>
    <mergeCell ref="B156:D156"/>
    <mergeCell ref="E156:F156"/>
    <mergeCell ref="I156:J156"/>
    <mergeCell ref="L156:M156"/>
    <mergeCell ref="N156:S156"/>
    <mergeCell ref="T156:V156"/>
    <mergeCell ref="X156:AB156"/>
    <mergeCell ref="B160:D160"/>
    <mergeCell ref="E160:F160"/>
    <mergeCell ref="I160:J160"/>
    <mergeCell ref="L160:M160"/>
    <mergeCell ref="N160:S160"/>
    <mergeCell ref="T160:V160"/>
    <mergeCell ref="E159:F159"/>
    <mergeCell ref="I159:J159"/>
    <mergeCell ref="L159:M159"/>
    <mergeCell ref="N159:S159"/>
    <mergeCell ref="T157:V157"/>
    <mergeCell ref="X157:AB157"/>
    <mergeCell ref="X158:AB158"/>
    <mergeCell ref="T159:V159"/>
    <mergeCell ref="X159:AB159"/>
    <mergeCell ref="N157:S157"/>
    <mergeCell ref="E153:F153"/>
    <mergeCell ref="I153:J153"/>
    <mergeCell ref="L153:M153"/>
    <mergeCell ref="N153:S153"/>
    <mergeCell ref="T151:V151"/>
    <mergeCell ref="X151:AB151"/>
    <mergeCell ref="X152:AB152"/>
    <mergeCell ref="T153:V153"/>
    <mergeCell ref="X153:AB153"/>
    <mergeCell ref="N151:S151"/>
    <mergeCell ref="T155:V155"/>
    <mergeCell ref="I155:J155"/>
    <mergeCell ref="L155:M155"/>
    <mergeCell ref="N155:S155"/>
    <mergeCell ref="B152:D152"/>
    <mergeCell ref="E152:F152"/>
    <mergeCell ref="I152:J152"/>
    <mergeCell ref="L152:M152"/>
    <mergeCell ref="N152:S152"/>
    <mergeCell ref="T152:V152"/>
    <mergeCell ref="B155:D155"/>
    <mergeCell ref="E155:F155"/>
    <mergeCell ref="T149:V149"/>
    <mergeCell ref="I149:J149"/>
    <mergeCell ref="L149:M149"/>
    <mergeCell ref="N149:S149"/>
    <mergeCell ref="B146:D146"/>
    <mergeCell ref="E146:F146"/>
    <mergeCell ref="I146:J146"/>
    <mergeCell ref="L146:M146"/>
    <mergeCell ref="N146:S146"/>
    <mergeCell ref="T146:V146"/>
    <mergeCell ref="B149:D149"/>
    <mergeCell ref="E149:F149"/>
    <mergeCell ref="B151:D151"/>
    <mergeCell ref="E151:F151"/>
    <mergeCell ref="I151:J151"/>
    <mergeCell ref="L151:M151"/>
    <mergeCell ref="X154:AB154"/>
    <mergeCell ref="B153:D153"/>
    <mergeCell ref="X149:AB149"/>
    <mergeCell ref="B150:D150"/>
    <mergeCell ref="E150:F150"/>
    <mergeCell ref="I150:J150"/>
    <mergeCell ref="L150:M150"/>
    <mergeCell ref="N150:S150"/>
    <mergeCell ref="T150:V150"/>
    <mergeCell ref="X150:AB150"/>
    <mergeCell ref="B154:D154"/>
    <mergeCell ref="E154:F154"/>
    <mergeCell ref="I154:J154"/>
    <mergeCell ref="L154:M154"/>
    <mergeCell ref="N154:S154"/>
    <mergeCell ref="T154:V154"/>
    <mergeCell ref="B145:D145"/>
    <mergeCell ref="E145:F145"/>
    <mergeCell ref="I145:J145"/>
    <mergeCell ref="L145:M145"/>
    <mergeCell ref="X148:AB148"/>
    <mergeCell ref="B147:D147"/>
    <mergeCell ref="X143:AB143"/>
    <mergeCell ref="B144:D144"/>
    <mergeCell ref="E144:F144"/>
    <mergeCell ref="I144:J144"/>
    <mergeCell ref="L144:M144"/>
    <mergeCell ref="N144:S144"/>
    <mergeCell ref="T144:V144"/>
    <mergeCell ref="X144:AB144"/>
    <mergeCell ref="B148:D148"/>
    <mergeCell ref="E148:F148"/>
    <mergeCell ref="I148:J148"/>
    <mergeCell ref="L148:M148"/>
    <mergeCell ref="N148:S148"/>
    <mergeCell ref="T148:V148"/>
    <mergeCell ref="E147:F147"/>
    <mergeCell ref="I147:J147"/>
    <mergeCell ref="L147:M147"/>
    <mergeCell ref="N147:S147"/>
    <mergeCell ref="T145:V145"/>
    <mergeCell ref="X145:AB145"/>
    <mergeCell ref="X146:AB146"/>
    <mergeCell ref="T147:V147"/>
    <mergeCell ref="X147:AB147"/>
    <mergeCell ref="N145:S145"/>
    <mergeCell ref="E141:F141"/>
    <mergeCell ref="I141:J141"/>
    <mergeCell ref="L141:M141"/>
    <mergeCell ref="N141:S141"/>
    <mergeCell ref="T139:V139"/>
    <mergeCell ref="X139:AB139"/>
    <mergeCell ref="X140:AB140"/>
    <mergeCell ref="T141:V141"/>
    <mergeCell ref="X141:AB141"/>
    <mergeCell ref="N139:S139"/>
    <mergeCell ref="T143:V143"/>
    <mergeCell ref="I143:J143"/>
    <mergeCell ref="L143:M143"/>
    <mergeCell ref="N143:S143"/>
    <mergeCell ref="B140:D140"/>
    <mergeCell ref="E140:F140"/>
    <mergeCell ref="I140:J140"/>
    <mergeCell ref="L140:M140"/>
    <mergeCell ref="N140:S140"/>
    <mergeCell ref="T140:V140"/>
    <mergeCell ref="B143:D143"/>
    <mergeCell ref="E143:F143"/>
    <mergeCell ref="T137:V137"/>
    <mergeCell ref="I137:J137"/>
    <mergeCell ref="L137:M137"/>
    <mergeCell ref="N137:S137"/>
    <mergeCell ref="B134:D134"/>
    <mergeCell ref="E134:F134"/>
    <mergeCell ref="I134:J134"/>
    <mergeCell ref="L134:M134"/>
    <mergeCell ref="N134:S134"/>
    <mergeCell ref="T134:V134"/>
    <mergeCell ref="B137:D137"/>
    <mergeCell ref="E137:F137"/>
    <mergeCell ref="B139:D139"/>
    <mergeCell ref="E139:F139"/>
    <mergeCell ref="I139:J139"/>
    <mergeCell ref="L139:M139"/>
    <mergeCell ref="X142:AB142"/>
    <mergeCell ref="B141:D141"/>
    <mergeCell ref="X137:AB137"/>
    <mergeCell ref="B138:D138"/>
    <mergeCell ref="E138:F138"/>
    <mergeCell ref="I138:J138"/>
    <mergeCell ref="L138:M138"/>
    <mergeCell ref="N138:S138"/>
    <mergeCell ref="T138:V138"/>
    <mergeCell ref="X138:AB138"/>
    <mergeCell ref="B142:D142"/>
    <mergeCell ref="E142:F142"/>
    <mergeCell ref="I142:J142"/>
    <mergeCell ref="L142:M142"/>
    <mergeCell ref="N142:S142"/>
    <mergeCell ref="T142:V142"/>
    <mergeCell ref="B133:D133"/>
    <mergeCell ref="E133:F133"/>
    <mergeCell ref="I133:J133"/>
    <mergeCell ref="L133:M133"/>
    <mergeCell ref="X136:AB136"/>
    <mergeCell ref="B135:D135"/>
    <mergeCell ref="X131:AB131"/>
    <mergeCell ref="B132:D132"/>
    <mergeCell ref="E132:F132"/>
    <mergeCell ref="I132:J132"/>
    <mergeCell ref="L132:M132"/>
    <mergeCell ref="N132:S132"/>
    <mergeCell ref="T132:V132"/>
    <mergeCell ref="X132:AB132"/>
    <mergeCell ref="B136:D136"/>
    <mergeCell ref="E136:F136"/>
    <mergeCell ref="I136:J136"/>
    <mergeCell ref="L136:M136"/>
    <mergeCell ref="N136:S136"/>
    <mergeCell ref="T136:V136"/>
    <mergeCell ref="E135:F135"/>
    <mergeCell ref="I135:J135"/>
    <mergeCell ref="L135:M135"/>
    <mergeCell ref="N135:S135"/>
    <mergeCell ref="T133:V133"/>
    <mergeCell ref="X133:AB133"/>
    <mergeCell ref="X134:AB134"/>
    <mergeCell ref="T135:V135"/>
    <mergeCell ref="X135:AB135"/>
    <mergeCell ref="N133:S133"/>
    <mergeCell ref="E129:F129"/>
    <mergeCell ref="I129:J129"/>
    <mergeCell ref="L129:M129"/>
    <mergeCell ref="N129:S129"/>
    <mergeCell ref="T127:V127"/>
    <mergeCell ref="X127:AB127"/>
    <mergeCell ref="X128:AB128"/>
    <mergeCell ref="T129:V129"/>
    <mergeCell ref="X129:AB129"/>
    <mergeCell ref="N127:S127"/>
    <mergeCell ref="T131:V131"/>
    <mergeCell ref="I131:J131"/>
    <mergeCell ref="L131:M131"/>
    <mergeCell ref="N131:S131"/>
    <mergeCell ref="B128:D128"/>
    <mergeCell ref="E128:F128"/>
    <mergeCell ref="I128:J128"/>
    <mergeCell ref="L128:M128"/>
    <mergeCell ref="N128:S128"/>
    <mergeCell ref="T128:V128"/>
    <mergeCell ref="B131:D131"/>
    <mergeCell ref="E131:F131"/>
    <mergeCell ref="T125:V125"/>
    <mergeCell ref="I125:J125"/>
    <mergeCell ref="L125:M125"/>
    <mergeCell ref="N125:S125"/>
    <mergeCell ref="B122:D122"/>
    <mergeCell ref="E122:F122"/>
    <mergeCell ref="I122:J122"/>
    <mergeCell ref="L122:M122"/>
    <mergeCell ref="N122:S122"/>
    <mergeCell ref="T122:V122"/>
    <mergeCell ref="B125:D125"/>
    <mergeCell ref="E125:F125"/>
    <mergeCell ref="B127:D127"/>
    <mergeCell ref="E127:F127"/>
    <mergeCell ref="I127:J127"/>
    <mergeCell ref="L127:M127"/>
    <mergeCell ref="X130:AB130"/>
    <mergeCell ref="B129:D129"/>
    <mergeCell ref="X125:AB125"/>
    <mergeCell ref="B126:D126"/>
    <mergeCell ref="E126:F126"/>
    <mergeCell ref="I126:J126"/>
    <mergeCell ref="L126:M126"/>
    <mergeCell ref="N126:S126"/>
    <mergeCell ref="T126:V126"/>
    <mergeCell ref="X126:AB126"/>
    <mergeCell ref="B130:D130"/>
    <mergeCell ref="E130:F130"/>
    <mergeCell ref="I130:J130"/>
    <mergeCell ref="L130:M130"/>
    <mergeCell ref="N130:S130"/>
    <mergeCell ref="T130:V130"/>
    <mergeCell ref="B121:D121"/>
    <mergeCell ref="E121:F121"/>
    <mergeCell ref="I121:J121"/>
    <mergeCell ref="L121:M121"/>
    <mergeCell ref="X124:AB124"/>
    <mergeCell ref="B123:D123"/>
    <mergeCell ref="X119:AB119"/>
    <mergeCell ref="B120:D120"/>
    <mergeCell ref="E120:F120"/>
    <mergeCell ref="I120:J120"/>
    <mergeCell ref="L120:M120"/>
    <mergeCell ref="N120:S120"/>
    <mergeCell ref="T120:V120"/>
    <mergeCell ref="X120:AB120"/>
    <mergeCell ref="B124:D124"/>
    <mergeCell ref="E124:F124"/>
    <mergeCell ref="I124:J124"/>
    <mergeCell ref="L124:M124"/>
    <mergeCell ref="N124:S124"/>
    <mergeCell ref="T124:V124"/>
    <mergeCell ref="E123:F123"/>
    <mergeCell ref="I123:J123"/>
    <mergeCell ref="L123:M123"/>
    <mergeCell ref="N123:S123"/>
    <mergeCell ref="T121:V121"/>
    <mergeCell ref="X121:AB121"/>
    <mergeCell ref="X122:AB122"/>
    <mergeCell ref="T123:V123"/>
    <mergeCell ref="X123:AB123"/>
    <mergeCell ref="N121:S121"/>
    <mergeCell ref="E117:F117"/>
    <mergeCell ref="I117:J117"/>
    <mergeCell ref="L117:M117"/>
    <mergeCell ref="N117:S117"/>
    <mergeCell ref="T115:V115"/>
    <mergeCell ref="X115:AB115"/>
    <mergeCell ref="X116:AB116"/>
    <mergeCell ref="T117:V117"/>
    <mergeCell ref="X117:AB117"/>
    <mergeCell ref="N115:S115"/>
    <mergeCell ref="T119:V119"/>
    <mergeCell ref="I119:J119"/>
    <mergeCell ref="L119:M119"/>
    <mergeCell ref="N119:S119"/>
    <mergeCell ref="B116:D116"/>
    <mergeCell ref="E116:F116"/>
    <mergeCell ref="I116:J116"/>
    <mergeCell ref="L116:M116"/>
    <mergeCell ref="N116:S116"/>
    <mergeCell ref="T116:V116"/>
    <mergeCell ref="B119:D119"/>
    <mergeCell ref="E119:F119"/>
    <mergeCell ref="T113:V113"/>
    <mergeCell ref="I113:J113"/>
    <mergeCell ref="L113:M113"/>
    <mergeCell ref="N113:S113"/>
    <mergeCell ref="B110:D110"/>
    <mergeCell ref="E110:F110"/>
    <mergeCell ref="I110:J110"/>
    <mergeCell ref="L110:M110"/>
    <mergeCell ref="N110:S110"/>
    <mergeCell ref="T110:V110"/>
    <mergeCell ref="B113:D113"/>
    <mergeCell ref="E113:F113"/>
    <mergeCell ref="B115:D115"/>
    <mergeCell ref="E115:F115"/>
    <mergeCell ref="I115:J115"/>
    <mergeCell ref="L115:M115"/>
    <mergeCell ref="X118:AB118"/>
    <mergeCell ref="B117:D117"/>
    <mergeCell ref="X113:AB113"/>
    <mergeCell ref="B114:D114"/>
    <mergeCell ref="E114:F114"/>
    <mergeCell ref="I114:J114"/>
    <mergeCell ref="L114:M114"/>
    <mergeCell ref="N114:S114"/>
    <mergeCell ref="T114:V114"/>
    <mergeCell ref="X114:AB114"/>
    <mergeCell ref="B118:D118"/>
    <mergeCell ref="E118:F118"/>
    <mergeCell ref="I118:J118"/>
    <mergeCell ref="L118:M118"/>
    <mergeCell ref="N118:S118"/>
    <mergeCell ref="T118:V118"/>
    <mergeCell ref="B109:D109"/>
    <mergeCell ref="E109:F109"/>
    <mergeCell ref="I109:J109"/>
    <mergeCell ref="L109:M109"/>
    <mergeCell ref="X112:AB112"/>
    <mergeCell ref="B111:D111"/>
    <mergeCell ref="X107:AB107"/>
    <mergeCell ref="B108:D108"/>
    <mergeCell ref="E108:F108"/>
    <mergeCell ref="I108:J108"/>
    <mergeCell ref="L108:M108"/>
    <mergeCell ref="N108:S108"/>
    <mergeCell ref="T108:V108"/>
    <mergeCell ref="X108:AB108"/>
    <mergeCell ref="B112:D112"/>
    <mergeCell ref="E112:F112"/>
    <mergeCell ref="I112:J112"/>
    <mergeCell ref="L112:M112"/>
    <mergeCell ref="N112:S112"/>
    <mergeCell ref="T112:V112"/>
    <mergeCell ref="E111:F111"/>
    <mergeCell ref="I111:J111"/>
    <mergeCell ref="L111:M111"/>
    <mergeCell ref="N111:S111"/>
    <mergeCell ref="T109:V109"/>
    <mergeCell ref="X109:AB109"/>
    <mergeCell ref="X110:AB110"/>
    <mergeCell ref="T111:V111"/>
    <mergeCell ref="X111:AB111"/>
    <mergeCell ref="N109:S109"/>
    <mergeCell ref="E105:F105"/>
    <mergeCell ref="I105:J105"/>
    <mergeCell ref="L105:M105"/>
    <mergeCell ref="N105:S105"/>
    <mergeCell ref="T103:V103"/>
    <mergeCell ref="X103:AB103"/>
    <mergeCell ref="X104:AB104"/>
    <mergeCell ref="T105:V105"/>
    <mergeCell ref="X105:AB105"/>
    <mergeCell ref="N103:S103"/>
    <mergeCell ref="T107:V107"/>
    <mergeCell ref="I107:J107"/>
    <mergeCell ref="L107:M107"/>
    <mergeCell ref="N107:S107"/>
    <mergeCell ref="B104:D104"/>
    <mergeCell ref="E104:F104"/>
    <mergeCell ref="I104:J104"/>
    <mergeCell ref="L104:M104"/>
    <mergeCell ref="N104:S104"/>
    <mergeCell ref="T104:V104"/>
    <mergeCell ref="B107:D107"/>
    <mergeCell ref="E107:F107"/>
    <mergeCell ref="T101:V101"/>
    <mergeCell ref="I101:J101"/>
    <mergeCell ref="L101:M101"/>
    <mergeCell ref="N101:S101"/>
    <mergeCell ref="B98:D98"/>
    <mergeCell ref="E98:F98"/>
    <mergeCell ref="I98:J98"/>
    <mergeCell ref="L98:M98"/>
    <mergeCell ref="N98:S98"/>
    <mergeCell ref="T98:V98"/>
    <mergeCell ref="B101:D101"/>
    <mergeCell ref="E101:F101"/>
    <mergeCell ref="B103:D103"/>
    <mergeCell ref="E103:F103"/>
    <mergeCell ref="I103:J103"/>
    <mergeCell ref="L103:M103"/>
    <mergeCell ref="X106:AB106"/>
    <mergeCell ref="B105:D105"/>
    <mergeCell ref="X101:AB101"/>
    <mergeCell ref="B102:D102"/>
    <mergeCell ref="E102:F102"/>
    <mergeCell ref="I102:J102"/>
    <mergeCell ref="L102:M102"/>
    <mergeCell ref="N102:S102"/>
    <mergeCell ref="T102:V102"/>
    <mergeCell ref="X102:AB102"/>
    <mergeCell ref="B106:D106"/>
    <mergeCell ref="E106:F106"/>
    <mergeCell ref="I106:J106"/>
    <mergeCell ref="L106:M106"/>
    <mergeCell ref="N106:S106"/>
    <mergeCell ref="T106:V106"/>
    <mergeCell ref="B97:D97"/>
    <mergeCell ref="E97:F97"/>
    <mergeCell ref="I97:J97"/>
    <mergeCell ref="L97:M97"/>
    <mergeCell ref="X100:AB100"/>
    <mergeCell ref="B99:D99"/>
    <mergeCell ref="X95:AB95"/>
    <mergeCell ref="B96:D96"/>
    <mergeCell ref="E96:F96"/>
    <mergeCell ref="I96:J96"/>
    <mergeCell ref="L96:M96"/>
    <mergeCell ref="N96:S96"/>
    <mergeCell ref="T96:V96"/>
    <mergeCell ref="X96:AB96"/>
    <mergeCell ref="B100:D100"/>
    <mergeCell ref="E100:F100"/>
    <mergeCell ref="I100:J100"/>
    <mergeCell ref="L100:M100"/>
    <mergeCell ref="N100:S100"/>
    <mergeCell ref="T100:V100"/>
    <mergeCell ref="E99:F99"/>
    <mergeCell ref="I99:J99"/>
    <mergeCell ref="L99:M99"/>
    <mergeCell ref="N99:S99"/>
    <mergeCell ref="T97:V97"/>
    <mergeCell ref="X97:AB97"/>
    <mergeCell ref="X98:AB98"/>
    <mergeCell ref="T99:V99"/>
    <mergeCell ref="X99:AB99"/>
    <mergeCell ref="N97:S97"/>
    <mergeCell ref="E93:F93"/>
    <mergeCell ref="I93:J93"/>
    <mergeCell ref="L93:M93"/>
    <mergeCell ref="N93:S93"/>
    <mergeCell ref="T91:V91"/>
    <mergeCell ref="X91:AB91"/>
    <mergeCell ref="X92:AB92"/>
    <mergeCell ref="T93:V93"/>
    <mergeCell ref="X93:AB93"/>
    <mergeCell ref="N91:S91"/>
    <mergeCell ref="T95:V95"/>
    <mergeCell ref="I95:J95"/>
    <mergeCell ref="L95:M95"/>
    <mergeCell ref="N95:S95"/>
    <mergeCell ref="B92:D92"/>
    <mergeCell ref="E92:F92"/>
    <mergeCell ref="I92:J92"/>
    <mergeCell ref="L92:M92"/>
    <mergeCell ref="N92:S92"/>
    <mergeCell ref="T92:V92"/>
    <mergeCell ref="B95:D95"/>
    <mergeCell ref="E95:F95"/>
    <mergeCell ref="T89:V89"/>
    <mergeCell ref="I89:J89"/>
    <mergeCell ref="L89:M89"/>
    <mergeCell ref="N89:S89"/>
    <mergeCell ref="B86:D86"/>
    <mergeCell ref="E86:F86"/>
    <mergeCell ref="I86:J86"/>
    <mergeCell ref="L86:M86"/>
    <mergeCell ref="N86:S86"/>
    <mergeCell ref="T86:V86"/>
    <mergeCell ref="B89:D89"/>
    <mergeCell ref="E89:F89"/>
    <mergeCell ref="B91:D91"/>
    <mergeCell ref="E91:F91"/>
    <mergeCell ref="I91:J91"/>
    <mergeCell ref="L91:M91"/>
    <mergeCell ref="X94:AB94"/>
    <mergeCell ref="B93:D93"/>
    <mergeCell ref="X89:AB89"/>
    <mergeCell ref="B90:D90"/>
    <mergeCell ref="E90:F90"/>
    <mergeCell ref="I90:J90"/>
    <mergeCell ref="L90:M90"/>
    <mergeCell ref="N90:S90"/>
    <mergeCell ref="T90:V90"/>
    <mergeCell ref="X90:AB90"/>
    <mergeCell ref="B94:D94"/>
    <mergeCell ref="E94:F94"/>
    <mergeCell ref="I94:J94"/>
    <mergeCell ref="L94:M94"/>
    <mergeCell ref="N94:S94"/>
    <mergeCell ref="T94:V94"/>
    <mergeCell ref="B85:D85"/>
    <mergeCell ref="E85:F85"/>
    <mergeCell ref="I85:J85"/>
    <mergeCell ref="L85:M85"/>
    <mergeCell ref="X88:AB88"/>
    <mergeCell ref="B87:D87"/>
    <mergeCell ref="X83:AB83"/>
    <mergeCell ref="B84:D84"/>
    <mergeCell ref="E84:F84"/>
    <mergeCell ref="I84:J84"/>
    <mergeCell ref="L84:M84"/>
    <mergeCell ref="N84:S84"/>
    <mergeCell ref="T84:V84"/>
    <mergeCell ref="X84:AB84"/>
    <mergeCell ref="B88:D88"/>
    <mergeCell ref="E88:F88"/>
    <mergeCell ref="I88:J88"/>
    <mergeCell ref="L88:M88"/>
    <mergeCell ref="N88:S88"/>
    <mergeCell ref="T88:V88"/>
    <mergeCell ref="E87:F87"/>
    <mergeCell ref="I87:J87"/>
    <mergeCell ref="L87:M87"/>
    <mergeCell ref="N87:S87"/>
    <mergeCell ref="T85:V85"/>
    <mergeCell ref="X85:AB85"/>
    <mergeCell ref="X86:AB86"/>
    <mergeCell ref="T87:V87"/>
    <mergeCell ref="X87:AB87"/>
    <mergeCell ref="N85:S85"/>
    <mergeCell ref="E81:F81"/>
    <mergeCell ref="I81:J81"/>
    <mergeCell ref="L81:M81"/>
    <mergeCell ref="N81:S81"/>
    <mergeCell ref="T79:V79"/>
    <mergeCell ref="X79:AB79"/>
    <mergeCell ref="X80:AB80"/>
    <mergeCell ref="T81:V81"/>
    <mergeCell ref="X81:AB81"/>
    <mergeCell ref="N79:S79"/>
    <mergeCell ref="T83:V83"/>
    <mergeCell ref="I83:J83"/>
    <mergeCell ref="L83:M83"/>
    <mergeCell ref="N83:S83"/>
    <mergeCell ref="B80:D80"/>
    <mergeCell ref="E80:F80"/>
    <mergeCell ref="I80:J80"/>
    <mergeCell ref="L80:M80"/>
    <mergeCell ref="N80:S80"/>
    <mergeCell ref="T80:V80"/>
    <mergeCell ref="B83:D83"/>
    <mergeCell ref="E83:F83"/>
    <mergeCell ref="T77:V77"/>
    <mergeCell ref="I77:J77"/>
    <mergeCell ref="L77:M77"/>
    <mergeCell ref="N77:S77"/>
    <mergeCell ref="B74:D74"/>
    <mergeCell ref="E74:F74"/>
    <mergeCell ref="I74:J74"/>
    <mergeCell ref="L74:M74"/>
    <mergeCell ref="N74:S74"/>
    <mergeCell ref="T74:V74"/>
    <mergeCell ref="B77:D77"/>
    <mergeCell ref="E77:F77"/>
    <mergeCell ref="B79:D79"/>
    <mergeCell ref="E79:F79"/>
    <mergeCell ref="I79:J79"/>
    <mergeCell ref="L79:M79"/>
    <mergeCell ref="X82:AB82"/>
    <mergeCell ref="B81:D81"/>
    <mergeCell ref="X77:AB77"/>
    <mergeCell ref="B78:D78"/>
    <mergeCell ref="E78:F78"/>
    <mergeCell ref="I78:J78"/>
    <mergeCell ref="L78:M78"/>
    <mergeCell ref="N78:S78"/>
    <mergeCell ref="T78:V78"/>
    <mergeCell ref="X78:AB78"/>
    <mergeCell ref="B82:D82"/>
    <mergeCell ref="E82:F82"/>
    <mergeCell ref="I82:J82"/>
    <mergeCell ref="L82:M82"/>
    <mergeCell ref="N82:S82"/>
    <mergeCell ref="T82:V82"/>
    <mergeCell ref="B73:D73"/>
    <mergeCell ref="E73:F73"/>
    <mergeCell ref="I73:J73"/>
    <mergeCell ref="L73:M73"/>
    <mergeCell ref="X76:AB76"/>
    <mergeCell ref="B75:D75"/>
    <mergeCell ref="X71:AB71"/>
    <mergeCell ref="B72:D72"/>
    <mergeCell ref="E72:F72"/>
    <mergeCell ref="I72:J72"/>
    <mergeCell ref="L72:M72"/>
    <mergeCell ref="N72:S72"/>
    <mergeCell ref="T72:V72"/>
    <mergeCell ref="X72:AB72"/>
    <mergeCell ref="B76:D76"/>
    <mergeCell ref="E76:F76"/>
    <mergeCell ref="I76:J76"/>
    <mergeCell ref="L76:M76"/>
    <mergeCell ref="N76:S76"/>
    <mergeCell ref="T76:V76"/>
    <mergeCell ref="E75:F75"/>
    <mergeCell ref="I75:J75"/>
    <mergeCell ref="L75:M75"/>
    <mergeCell ref="N75:S75"/>
    <mergeCell ref="T73:V73"/>
    <mergeCell ref="X73:AB73"/>
    <mergeCell ref="X74:AB74"/>
    <mergeCell ref="T75:V75"/>
    <mergeCell ref="X75:AB75"/>
    <mergeCell ref="N73:S73"/>
    <mergeCell ref="E69:F69"/>
    <mergeCell ref="I69:J69"/>
    <mergeCell ref="L69:M69"/>
    <mergeCell ref="N69:S69"/>
    <mergeCell ref="T67:V67"/>
    <mergeCell ref="X67:AB67"/>
    <mergeCell ref="X68:AB68"/>
    <mergeCell ref="T69:V69"/>
    <mergeCell ref="X69:AB69"/>
    <mergeCell ref="N67:S67"/>
    <mergeCell ref="T71:V71"/>
    <mergeCell ref="I71:J71"/>
    <mergeCell ref="L71:M71"/>
    <mergeCell ref="N71:S71"/>
    <mergeCell ref="B68:D68"/>
    <mergeCell ref="E68:F68"/>
    <mergeCell ref="I68:J68"/>
    <mergeCell ref="L68:M68"/>
    <mergeCell ref="N68:S68"/>
    <mergeCell ref="T68:V68"/>
    <mergeCell ref="B71:D71"/>
    <mergeCell ref="E71:F71"/>
    <mergeCell ref="T65:V65"/>
    <mergeCell ref="I65:J65"/>
    <mergeCell ref="L65:M65"/>
    <mergeCell ref="N65:S65"/>
    <mergeCell ref="B62:D62"/>
    <mergeCell ref="E62:F62"/>
    <mergeCell ref="I62:J62"/>
    <mergeCell ref="L62:M62"/>
    <mergeCell ref="N62:S62"/>
    <mergeCell ref="T62:V62"/>
    <mergeCell ref="B65:D65"/>
    <mergeCell ref="E65:F65"/>
    <mergeCell ref="B67:D67"/>
    <mergeCell ref="E67:F67"/>
    <mergeCell ref="I67:J67"/>
    <mergeCell ref="L67:M67"/>
    <mergeCell ref="X70:AB70"/>
    <mergeCell ref="B69:D69"/>
    <mergeCell ref="X65:AB65"/>
    <mergeCell ref="B66:D66"/>
    <mergeCell ref="E66:F66"/>
    <mergeCell ref="I66:J66"/>
    <mergeCell ref="L66:M66"/>
    <mergeCell ref="N66:S66"/>
    <mergeCell ref="T66:V66"/>
    <mergeCell ref="X66:AB66"/>
    <mergeCell ref="B70:D70"/>
    <mergeCell ref="E70:F70"/>
    <mergeCell ref="I70:J70"/>
    <mergeCell ref="L70:M70"/>
    <mergeCell ref="N70:S70"/>
    <mergeCell ref="T70:V70"/>
    <mergeCell ref="B61:D61"/>
    <mergeCell ref="E61:F61"/>
    <mergeCell ref="I61:J61"/>
    <mergeCell ref="L61:M61"/>
    <mergeCell ref="X64:AB64"/>
    <mergeCell ref="B63:D63"/>
    <mergeCell ref="X59:AB59"/>
    <mergeCell ref="B60:D60"/>
    <mergeCell ref="E60:F60"/>
    <mergeCell ref="I60:J60"/>
    <mergeCell ref="L60:M60"/>
    <mergeCell ref="N60:S60"/>
    <mergeCell ref="T60:V60"/>
    <mergeCell ref="X60:AB60"/>
    <mergeCell ref="B64:D64"/>
    <mergeCell ref="E64:F64"/>
    <mergeCell ref="I64:J64"/>
    <mergeCell ref="L64:M64"/>
    <mergeCell ref="N64:S64"/>
    <mergeCell ref="T64:V64"/>
    <mergeCell ref="E63:F63"/>
    <mergeCell ref="I63:J63"/>
    <mergeCell ref="L63:M63"/>
    <mergeCell ref="N63:S63"/>
    <mergeCell ref="T61:V61"/>
    <mergeCell ref="X61:AB61"/>
    <mergeCell ref="X62:AB62"/>
    <mergeCell ref="T63:V63"/>
    <mergeCell ref="X63:AB63"/>
    <mergeCell ref="N61:S61"/>
    <mergeCell ref="E57:F57"/>
    <mergeCell ref="I57:J57"/>
    <mergeCell ref="L57:M57"/>
    <mergeCell ref="N57:S57"/>
    <mergeCell ref="T55:V55"/>
    <mergeCell ref="X55:AB55"/>
    <mergeCell ref="X56:AB56"/>
    <mergeCell ref="T57:V57"/>
    <mergeCell ref="X57:AB57"/>
    <mergeCell ref="N55:S55"/>
    <mergeCell ref="T59:V59"/>
    <mergeCell ref="I59:J59"/>
    <mergeCell ref="L59:M59"/>
    <mergeCell ref="N59:S59"/>
    <mergeCell ref="B56:D56"/>
    <mergeCell ref="E56:F56"/>
    <mergeCell ref="I56:J56"/>
    <mergeCell ref="L56:M56"/>
    <mergeCell ref="N56:S56"/>
    <mergeCell ref="T56:V56"/>
    <mergeCell ref="B59:D59"/>
    <mergeCell ref="E59:F59"/>
    <mergeCell ref="T53:V53"/>
    <mergeCell ref="I53:J53"/>
    <mergeCell ref="L53:M53"/>
    <mergeCell ref="N53:S53"/>
    <mergeCell ref="B50:D50"/>
    <mergeCell ref="E50:F50"/>
    <mergeCell ref="I50:J50"/>
    <mergeCell ref="L50:M50"/>
    <mergeCell ref="N50:S50"/>
    <mergeCell ref="T50:V50"/>
    <mergeCell ref="B53:D53"/>
    <mergeCell ref="E53:F53"/>
    <mergeCell ref="B55:D55"/>
    <mergeCell ref="E55:F55"/>
    <mergeCell ref="I55:J55"/>
    <mergeCell ref="L55:M55"/>
    <mergeCell ref="X58:AB58"/>
    <mergeCell ref="B57:D57"/>
    <mergeCell ref="X53:AB53"/>
    <mergeCell ref="B54:D54"/>
    <mergeCell ref="E54:F54"/>
    <mergeCell ref="I54:J54"/>
    <mergeCell ref="L54:M54"/>
    <mergeCell ref="N54:S54"/>
    <mergeCell ref="T54:V54"/>
    <mergeCell ref="X54:AB54"/>
    <mergeCell ref="B58:D58"/>
    <mergeCell ref="E58:F58"/>
    <mergeCell ref="I58:J58"/>
    <mergeCell ref="L58:M58"/>
    <mergeCell ref="N58:S58"/>
    <mergeCell ref="T58:V58"/>
    <mergeCell ref="B49:D49"/>
    <mergeCell ref="E49:F49"/>
    <mergeCell ref="I49:J49"/>
    <mergeCell ref="L49:M49"/>
    <mergeCell ref="X52:AB52"/>
    <mergeCell ref="B51:D51"/>
    <mergeCell ref="X47:AB47"/>
    <mergeCell ref="B48:D48"/>
    <mergeCell ref="E48:F48"/>
    <mergeCell ref="I48:J48"/>
    <mergeCell ref="L48:M48"/>
    <mergeCell ref="N48:S48"/>
    <mergeCell ref="T48:V48"/>
    <mergeCell ref="X48:AB48"/>
    <mergeCell ref="B52:D52"/>
    <mergeCell ref="E52:F52"/>
    <mergeCell ref="I52:J52"/>
    <mergeCell ref="L52:M52"/>
    <mergeCell ref="N52:S52"/>
    <mergeCell ref="T52:V52"/>
    <mergeCell ref="E51:F51"/>
    <mergeCell ref="I51:J51"/>
    <mergeCell ref="L51:M51"/>
    <mergeCell ref="N51:S51"/>
    <mergeCell ref="T49:V49"/>
    <mergeCell ref="X49:AB49"/>
    <mergeCell ref="X50:AB50"/>
    <mergeCell ref="T51:V51"/>
    <mergeCell ref="X51:AB51"/>
    <mergeCell ref="N49:S49"/>
    <mergeCell ref="E45:F45"/>
    <mergeCell ref="I45:J45"/>
    <mergeCell ref="L45:M45"/>
    <mergeCell ref="N45:S45"/>
    <mergeCell ref="T43:V43"/>
    <mergeCell ref="X43:AB43"/>
    <mergeCell ref="X44:AB44"/>
    <mergeCell ref="T45:V45"/>
    <mergeCell ref="X45:AB45"/>
    <mergeCell ref="N43:S43"/>
    <mergeCell ref="T47:V47"/>
    <mergeCell ref="I47:J47"/>
    <mergeCell ref="L47:M47"/>
    <mergeCell ref="N47:S47"/>
    <mergeCell ref="B44:D44"/>
    <mergeCell ref="E44:F44"/>
    <mergeCell ref="I44:J44"/>
    <mergeCell ref="L44:M44"/>
    <mergeCell ref="N44:S44"/>
    <mergeCell ref="T44:V44"/>
    <mergeCell ref="B47:D47"/>
    <mergeCell ref="E47:F47"/>
    <mergeCell ref="T41:V41"/>
    <mergeCell ref="I41:J41"/>
    <mergeCell ref="L41:M41"/>
    <mergeCell ref="N41:S41"/>
    <mergeCell ref="B38:D38"/>
    <mergeCell ref="E38:F38"/>
    <mergeCell ref="I38:J38"/>
    <mergeCell ref="L38:M38"/>
    <mergeCell ref="N38:S38"/>
    <mergeCell ref="T38:V38"/>
    <mergeCell ref="B41:D41"/>
    <mergeCell ref="E41:F41"/>
    <mergeCell ref="B43:D43"/>
    <mergeCell ref="E43:F43"/>
    <mergeCell ref="I43:J43"/>
    <mergeCell ref="L43:M43"/>
    <mergeCell ref="X46:AB46"/>
    <mergeCell ref="B45:D45"/>
    <mergeCell ref="X41:AB41"/>
    <mergeCell ref="B42:D42"/>
    <mergeCell ref="E42:F42"/>
    <mergeCell ref="I42:J42"/>
    <mergeCell ref="L42:M42"/>
    <mergeCell ref="N42:S42"/>
    <mergeCell ref="T42:V42"/>
    <mergeCell ref="X42:AB42"/>
    <mergeCell ref="B46:D46"/>
    <mergeCell ref="E46:F46"/>
    <mergeCell ref="I46:J46"/>
    <mergeCell ref="L46:M46"/>
    <mergeCell ref="N46:S46"/>
    <mergeCell ref="T46:V46"/>
    <mergeCell ref="B37:D37"/>
    <mergeCell ref="E37:F37"/>
    <mergeCell ref="I37:J37"/>
    <mergeCell ref="L37:M37"/>
    <mergeCell ref="X40:AB40"/>
    <mergeCell ref="B39:D39"/>
    <mergeCell ref="X35:AB35"/>
    <mergeCell ref="B36:D36"/>
    <mergeCell ref="E36:F36"/>
    <mergeCell ref="I36:J36"/>
    <mergeCell ref="L36:M36"/>
    <mergeCell ref="N36:S36"/>
    <mergeCell ref="T36:V36"/>
    <mergeCell ref="X36:AB36"/>
    <mergeCell ref="B40:D40"/>
    <mergeCell ref="E40:F40"/>
    <mergeCell ref="I40:J40"/>
    <mergeCell ref="L40:M40"/>
    <mergeCell ref="N40:S40"/>
    <mergeCell ref="T40:V40"/>
    <mergeCell ref="E39:F39"/>
    <mergeCell ref="I39:J39"/>
    <mergeCell ref="L39:M39"/>
    <mergeCell ref="N39:S39"/>
    <mergeCell ref="T37:V37"/>
    <mergeCell ref="X37:AB37"/>
    <mergeCell ref="X38:AB38"/>
    <mergeCell ref="T39:V39"/>
    <mergeCell ref="X39:AB39"/>
    <mergeCell ref="N37:S37"/>
    <mergeCell ref="E33:F33"/>
    <mergeCell ref="I33:J33"/>
    <mergeCell ref="L33:M33"/>
    <mergeCell ref="N33:S33"/>
    <mergeCell ref="T31:V31"/>
    <mergeCell ref="X31:AB31"/>
    <mergeCell ref="X32:AB32"/>
    <mergeCell ref="T33:V33"/>
    <mergeCell ref="X33:AB33"/>
    <mergeCell ref="N31:S31"/>
    <mergeCell ref="T35:V35"/>
    <mergeCell ref="I35:J35"/>
    <mergeCell ref="L35:M35"/>
    <mergeCell ref="N35:S35"/>
    <mergeCell ref="B32:D32"/>
    <mergeCell ref="E32:F32"/>
    <mergeCell ref="I32:J32"/>
    <mergeCell ref="L32:M32"/>
    <mergeCell ref="N32:S32"/>
    <mergeCell ref="T32:V32"/>
    <mergeCell ref="B35:D35"/>
    <mergeCell ref="E35:F35"/>
    <mergeCell ref="T29:V29"/>
    <mergeCell ref="I29:J29"/>
    <mergeCell ref="L29:M29"/>
    <mergeCell ref="N29:S29"/>
    <mergeCell ref="B26:D26"/>
    <mergeCell ref="E26:F26"/>
    <mergeCell ref="I26:J26"/>
    <mergeCell ref="L26:M26"/>
    <mergeCell ref="N26:S26"/>
    <mergeCell ref="T26:V26"/>
    <mergeCell ref="B29:D29"/>
    <mergeCell ref="E29:F29"/>
    <mergeCell ref="B31:D31"/>
    <mergeCell ref="E31:F31"/>
    <mergeCell ref="I31:J31"/>
    <mergeCell ref="L31:M31"/>
    <mergeCell ref="X34:AB34"/>
    <mergeCell ref="B33:D33"/>
    <mergeCell ref="X29:AB29"/>
    <mergeCell ref="B30:D30"/>
    <mergeCell ref="E30:F30"/>
    <mergeCell ref="I30:J30"/>
    <mergeCell ref="L30:M30"/>
    <mergeCell ref="N30:S30"/>
    <mergeCell ref="T30:V30"/>
    <mergeCell ref="X30:AB30"/>
    <mergeCell ref="B34:D34"/>
    <mergeCell ref="E34:F34"/>
    <mergeCell ref="I34:J34"/>
    <mergeCell ref="L34:M34"/>
    <mergeCell ref="N34:S34"/>
    <mergeCell ref="T34:V34"/>
    <mergeCell ref="B25:D25"/>
    <mergeCell ref="E25:F25"/>
    <mergeCell ref="I25:J25"/>
    <mergeCell ref="L25:M25"/>
    <mergeCell ref="X28:AB28"/>
    <mergeCell ref="B27:D27"/>
    <mergeCell ref="X23:AB23"/>
    <mergeCell ref="B24:D24"/>
    <mergeCell ref="E24:F24"/>
    <mergeCell ref="I24:J24"/>
    <mergeCell ref="L24:M24"/>
    <mergeCell ref="N24:S24"/>
    <mergeCell ref="T24:V24"/>
    <mergeCell ref="X24:AB24"/>
    <mergeCell ref="B28:D28"/>
    <mergeCell ref="E28:F28"/>
    <mergeCell ref="I28:J28"/>
    <mergeCell ref="L28:M28"/>
    <mergeCell ref="N28:S28"/>
    <mergeCell ref="T28:V28"/>
    <mergeCell ref="E27:F27"/>
    <mergeCell ref="I27:J27"/>
    <mergeCell ref="L27:M27"/>
    <mergeCell ref="N27:S27"/>
    <mergeCell ref="T25:V25"/>
    <mergeCell ref="X25:AB25"/>
    <mergeCell ref="X26:AB26"/>
    <mergeCell ref="T27:V27"/>
    <mergeCell ref="X27:AB27"/>
    <mergeCell ref="N25:S25"/>
    <mergeCell ref="E21:F21"/>
    <mergeCell ref="I21:J21"/>
    <mergeCell ref="L21:M21"/>
    <mergeCell ref="N21:S21"/>
    <mergeCell ref="T19:V19"/>
    <mergeCell ref="X19:AB19"/>
    <mergeCell ref="X20:AB20"/>
    <mergeCell ref="T21:V21"/>
    <mergeCell ref="X21:AB21"/>
    <mergeCell ref="N19:S19"/>
    <mergeCell ref="T23:V23"/>
    <mergeCell ref="I23:J23"/>
    <mergeCell ref="L23:M23"/>
    <mergeCell ref="N23:S23"/>
    <mergeCell ref="B20:D20"/>
    <mergeCell ref="E20:F20"/>
    <mergeCell ref="I20:J20"/>
    <mergeCell ref="L20:M20"/>
    <mergeCell ref="N20:S20"/>
    <mergeCell ref="T20:V20"/>
    <mergeCell ref="B23:D23"/>
    <mergeCell ref="E23:F23"/>
    <mergeCell ref="T17:V17"/>
    <mergeCell ref="I17:J17"/>
    <mergeCell ref="L17:M17"/>
    <mergeCell ref="N17:S17"/>
    <mergeCell ref="B14:D14"/>
    <mergeCell ref="E14:F14"/>
    <mergeCell ref="I14:J14"/>
    <mergeCell ref="L14:M14"/>
    <mergeCell ref="N14:S14"/>
    <mergeCell ref="T14:V14"/>
    <mergeCell ref="B17:D17"/>
    <mergeCell ref="E17:F17"/>
    <mergeCell ref="B19:D19"/>
    <mergeCell ref="E19:F19"/>
    <mergeCell ref="I19:J19"/>
    <mergeCell ref="L19:M19"/>
    <mergeCell ref="X22:AB22"/>
    <mergeCell ref="B21:D21"/>
    <mergeCell ref="X17:AB17"/>
    <mergeCell ref="B18:D18"/>
    <mergeCell ref="E18:F18"/>
    <mergeCell ref="I18:J18"/>
    <mergeCell ref="L18:M18"/>
    <mergeCell ref="N18:S18"/>
    <mergeCell ref="T18:V18"/>
    <mergeCell ref="X18:AB18"/>
    <mergeCell ref="B22:D22"/>
    <mergeCell ref="E22:F22"/>
    <mergeCell ref="I22:J22"/>
    <mergeCell ref="L22:M22"/>
    <mergeCell ref="N22:S22"/>
    <mergeCell ref="T22:V22"/>
    <mergeCell ref="B13:D13"/>
    <mergeCell ref="E13:F13"/>
    <mergeCell ref="I13:J13"/>
    <mergeCell ref="L13:M13"/>
    <mergeCell ref="X16:AB16"/>
    <mergeCell ref="B15:D15"/>
    <mergeCell ref="X11:AB11"/>
    <mergeCell ref="B12:D12"/>
    <mergeCell ref="E12:F12"/>
    <mergeCell ref="I12:J12"/>
    <mergeCell ref="L12:M12"/>
    <mergeCell ref="N12:S12"/>
    <mergeCell ref="T12:V12"/>
    <mergeCell ref="X12:AB12"/>
    <mergeCell ref="B16:D16"/>
    <mergeCell ref="E16:F16"/>
    <mergeCell ref="I16:J16"/>
    <mergeCell ref="L16:M16"/>
    <mergeCell ref="N16:S16"/>
    <mergeCell ref="T16:V16"/>
    <mergeCell ref="E15:F15"/>
    <mergeCell ref="I15:J15"/>
    <mergeCell ref="L15:M15"/>
    <mergeCell ref="N15:S15"/>
    <mergeCell ref="T13:V13"/>
    <mergeCell ref="X13:AB13"/>
    <mergeCell ref="X14:AB14"/>
    <mergeCell ref="T15:V15"/>
    <mergeCell ref="X15:AB15"/>
    <mergeCell ref="N13:S13"/>
    <mergeCell ref="T9:V9"/>
    <mergeCell ref="X9:AB9"/>
    <mergeCell ref="E7:F7"/>
    <mergeCell ref="T11:V11"/>
    <mergeCell ref="I11:J11"/>
    <mergeCell ref="L11:M11"/>
    <mergeCell ref="N11:S11"/>
    <mergeCell ref="B8:D8"/>
    <mergeCell ref="E8:F8"/>
    <mergeCell ref="I8:J8"/>
    <mergeCell ref="L8:M8"/>
    <mergeCell ref="N8:S8"/>
    <mergeCell ref="T8:V8"/>
    <mergeCell ref="B11:D11"/>
    <mergeCell ref="E11:F11"/>
    <mergeCell ref="I7:J7"/>
    <mergeCell ref="L7:M7"/>
    <mergeCell ref="N7:S7"/>
    <mergeCell ref="X5:AB5"/>
    <mergeCell ref="AC5:AD5"/>
    <mergeCell ref="B6:D6"/>
    <mergeCell ref="E6:F6"/>
    <mergeCell ref="I6:J6"/>
    <mergeCell ref="L6:M6"/>
    <mergeCell ref="N6:S6"/>
    <mergeCell ref="T6:V6"/>
    <mergeCell ref="X6:AB6"/>
    <mergeCell ref="X10:AB10"/>
    <mergeCell ref="B9:D9"/>
    <mergeCell ref="D2:P2"/>
    <mergeCell ref="C3:O3"/>
    <mergeCell ref="B5:D5"/>
    <mergeCell ref="E5:G5"/>
    <mergeCell ref="I5:J5"/>
    <mergeCell ref="L5:M5"/>
    <mergeCell ref="N5:V5"/>
    <mergeCell ref="B7:D7"/>
    <mergeCell ref="B10:D10"/>
    <mergeCell ref="E10:F10"/>
    <mergeCell ref="I10:J10"/>
    <mergeCell ref="L10:M10"/>
    <mergeCell ref="N10:S10"/>
    <mergeCell ref="T10:V10"/>
    <mergeCell ref="E9:F9"/>
    <mergeCell ref="I9:J9"/>
    <mergeCell ref="L9:M9"/>
    <mergeCell ref="N9:S9"/>
    <mergeCell ref="T7:V7"/>
    <mergeCell ref="X7:AB7"/>
    <mergeCell ref="X8:AB8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S104"/>
  <sheetViews>
    <sheetView workbookViewId="0">
      <selection activeCell="B13" sqref="B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1829</v>
      </c>
      <c r="B1" s="275"/>
      <c r="C1" s="592" t="s">
        <v>1830</v>
      </c>
      <c r="D1" s="592"/>
      <c r="E1" s="592"/>
      <c r="F1" s="592" t="str">
        <f>IFERROR(MATCH($C$1,'Working - CPI'!$A:$A,0),"")</f>
        <v/>
      </c>
      <c r="G1" s="593" t="str">
        <f>IFERROR(MATCH($C$1,'Lease Report 2025'!$B:$B,0),"")</f>
        <v/>
      </c>
      <c r="H1" s="593"/>
      <c r="I1" s="593"/>
      <c r="J1" s="593"/>
      <c r="K1" s="593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1</v>
      </c>
      <c r="D2" s="872" t="s">
        <v>729</v>
      </c>
      <c r="E2" s="871"/>
      <c r="F2" s="252" t="s">
        <v>730</v>
      </c>
      <c r="G2" s="253">
        <f>'Occupancy Summary Schedule'!$D$5</f>
        <v>77045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">
        <v>1831</v>
      </c>
      <c r="C13" s="151" t="s">
        <v>1832</v>
      </c>
      <c r="D13" s="151"/>
      <c r="E13" s="152">
        <v>9456</v>
      </c>
      <c r="F13" s="153">
        <v>46112</v>
      </c>
      <c r="G13" s="486">
        <v>1.7572017766497465</v>
      </c>
      <c r="H13" s="486">
        <v>1.45</v>
      </c>
      <c r="I13" s="486">
        <v>1.85</v>
      </c>
      <c r="J13" s="486">
        <v>1.85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6" customFormat="1" ht="12.75" customHeight="1">
      <c r="A14" s="277"/>
      <c r="B14" s="279"/>
      <c r="C14" s="280"/>
      <c r="D14" s="128"/>
      <c r="E14" s="281"/>
      <c r="F14" s="130"/>
      <c r="G14" s="131"/>
      <c r="H14" s="131"/>
      <c r="I14" s="277"/>
      <c r="J14" s="277"/>
      <c r="K14" s="943"/>
      <c r="L14" s="852"/>
      <c r="M14" s="852"/>
      <c r="N14" s="852"/>
      <c r="O14" s="852"/>
      <c r="P14" s="852"/>
      <c r="Q14" s="852"/>
      <c r="R14" s="852"/>
      <c r="S14" s="852"/>
      <c r="T14" s="852"/>
      <c r="U14" s="853"/>
      <c r="V14" s="55"/>
      <c r="W14" s="261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28"/>
    </row>
    <row r="15" spans="1:71" s="56" customFormat="1" ht="12.75" customHeight="1">
      <c r="A15" s="277"/>
      <c r="B15" s="279"/>
      <c r="C15" s="280"/>
      <c r="D15" s="128"/>
      <c r="E15" s="281"/>
      <c r="F15" s="130"/>
      <c r="G15" s="131"/>
      <c r="H15" s="131"/>
      <c r="I15" s="277"/>
      <c r="J15" s="277"/>
      <c r="K15" s="943"/>
      <c r="L15" s="852"/>
      <c r="M15" s="852"/>
      <c r="N15" s="852"/>
      <c r="O15" s="852"/>
      <c r="P15" s="852"/>
      <c r="Q15" s="852"/>
      <c r="R15" s="852"/>
      <c r="S15" s="852"/>
      <c r="T15" s="852"/>
      <c r="U15" s="853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279"/>
      <c r="C16" s="280"/>
      <c r="D16" s="128"/>
      <c r="E16" s="281"/>
      <c r="F16" s="130"/>
      <c r="G16" s="131"/>
      <c r="H16" s="131"/>
      <c r="I16" s="277"/>
      <c r="J16" s="277"/>
      <c r="K16" s="943"/>
      <c r="L16" s="852"/>
      <c r="M16" s="852"/>
      <c r="N16" s="852"/>
      <c r="O16" s="852"/>
      <c r="P16" s="852"/>
      <c r="Q16" s="852"/>
      <c r="R16" s="852"/>
      <c r="S16" s="852"/>
      <c r="T16" s="852"/>
      <c r="U16" s="853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279"/>
      <c r="C17" s="280"/>
      <c r="D17" s="128"/>
      <c r="E17" s="281"/>
      <c r="F17" s="130"/>
      <c r="G17" s="131"/>
      <c r="H17" s="131"/>
      <c r="I17" s="277"/>
      <c r="J17" s="277"/>
      <c r="K17" s="943"/>
      <c r="L17" s="852"/>
      <c r="M17" s="852"/>
      <c r="N17" s="852"/>
      <c r="O17" s="852"/>
      <c r="P17" s="852"/>
      <c r="Q17" s="852"/>
      <c r="R17" s="852"/>
      <c r="S17" s="852"/>
      <c r="T17" s="852"/>
      <c r="U17" s="853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282"/>
      <c r="C18" s="283"/>
      <c r="E18" s="281"/>
      <c r="F18" s="103"/>
      <c r="G18" s="137"/>
      <c r="H18" s="131"/>
      <c r="I18" s="62"/>
      <c r="J18" s="104"/>
      <c r="K18" s="943"/>
      <c r="L18" s="852"/>
      <c r="M18" s="852"/>
      <c r="N18" s="852"/>
      <c r="O18" s="852"/>
      <c r="P18" s="852"/>
      <c r="Q18" s="852"/>
      <c r="R18" s="852"/>
      <c r="S18" s="852"/>
      <c r="T18" s="852"/>
      <c r="U18" s="853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282"/>
      <c r="C19" s="283"/>
      <c r="E19" s="281"/>
      <c r="F19" s="103"/>
      <c r="G19" s="137"/>
      <c r="H19" s="131"/>
      <c r="I19" s="62"/>
      <c r="J19" s="104"/>
      <c r="K19" s="943"/>
      <c r="L19" s="852"/>
      <c r="M19" s="852"/>
      <c r="N19" s="852"/>
      <c r="O19" s="852"/>
      <c r="P19" s="852"/>
      <c r="Q19" s="852"/>
      <c r="R19" s="852"/>
      <c r="S19" s="852"/>
      <c r="T19" s="852"/>
      <c r="U19" s="853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282"/>
      <c r="C20" s="283"/>
      <c r="E20" s="281"/>
      <c r="F20" s="103"/>
      <c r="G20" s="137"/>
      <c r="H20" s="131"/>
      <c r="I20" s="62"/>
      <c r="J20" s="104"/>
      <c r="K20" s="943"/>
      <c r="L20" s="852"/>
      <c r="M20" s="852"/>
      <c r="N20" s="852"/>
      <c r="O20" s="852"/>
      <c r="P20" s="852"/>
      <c r="Q20" s="852"/>
      <c r="R20" s="852"/>
      <c r="S20" s="852"/>
      <c r="T20" s="852"/>
      <c r="U20" s="853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282"/>
      <c r="C21" s="283"/>
      <c r="E21" s="281"/>
      <c r="F21" s="103"/>
      <c r="G21" s="137"/>
      <c r="H21" s="131"/>
      <c r="I21" s="62"/>
      <c r="J21" s="104"/>
      <c r="K21" s="943"/>
      <c r="L21" s="852"/>
      <c r="M21" s="852"/>
      <c r="N21" s="852"/>
      <c r="O21" s="852"/>
      <c r="P21" s="852"/>
      <c r="Q21" s="852"/>
      <c r="R21" s="852"/>
      <c r="S21" s="852"/>
      <c r="T21" s="852"/>
      <c r="U21" s="853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282"/>
      <c r="C22" s="283"/>
      <c r="E22" s="281"/>
      <c r="F22" s="103"/>
      <c r="G22" s="137"/>
      <c r="H22" s="131"/>
      <c r="I22" s="62"/>
      <c r="J22" s="104"/>
      <c r="K22" s="943"/>
      <c r="L22" s="852"/>
      <c r="M22" s="852"/>
      <c r="N22" s="852"/>
      <c r="O22" s="852"/>
      <c r="P22" s="852"/>
      <c r="Q22" s="852"/>
      <c r="R22" s="852"/>
      <c r="S22" s="852"/>
      <c r="T22" s="852"/>
      <c r="U22" s="853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282"/>
      <c r="C23" s="283"/>
      <c r="E23" s="281"/>
      <c r="F23" s="103"/>
      <c r="G23" s="137"/>
      <c r="H23" s="131"/>
      <c r="I23" s="62"/>
      <c r="J23" s="104"/>
      <c r="K23" s="943"/>
      <c r="L23" s="852"/>
      <c r="M23" s="852"/>
      <c r="N23" s="852"/>
      <c r="O23" s="852"/>
      <c r="P23" s="852"/>
      <c r="Q23" s="852"/>
      <c r="R23" s="852"/>
      <c r="S23" s="852"/>
      <c r="T23" s="852"/>
      <c r="U23" s="853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SUM(E12:E23)</f>
        <v>9456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/>
      </c>
      <c r="C28" s="151" t="str">
        <f>IF($F$1="","",INDEX('Working - CPI'!$B:$B,$F$1+ROW()-ROW($B$28)))</f>
        <v/>
      </c>
      <c r="D28" s="151" t="str">
        <f>IF($F$1="","",INDEX('Working - CPI'!$C:$C,$F$1+ROW()-ROW($B$28)))</f>
        <v/>
      </c>
      <c r="E28" s="152" t="str">
        <f>IF($F$1="","",INDEX('Working - CPI'!$D:$D,$F$1+ROW()-ROW($B$28)))</f>
        <v/>
      </c>
      <c r="F28" s="153" t="str">
        <f>IF($F$1="","",INDEX('Working - CPI'!$E:$E,$F$1+ROW()-ROW($B$28)))</f>
        <v/>
      </c>
      <c r="G28" s="267" t="str">
        <f>IF($F$1="","",INDEX('Working - CPI'!$F:$F,$F$1+ROW()-ROW($B$28)))</f>
        <v/>
      </c>
      <c r="H28" s="268" t="str">
        <f>IF($F$1="","",INDEX('Working - CPI'!$G:$G,$F$1+ROW()-ROW($B$28)))</f>
        <v/>
      </c>
      <c r="I28" s="267" t="str">
        <f>IF($F$1="","",INDEX('Working - CPI'!$H:$H,$F$1+ROW()-ROW($B$28)))</f>
        <v/>
      </c>
      <c r="J28" s="267" t="str">
        <f>IF($F$1="","",INDEX('Working - CPI'!$I:$I,$F$1+ROW()-ROW($B$28)))</f>
        <v/>
      </c>
      <c r="K28" t="str">
        <f>IF($F$1="","",INDEX('Working - CPI'!$J:$J,$F$1+ROW()-ROW($B$28)))</f>
        <v/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 t="str">
        <f>IF($F$1="","",IF(INDEX('Working - CPI'!$D:$D,$F$1+ROW()-ROW($B$28))&gt;0,"Vacant",""))</f>
        <v/>
      </c>
      <c r="C29" s="157" t="str">
        <f>IF($F$1="","",INDEX('Working - CPI'!$B:$B,$F$1+ROW()-ROW($B$28)))</f>
        <v/>
      </c>
      <c r="D29" s="157" t="str">
        <f>IF($F$1="","",INDEX('Working - CPI'!$C:$C,$F$1+ROW()-ROW($B$28)))</f>
        <v/>
      </c>
      <c r="E29" s="158" t="str">
        <f>IF($F$1="","",INDEX('Working - CPI'!$D:$D,$F$1+ROW()-ROW($B$28)))</f>
        <v/>
      </c>
      <c r="F29" s="159" t="str">
        <f>IF($F$1="","",INDEX('Working - CPI'!$E:$E,$F$1+ROW()-ROW($B$28)))</f>
        <v/>
      </c>
      <c r="G29" s="269" t="str">
        <f>IF($F$1="","",INDEX('Working - CPI'!$F:$F,$F$1+ROW()-ROW($B$28)))</f>
        <v/>
      </c>
      <c r="H29" s="270" t="str">
        <f>IF($F$1="","",INDEX('Working - CPI'!$G:$G,$F$1+ROW()-ROW($B$28)))</f>
        <v/>
      </c>
      <c r="I29" s="269" t="str">
        <f>IF($F$1="","",INDEX('Working - CPI'!$H:$H,$F$1+ROW()-ROW($B$28)))</f>
        <v/>
      </c>
      <c r="J29" s="269" t="str">
        <f>IF($F$1="","",INDEX('Working - CPI'!$I:$I,$F$1+ROW()-ROW($B$28)))</f>
        <v/>
      </c>
      <c r="K29" s="57" t="str">
        <f>IF($F$1="","",INDEX('Working - CPI'!$J:$J,$F$1+ROW()-ROW($B$28)))</f>
        <v/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 t="str">
        <f>IF($F$1="","",IF(INDEX('Working - CPI'!$D:$D,$F$1+ROW()-ROW($B$28))&gt;0,"Vacant",""))</f>
        <v/>
      </c>
      <c r="C30" s="157" t="str">
        <f>IF($F$1="","",INDEX('Working - CPI'!$B:$B,$F$1+ROW()-ROW($B$28)))</f>
        <v/>
      </c>
      <c r="D30" s="157" t="str">
        <f>IF($F$1="","",INDEX('Working - CPI'!$C:$C,$F$1+ROW()-ROW($B$28)))</f>
        <v/>
      </c>
      <c r="E30" s="158" t="str">
        <f>IF($F$1="","",INDEX('Working - CPI'!$D:$D,$F$1+ROW()-ROW($B$28)))</f>
        <v/>
      </c>
      <c r="F30" s="159" t="str">
        <f>IF($F$1="","",INDEX('Working - CPI'!$E:$E,$F$1+ROW()-ROW($B$28)))</f>
        <v/>
      </c>
      <c r="G30" s="269" t="str">
        <f>IF($F$1="","",INDEX('Working - CPI'!$F:$F,$F$1+ROW()-ROW($B$28)))</f>
        <v/>
      </c>
      <c r="H30" s="270" t="str">
        <f>IF($F$1="","",INDEX('Working - CPI'!$G:$G,$F$1+ROW()-ROW($B$28)))</f>
        <v/>
      </c>
      <c r="I30" s="269" t="str">
        <f>IF($F$1="","",INDEX('Working - CPI'!$H:$H,$F$1+ROW()-ROW($B$28)))</f>
        <v/>
      </c>
      <c r="J30" s="269" t="str">
        <f>IF($F$1="","",INDEX('Working - CPI'!$I:$I,$F$1+ROW()-ROW($B$28)))</f>
        <v/>
      </c>
      <c r="K30" s="57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 t="str">
        <f>IF($F$1="","",IF(INDEX('Working - CPI'!$D:$D,$F$1+ROW()-ROW($B$28))&gt;0,"Vacant",""))</f>
        <v/>
      </c>
      <c r="C31" s="157" t="str">
        <f>IF($F$1="","",INDEX('Working - CPI'!$B:$B,$F$1+ROW()-ROW($B$28)))</f>
        <v/>
      </c>
      <c r="D31" s="157" t="str">
        <f>IF($F$1="","",INDEX('Working - CPI'!$C:$C,$F$1+ROW()-ROW($B$28)))</f>
        <v/>
      </c>
      <c r="E31" s="158" t="str">
        <f>IF($F$1="","",INDEX('Working - CPI'!$D:$D,$F$1+ROW()-ROW($B$28)))</f>
        <v/>
      </c>
      <c r="F31" s="159" t="str">
        <f>IF($F$1="","",INDEX('Working - CPI'!$E:$E,$F$1+ROW()-ROW($B$28)))</f>
        <v/>
      </c>
      <c r="G31" s="269" t="str">
        <f>IF($F$1="","",INDEX('Working - CPI'!$F:$F,$F$1+ROW()-ROW($B$28)))</f>
        <v/>
      </c>
      <c r="H31" s="270" t="str">
        <f>IF($F$1="","",INDEX('Working - CPI'!$G:$G,$F$1+ROW()-ROW($B$28)))</f>
        <v/>
      </c>
      <c r="I31" s="269" t="str">
        <f>IF($F$1="","",INDEX('Working - CPI'!$H:$H,$F$1+ROW()-ROW($B$28)))</f>
        <v/>
      </c>
      <c r="J31" s="269" t="str">
        <f>IF($F$1="","",INDEX('Working - CPI'!$I:$I,$F$1+ROW()-ROW($B$28)))</f>
        <v/>
      </c>
      <c r="K31" s="57" t="str">
        <f>IF($F$1="","",INDEX('Working - CPI'!$J:$J,$F$1+ROW()-ROW($B$28)))</f>
        <v/>
      </c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 t="str">
        <f>IF($F$1="","",IF(INDEX('Working - CPI'!$D:$D,$F$1+ROW()-ROW($B$28))&gt;0,"Vacant",""))</f>
        <v/>
      </c>
      <c r="C32" s="157" t="str">
        <f>IF($F$1="","",INDEX('Working - CPI'!$B:$B,$F$1+ROW()-ROW($B$28)))</f>
        <v/>
      </c>
      <c r="D32" s="157" t="str">
        <f>IF($F$1="","",INDEX('Working - CPI'!$C:$C,$F$1+ROW()-ROW($B$28)))</f>
        <v/>
      </c>
      <c r="E32" s="158" t="str">
        <f>IF($F$1="","",INDEX('Working - CPI'!$D:$D,$F$1+ROW()-ROW($B$28)))</f>
        <v/>
      </c>
      <c r="F32" s="159" t="str">
        <f>IF($F$1="","",INDEX('Working - CPI'!$E:$E,$F$1+ROW()-ROW($B$28)))</f>
        <v/>
      </c>
      <c r="G32" s="269" t="str">
        <f>IF($F$1="","",INDEX('Working - CPI'!$F:$F,$F$1+ROW()-ROW($B$28)))</f>
        <v/>
      </c>
      <c r="H32" s="270" t="str">
        <f>IF($F$1="","",INDEX('Working - CPI'!$G:$G,$F$1+ROW()-ROW($B$28)))</f>
        <v/>
      </c>
      <c r="I32" s="269" t="str">
        <f>IF($F$1="","",INDEX('Working - CPI'!$H:$H,$F$1+ROW()-ROW($B$28)))</f>
        <v/>
      </c>
      <c r="J32" s="269" t="str">
        <f>IF($F$1="","",INDEX('Working - CPI'!$I:$I,$F$1+ROW()-ROW($B$28)))</f>
        <v/>
      </c>
      <c r="K32" s="57" t="str">
        <f>IF($F$1="","",INDEX('Working - CPI'!$J:$J,$F$1+ROW()-ROW($B$28)))</f>
        <v/>
      </c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 t="str">
        <f>IF($F$1="","",IF(INDEX('Working - CPI'!$D:$D,$F$1+ROW()-ROW($B$28))&gt;0,"Vacant",""))</f>
        <v/>
      </c>
      <c r="C33" s="157" t="str">
        <f>IF($F$1="","",INDEX('Working - CPI'!$B:$B,$F$1+ROW()-ROW($B$28)))</f>
        <v/>
      </c>
      <c r="D33" s="157" t="str">
        <f>IF($F$1="","",INDEX('Working - CPI'!$C:$C,$F$1+ROW()-ROW($B$28)))</f>
        <v/>
      </c>
      <c r="E33" s="158" t="str">
        <f>IF($F$1="","",INDEX('Working - CPI'!$D:$D,$F$1+ROW()-ROW($B$28)))</f>
        <v/>
      </c>
      <c r="F33" s="159" t="str">
        <f>IF($F$1="","",INDEX('Working - CPI'!$E:$E,$F$1+ROW()-ROW($B$28)))</f>
        <v/>
      </c>
      <c r="G33" s="269" t="str">
        <f>IF($F$1="","",INDEX('Working - CPI'!$F:$F,$F$1+ROW()-ROW($B$28)))</f>
        <v/>
      </c>
      <c r="H33" s="270" t="str">
        <f>IF($F$1="","",INDEX('Working - CPI'!$G:$G,$F$1+ROW()-ROW($B$28)))</f>
        <v/>
      </c>
      <c r="I33" s="269" t="str">
        <f>IF($F$1="","",INDEX('Working - CPI'!$H:$H,$F$1+ROW()-ROW($B$28)))</f>
        <v/>
      </c>
      <c r="J33" s="269" t="str">
        <f>IF($F$1="","",INDEX('Working - CPI'!$I:$I,$F$1+ROW()-ROW($B$28)))</f>
        <v/>
      </c>
      <c r="K33" s="57" t="str">
        <f>IF($F$1="","",INDEX('Working - CPI'!$J:$J,$F$1+ROW()-ROW($B$28)))</f>
        <v/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 t="str">
        <f>IF($F$1="","",IF(INDEX('Working - CPI'!$D:$D,$F$1+ROW()-ROW($B$28))&gt;0,"Vacant",""))</f>
        <v/>
      </c>
      <c r="C34" s="157" t="str">
        <f>IF($F$1="","",INDEX('Working - CPI'!$B:$B,$F$1+ROW()-ROW($B$28)))</f>
        <v/>
      </c>
      <c r="D34" s="157" t="str">
        <f>IF($F$1="","",INDEX('Working - CPI'!$C:$C,$F$1+ROW()-ROW($B$28)))</f>
        <v/>
      </c>
      <c r="E34" s="158" t="str">
        <f>IF($F$1="","",INDEX('Working - CPI'!$D:$D,$F$1+ROW()-ROW($B$28)))</f>
        <v/>
      </c>
      <c r="F34" s="159" t="str">
        <f>IF($F$1="","",INDEX('Working - CPI'!$E:$E,$F$1+ROW()-ROW($B$28)))</f>
        <v/>
      </c>
      <c r="G34" s="269" t="str">
        <f>IF($F$1="","",INDEX('Working - CPI'!$F:$F,$F$1+ROW()-ROW($B$28)))</f>
        <v/>
      </c>
      <c r="H34" s="270" t="str">
        <f>IF($F$1="","",INDEX('Working - CPI'!$G:$G,$F$1+ROW()-ROW($B$28)))</f>
        <v/>
      </c>
      <c r="I34" s="269" t="str">
        <f>IF($F$1="","",INDEX('Working - CPI'!$H:$H,$F$1+ROW()-ROW($B$28)))</f>
        <v/>
      </c>
      <c r="J34" s="269" t="str">
        <f>IF($F$1="","",INDEX('Working - CPI'!$I:$I,$F$1+ROW()-ROW($B$28)))</f>
        <v/>
      </c>
      <c r="K34" s="57" t="str">
        <f>IF($F$1="","",INDEX('Working - CPI'!$J:$J,$F$1+ROW()-ROW($B$28)))</f>
        <v/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 t="str">
        <f>IF($F$1="","",IF(INDEX('Working - CPI'!$D:$D,$F$1+ROW()-ROW($B$28))&gt;0,"Vacant",""))</f>
        <v/>
      </c>
      <c r="C35" s="157" t="str">
        <f>IF($F$1="","",INDEX('Working - CPI'!$B:$B,$F$1+ROW()-ROW($B$28)))</f>
        <v/>
      </c>
      <c r="D35" s="157" t="str">
        <f>IF($F$1="","",INDEX('Working - CPI'!$C:$C,$F$1+ROW()-ROW($B$28)))</f>
        <v/>
      </c>
      <c r="E35" s="158" t="str">
        <f>IF($F$1="","",INDEX('Working - CPI'!$D:$D,$F$1+ROW()-ROW($B$28)))</f>
        <v/>
      </c>
      <c r="F35" s="159" t="str">
        <f>IF($F$1="","",INDEX('Working - CPI'!$E:$E,$F$1+ROW()-ROW($B$28)))</f>
        <v/>
      </c>
      <c r="G35" s="269" t="str">
        <f>IF($F$1="","",INDEX('Working - CPI'!$F:$F,$F$1+ROW()-ROW($B$28)))</f>
        <v/>
      </c>
      <c r="H35" s="270" t="str">
        <f>IF($F$1="","",INDEX('Working - CPI'!$G:$G,$F$1+ROW()-ROW($B$28)))</f>
        <v/>
      </c>
      <c r="I35" s="269" t="str">
        <f>IF($F$1="","",INDEX('Working - CPI'!$H:$H,$F$1+ROW()-ROW($B$28)))</f>
        <v/>
      </c>
      <c r="J35" s="269" t="str">
        <f>IF($F$1="","",INDEX('Working - CPI'!$I:$I,$F$1+ROW()-ROW($B$28)))</f>
        <v/>
      </c>
      <c r="K35" s="57" t="str">
        <f>IF($F$1="","",INDEX('Working - CPI'!$J:$J,$F$1+ROW()-ROW($B$28)))</f>
        <v/>
      </c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 t="str">
        <f>IF($F$1="","",IF(INDEX('Working - CPI'!$D:$D,$F$1+ROW()-ROW($B$28))&gt;0,"Vacant",""))</f>
        <v/>
      </c>
      <c r="C36" s="157" t="str">
        <f>IF($F$1="","",INDEX('Working - CPI'!$B:$B,$F$1+ROW()-ROW($B$28)))</f>
        <v/>
      </c>
      <c r="D36" s="157" t="str">
        <f>IF($F$1="","",INDEX('Working - CPI'!$C:$C,$F$1+ROW()-ROW($B$28)))</f>
        <v/>
      </c>
      <c r="E36" s="158" t="str">
        <f>IF($F$1="","",INDEX('Working - CPI'!$D:$D,$F$1+ROW()-ROW($B$28)))</f>
        <v/>
      </c>
      <c r="F36" s="159" t="str">
        <f>IF($F$1="","",INDEX('Working - CPI'!$E:$E,$F$1+ROW()-ROW($B$28)))</f>
        <v/>
      </c>
      <c r="G36" s="269" t="str">
        <f>IF($F$1="","",INDEX('Working - CPI'!$F:$F,$F$1+ROW()-ROW($B$28)))</f>
        <v/>
      </c>
      <c r="H36" s="270" t="str">
        <f>IF($F$1="","",INDEX('Working - CPI'!$G:$G,$F$1+ROW()-ROW($B$28)))</f>
        <v/>
      </c>
      <c r="I36" s="269" t="str">
        <f>IF($F$1="","",INDEX('Working - CPI'!$H:$H,$F$1+ROW()-ROW($B$28)))</f>
        <v/>
      </c>
      <c r="J36" s="269" t="str">
        <f>IF($F$1="","",INDEX('Working - CPI'!$I:$I,$F$1+ROW()-ROW($B$28)))</f>
        <v/>
      </c>
      <c r="K36" s="57" t="str">
        <f>IF($F$1="","",INDEX('Working - CPI'!$J:$J,$F$1+ROW()-ROW($B$28)))</f>
        <v/>
      </c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 t="str">
        <f>IF($F$1="","",IF(INDEX('Working - CPI'!$D:$D,$F$1+ROW()-ROW($B$28))&gt;0,"Vacant",""))</f>
        <v/>
      </c>
      <c r="C37" s="157" t="str">
        <f>IF($F$1="","",INDEX('Working - CPI'!$B:$B,$F$1+ROW()-ROW($B$28)))</f>
        <v/>
      </c>
      <c r="D37" s="157" t="str">
        <f>IF($F$1="","",INDEX('Working - CPI'!$C:$C,$F$1+ROW()-ROW($B$28)))</f>
        <v/>
      </c>
      <c r="E37" s="158" t="str">
        <f>IF($F$1="","",INDEX('Working - CPI'!$D:$D,$F$1+ROW()-ROW($B$28)))</f>
        <v/>
      </c>
      <c r="F37" s="159" t="str">
        <f>IF($F$1="","",INDEX('Working - CPI'!$E:$E,$F$1+ROW()-ROW($B$28)))</f>
        <v/>
      </c>
      <c r="G37" s="269" t="str">
        <f>IF($F$1="","",INDEX('Working - CPI'!$F:$F,$F$1+ROW()-ROW($B$28)))</f>
        <v/>
      </c>
      <c r="H37" s="270" t="str">
        <f>IF($F$1="","",INDEX('Working - CPI'!$G:$G,$F$1+ROW()-ROW($B$28)))</f>
        <v/>
      </c>
      <c r="I37" s="269" t="str">
        <f>IF($F$1="","",INDEX('Working - CPI'!$H:$H,$F$1+ROW()-ROW($B$28)))</f>
        <v/>
      </c>
      <c r="J37" s="269" t="str">
        <f>IF($F$1="","",INDEX('Working - CPI'!$I:$I,$F$1+ROW()-ROW($B$28)))</f>
        <v/>
      </c>
      <c r="K37" s="57" t="str">
        <f>IF($F$1="","",INDEX('Working - CPI'!$J:$J,$F$1+ROW()-ROW($B$28)))</f>
        <v/>
      </c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 t="str">
        <f>IF($F$1="","",IF(INDEX('Working - CPI'!$D:$D,$F$1+ROW()-ROW($B$28))&gt;0,"Vacant",""))</f>
        <v/>
      </c>
      <c r="C38" s="157" t="str">
        <f>IF($F$1="","",INDEX('Working - CPI'!$B:$B,$F$1+ROW()-ROW($B$28)))</f>
        <v/>
      </c>
      <c r="D38" s="157" t="str">
        <f>IF($F$1="","",INDEX('Working - CPI'!$C:$C,$F$1+ROW()-ROW($B$28)))</f>
        <v/>
      </c>
      <c r="E38" s="158" t="str">
        <f>IF($F$1="","",INDEX('Working - CPI'!$D:$D,$F$1+ROW()-ROW($B$28)))</f>
        <v/>
      </c>
      <c r="F38" s="159" t="str">
        <f>IF($F$1="","",INDEX('Working - CPI'!$E:$E,$F$1+ROW()-ROW($B$28)))</f>
        <v/>
      </c>
      <c r="G38" s="269" t="str">
        <f>IF($F$1="","",INDEX('Working - CPI'!$F:$F,$F$1+ROW()-ROW($B$28)))</f>
        <v/>
      </c>
      <c r="H38" s="270" t="str">
        <f>IF($F$1="","",INDEX('Working - CPI'!$G:$G,$F$1+ROW()-ROW($B$28)))</f>
        <v/>
      </c>
      <c r="I38" s="269" t="str">
        <f>IF($F$1="","",INDEX('Working - CPI'!$H:$H,$F$1+ROW()-ROW($B$28)))</f>
        <v/>
      </c>
      <c r="J38" s="269" t="str">
        <f>IF($F$1="","",INDEX('Working - CPI'!$I:$I,$F$1+ROW()-ROW($B$28)))</f>
        <v/>
      </c>
      <c r="K38" s="57" t="str">
        <f>IF($F$1="","",INDEX('Working - CPI'!$J:$J,$F$1+ROW()-ROW($B$28)))</f>
        <v/>
      </c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 t="str">
        <f>IF($F$1="","",IF(INDEX('Working - CPI'!$D:$D,$F$1+ROW()-ROW($B$28))&gt;0,"Vacant",""))</f>
        <v/>
      </c>
      <c r="C39" s="157" t="str">
        <f>IF($F$1="","",INDEX('Working - CPI'!$B:$B,$F$1+ROW()-ROW($B$28)))</f>
        <v/>
      </c>
      <c r="D39" s="157" t="str">
        <f>IF($F$1="","",INDEX('Working - CPI'!$C:$C,$F$1+ROW()-ROW($B$28)))</f>
        <v/>
      </c>
      <c r="E39" s="158" t="str">
        <f>IF($F$1="","",INDEX('Working - CPI'!$D:$D,$F$1+ROW()-ROW($B$28)))</f>
        <v/>
      </c>
      <c r="F39" s="159" t="str">
        <f>IF($F$1="","",INDEX('Working - CPI'!$E:$E,$F$1+ROW()-ROW($B$28)))</f>
        <v/>
      </c>
      <c r="G39" s="269" t="str">
        <f>IF($F$1="","",INDEX('Working - CPI'!$F:$F,$F$1+ROW()-ROW($B$28)))</f>
        <v/>
      </c>
      <c r="H39" s="270" t="str">
        <f>IF($F$1="","",INDEX('Working - CPI'!$G:$G,$F$1+ROW()-ROW($B$28)))</f>
        <v/>
      </c>
      <c r="I39" s="269" t="str">
        <f>IF($F$1="","",INDEX('Working - CPI'!$H:$H,$F$1+ROW()-ROW($B$28)))</f>
        <v/>
      </c>
      <c r="J39" s="269" t="str">
        <f>IF($F$1="","",INDEX('Working - CPI'!$I:$I,$F$1+ROW()-ROW($B$28)))</f>
        <v/>
      </c>
      <c r="K39" s="57" t="str">
        <f>IF($F$1="","",INDEX('Working - CPI'!$J:$J,$F$1+ROW()-ROW($B$28)))</f>
        <v/>
      </c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 t="str">
        <f>IF($F$1="","",IF(INDEX('Working - CPI'!$D:$D,$F$1+ROW()-ROW($B$28))&gt;0,"Vacant",""))</f>
        <v/>
      </c>
      <c r="C40" s="157" t="str">
        <f>IF($F$1="","",INDEX('Working - CPI'!$B:$B,$F$1+ROW()-ROW($B$28)))</f>
        <v/>
      </c>
      <c r="D40" s="157" t="str">
        <f>IF($F$1="","",INDEX('Working - CPI'!$C:$C,$F$1+ROW()-ROW($B$28)))</f>
        <v/>
      </c>
      <c r="E40" s="158" t="str">
        <f>IF($F$1="","",INDEX('Working - CPI'!$D:$D,$F$1+ROW()-ROW($B$28)))</f>
        <v/>
      </c>
      <c r="F40" s="159" t="str">
        <f>IF($F$1="","",INDEX('Working - CPI'!$E:$E,$F$1+ROW()-ROW($B$28)))</f>
        <v/>
      </c>
      <c r="G40" s="269" t="str">
        <f>IF($F$1="","",INDEX('Working - CPI'!$F:$F,$F$1+ROW()-ROW($B$28)))</f>
        <v/>
      </c>
      <c r="H40" s="270" t="str">
        <f>IF($F$1="","",INDEX('Working - CPI'!$G:$G,$F$1+ROW()-ROW($B$28)))</f>
        <v/>
      </c>
      <c r="I40" s="269" t="str">
        <f>IF($F$1="","",INDEX('Working - CPI'!$H:$H,$F$1+ROW()-ROW($B$28)))</f>
        <v/>
      </c>
      <c r="J40" s="269" t="str">
        <f>IF($F$1="","",INDEX('Working - CPI'!$I:$I,$F$1+ROW()-ROW($B$28)))</f>
        <v/>
      </c>
      <c r="K40" s="57" t="str">
        <f>IF($F$1="","",INDEX('Working - CPI'!$J:$J,$F$1+ROW()-ROW($B$28)))</f>
        <v/>
      </c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 t="str">
        <f>IF($F$1="","",IF(INDEX('Working - CPI'!$D:$D,$F$1+ROW()-ROW($B$28))&gt;0,"Vacant",""))</f>
        <v/>
      </c>
      <c r="C41" s="157" t="str">
        <f>IF($F$1="","",INDEX('Working - CPI'!$B:$B,$F$1+ROW()-ROW($B$28)))</f>
        <v/>
      </c>
      <c r="D41" s="157" t="str">
        <f>IF($F$1="","",INDEX('Working - CPI'!$C:$C,$F$1+ROW()-ROW($B$28)))</f>
        <v/>
      </c>
      <c r="E41" s="158" t="str">
        <f>IF($F$1="","",INDEX('Working - CPI'!$D:$D,$F$1+ROW()-ROW($B$28)))</f>
        <v/>
      </c>
      <c r="F41" s="159" t="str">
        <f>IF($F$1="","",INDEX('Working - CPI'!$E:$E,$F$1+ROW()-ROW($B$28)))</f>
        <v/>
      </c>
      <c r="G41" s="269" t="str">
        <f>IF($F$1="","",INDEX('Working - CPI'!$F:$F,$F$1+ROW()-ROW($B$28)))</f>
        <v/>
      </c>
      <c r="H41" s="270" t="str">
        <f>IF($F$1="","",INDEX('Working - CPI'!$G:$G,$F$1+ROW()-ROW($B$28)))</f>
        <v/>
      </c>
      <c r="I41" s="269" t="str">
        <f>IF($F$1="","",INDEX('Working - CPI'!$H:$H,$F$1+ROW()-ROW($B$28)))</f>
        <v/>
      </c>
      <c r="J41" s="269" t="str">
        <f>IF($F$1="","",INDEX('Working - CPI'!$I:$I,$F$1+ROW()-ROW($B$28)))</f>
        <v/>
      </c>
      <c r="K41" s="57" t="str">
        <f>IF($F$1="","",INDEX('Working - CPI'!$J:$J,$F$1+ROW()-ROW($B$28)))</f>
        <v/>
      </c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 t="str">
        <f>IF($F$1="","",IF(INDEX('Working - CPI'!$D:$D,$F$1+ROW()-ROW($B$28))&gt;0,"Vacant",""))</f>
        <v/>
      </c>
      <c r="C42" s="157" t="str">
        <f>IF($F$1="","",INDEX('Working - CPI'!$B:$B,$F$1+ROW()-ROW($B$28)))</f>
        <v/>
      </c>
      <c r="D42" s="157" t="str">
        <f>IF($F$1="","",INDEX('Working - CPI'!$C:$C,$F$1+ROW()-ROW($B$28)))</f>
        <v/>
      </c>
      <c r="E42" s="158" t="str">
        <f>IF($F$1="","",INDEX('Working - CPI'!$D:$D,$F$1+ROW()-ROW($B$28)))</f>
        <v/>
      </c>
      <c r="F42" s="159" t="str">
        <f>IF($F$1="","",INDEX('Working - CPI'!$E:$E,$F$1+ROW()-ROW($B$28)))</f>
        <v/>
      </c>
      <c r="G42" s="269" t="str">
        <f>IF($F$1="","",INDEX('Working - CPI'!$F:$F,$F$1+ROW()-ROW($B$28)))</f>
        <v/>
      </c>
      <c r="H42" s="270" t="str">
        <f>IF($F$1="","",INDEX('Working - CPI'!$G:$G,$F$1+ROW()-ROW($B$28)))</f>
        <v/>
      </c>
      <c r="I42" s="269" t="str">
        <f>IF($F$1="","",INDEX('Working - CPI'!$H:$H,$F$1+ROW()-ROW($B$28)))</f>
        <v/>
      </c>
      <c r="J42" s="269" t="str">
        <f>IF($F$1="","",INDEX('Working - CPI'!$I:$I,$F$1+ROW()-ROW($B$28)))</f>
        <v/>
      </c>
      <c r="K42" s="57" t="str">
        <f>IF($F$1="","",INDEX('Working - CPI'!$J:$J,$F$1+ROW()-ROW($B$28)))</f>
        <v/>
      </c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 t="str">
        <f>IF($F$1="","",IF(INDEX('Working - CPI'!$D:$D,$F$1+ROW()-ROW($B$28))&gt;0,"Vacant",""))</f>
        <v/>
      </c>
      <c r="C43" s="157" t="str">
        <f>IF($F$1="","",INDEX('Working - CPI'!$B:$B,$F$1+ROW()-ROW($B$28)))</f>
        <v/>
      </c>
      <c r="D43" s="157" t="str">
        <f>IF($F$1="","",INDEX('Working - CPI'!$C:$C,$F$1+ROW()-ROW($B$28)))</f>
        <v/>
      </c>
      <c r="E43" s="158" t="str">
        <f>IF($F$1="","",INDEX('Working - CPI'!$D:$D,$F$1+ROW()-ROW($B$28)))</f>
        <v/>
      </c>
      <c r="F43" s="159" t="str">
        <f>IF($F$1="","",INDEX('Working - CPI'!$E:$E,$F$1+ROW()-ROW($B$28)))</f>
        <v/>
      </c>
      <c r="G43" s="269" t="str">
        <f>IF($F$1="","",INDEX('Working - CPI'!$F:$F,$F$1+ROW()-ROW($B$28)))</f>
        <v/>
      </c>
      <c r="H43" s="270" t="str">
        <f>IF($F$1="","",INDEX('Working - CPI'!$G:$G,$F$1+ROW()-ROW($B$28)))</f>
        <v/>
      </c>
      <c r="I43" s="269" t="str">
        <f>IF($F$1="","",INDEX('Working - CPI'!$H:$H,$F$1+ROW()-ROW($B$28)))</f>
        <v/>
      </c>
      <c r="J43" s="269" t="str">
        <f>IF($F$1="","",INDEX('Working - CPI'!$I:$I,$F$1+ROW()-ROW($B$28)))</f>
        <v/>
      </c>
      <c r="K43" s="57" t="str">
        <f>IF($F$1="","",INDEX('Working - CPI'!$J:$J,$F$1+ROW()-ROW($B$28)))</f>
        <v/>
      </c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 t="str">
        <f>IF($F$1="","",IF(INDEX('Working - CPI'!$D:$D,$F$1+ROW()-ROW($B$28))&gt;0,"Vacant",""))</f>
        <v/>
      </c>
      <c r="C44" s="188" t="str">
        <f>IF($F$1="","",INDEX('Working - CPI'!$B:$B,$F$1+ROW()-ROW($B$28)))</f>
        <v/>
      </c>
      <c r="D44" s="188" t="str">
        <f>IF($F$1="","",INDEX('Working - CPI'!$C:$C,$F$1+ROW()-ROW($B$28)))</f>
        <v/>
      </c>
      <c r="E44" s="189" t="str">
        <f>IF($F$1="","",INDEX('Working - CPI'!$D:$D,$F$1+ROW()-ROW($B$28)))</f>
        <v/>
      </c>
      <c r="F44" s="190" t="str">
        <f>IF($F$1="","",INDEX('Working - CPI'!$E:$E,$F$1+ROW()-ROW($B$28)))</f>
        <v/>
      </c>
      <c r="G44" s="271" t="str">
        <f>IF($F$1="","",INDEX('Working - CPI'!$F:$F,$F$1+ROW()-ROW($B$28)))</f>
        <v/>
      </c>
      <c r="H44" s="272" t="str">
        <f>IF($F$1="","",INDEX('Working - CPI'!$G:$G,$F$1+ROW()-ROW($B$28)))</f>
        <v/>
      </c>
      <c r="I44" s="271" t="str">
        <f>IF($F$1="","",INDEX('Working - CPI'!$H:$H,$F$1+ROW()-ROW($B$28)))</f>
        <v/>
      </c>
      <c r="J44" s="271" t="str">
        <f>IF($F$1="","",INDEX('Working - CPI'!$I:$I,$F$1+ROW()-ROW($B$28)))</f>
        <v/>
      </c>
      <c r="K44" s="57" t="str">
        <f>IF($F$1="","",INDEX('Working - CPI'!$J:$J,$F$1+ROW()-ROW($B$28)))</f>
        <v/>
      </c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 t="str">
        <f>IF($F$1="","",IF(INDEX('Working - CPI'!$D:$D,$F$1+ROW()-ROW($B$28))&gt;0,"Vacant",""))</f>
        <v/>
      </c>
      <c r="C45" s="157" t="str">
        <f>IF($F$1="","",INDEX('Working - CPI'!$B:$B,$F$1+ROW()-ROW($B$28)))</f>
        <v/>
      </c>
      <c r="D45" s="157" t="str">
        <f>IF($F$1="","",INDEX('Working - CPI'!$C:$C,$F$1+ROW()-ROW($B$28)))</f>
        <v/>
      </c>
      <c r="E45" s="158" t="str">
        <f>IF($F$1="","",INDEX('Working - CPI'!$D:$D,$F$1+ROW()-ROW($B$28)))</f>
        <v/>
      </c>
      <c r="F45" s="159" t="str">
        <f>IF($F$1="","",INDEX('Working - CPI'!$E:$E,$F$1+ROW()-ROW($B$28)))</f>
        <v/>
      </c>
      <c r="G45" s="269" t="str">
        <f>IF($F$1="","",INDEX('Working - CPI'!$F:$F,$F$1+ROW()-ROW($B$28)))</f>
        <v/>
      </c>
      <c r="H45" s="270" t="str">
        <f>IF($F$1="","",INDEX('Working - CPI'!$G:$G,$F$1+ROW()-ROW($B$28)))</f>
        <v/>
      </c>
      <c r="I45" s="269" t="str">
        <f>IF($F$1="","",INDEX('Working - CPI'!$H:$H,$F$1+ROW()-ROW($B$28)))</f>
        <v/>
      </c>
      <c r="J45" s="269" t="str">
        <f>IF($F$1="","",INDEX('Working - CPI'!$I:$I,$F$1+ROW()-ROW($B$28)))</f>
        <v/>
      </c>
      <c r="K45" t="str">
        <f>IF($F$1="","",INDEX('Working - CPI'!$J:$J,$F$1+ROW()-ROW($B$28)))</f>
        <v/>
      </c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0</v>
      </c>
      <c r="F46" s="239"/>
      <c r="G46" s="237" t="s">
        <v>59</v>
      </c>
      <c r="H46" s="237">
        <f>SUMIF(B28:B41,G46,E28:E41)</f>
        <v>0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65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65" s="55" customFormat="1" ht="15" customHeight="1">
      <c r="A50" s="60"/>
      <c r="B50" s="61" t="str">
        <f>IF($G$1="","",INDEX('Lease Report 2025'!$H:$H,$G$1+ROW()-ROW($B$50)))</f>
        <v/>
      </c>
      <c r="C50" s="62" t="str">
        <f>IF($G$1="","",INDEX('Lease Report 2025'!$D:$D,$G$1+ROW()-ROW($B$50)))</f>
        <v/>
      </c>
      <c r="D50" s="62" t="str">
        <f>IF($G$1="","",INDEX('Lease Report 2025'!$E:$E,$G$1+ROW()-ROW($B$50)))</f>
        <v/>
      </c>
      <c r="E50" s="60" t="str">
        <f>IF($G$1="","",INDEX('Lease Report 2025'!$G:$G,$G$1+ROW()-ROW($B$50)))</f>
        <v/>
      </c>
      <c r="F50" s="63" t="str">
        <f>IF($G$1="","",INDEX('Lease Report 2025'!$A:$A,$G$1+ROW()-ROW($B$50)))</f>
        <v/>
      </c>
      <c r="G50" s="64" t="str">
        <f>IF($G$1="","",INDEX('Lease Report 2025'!$L:$L,$G$1+ROW()-ROW($B$50)))</f>
        <v/>
      </c>
      <c r="H50" s="64"/>
      <c r="I50" s="62" t="str">
        <f>IF($G$1="","",INDEX('Lease Report 2025'!$P:$P,$G$1+ROW()-ROW($B$50)))</f>
        <v/>
      </c>
      <c r="J50" s="62"/>
      <c r="K50" s="64"/>
      <c r="L50" s="64"/>
      <c r="M50" s="64"/>
      <c r="N50" s="476"/>
      <c r="O50" s="476" t="str">
        <f>IF($G$1="","",INDEX('Lease Report 2025'!$N:$N,$G$1+ROW()-ROW($B$50)))</f>
        <v/>
      </c>
      <c r="P50" s="476"/>
      <c r="Q50" s="476"/>
      <c r="R50" s="64"/>
      <c r="S50" s="109" t="str">
        <f>IF($G$1="","",INDEX('Lease Report 2025'!$R:$R,$G$1+ROW()-ROW($B$50)))</f>
        <v/>
      </c>
      <c r="T50" s="61" t="str">
        <f>IF($G$1="","",INDEX('Lease Report 2025'!$O:$O,$G$1+ROW()-ROW($B$50)))</f>
        <v/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65" s="55" customFormat="1" ht="15" customHeight="1">
      <c r="A51" s="60"/>
      <c r="B51" s="61" t="str">
        <f>IF($G$1="","",INDEX('Lease Report 2025'!$H:$H,$G$1+ROW()-ROW($B$50)))</f>
        <v/>
      </c>
      <c r="C51" s="62" t="str">
        <f>IF($G$1="","",INDEX('Lease Report 2025'!$D:$D,$G$1+ROW()-ROW($B$50)))</f>
        <v/>
      </c>
      <c r="D51" s="62" t="str">
        <f>IF($G$1="","",INDEX('Lease Report 2025'!$E:$E,$G$1+ROW()-ROW($B$50)))</f>
        <v/>
      </c>
      <c r="E51" s="60" t="str">
        <f>IF($G$1="","",INDEX('Lease Report 2025'!$G:$G,$G$1+ROW()-ROW($B$50)))</f>
        <v/>
      </c>
      <c r="F51" s="63" t="str">
        <f>IF($G$1="","",INDEX('Lease Report 2025'!$A:$A,$G$1+ROW()-ROW($B$50)))</f>
        <v/>
      </c>
      <c r="G51" s="64" t="str">
        <f>IF($G$1="","",INDEX('Lease Report 2025'!$L:$L,$G$1+ROW()-ROW($B$50)))</f>
        <v/>
      </c>
      <c r="H51" s="64"/>
      <c r="I51" s="62" t="str">
        <f>IF($G$1="","",INDEX('Lease Report 2025'!$P:$P,$G$1+ROW()-ROW($B$50)))</f>
        <v/>
      </c>
      <c r="J51" s="62"/>
      <c r="K51" s="64"/>
      <c r="L51" s="64"/>
      <c r="M51" s="64"/>
      <c r="N51" s="476"/>
      <c r="O51" s="476" t="str">
        <f>IF($G$1="","",INDEX('Lease Report 2025'!$N:$N,$G$1+ROW()-ROW($B$50)))</f>
        <v/>
      </c>
      <c r="P51" s="476"/>
      <c r="Q51" s="476"/>
      <c r="R51" s="64"/>
      <c r="S51" s="109" t="str">
        <f>IF($G$1="","",INDEX('Lease Report 2025'!$R:$R,$G$1+ROW()-ROW($B$50)))</f>
        <v/>
      </c>
      <c r="T51" s="61" t="str">
        <f>IF($G$1="","",INDEX('Lease Report 2025'!$O:$O,$G$1+ROW()-ROW($B$50)))</f>
        <v/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65" s="55" customFormat="1" ht="15" customHeight="1">
      <c r="A52" s="60"/>
      <c r="B52" s="61" t="str">
        <f>IF($G$1="","",INDEX('Lease Report 2025'!$H:$H,$G$1+ROW()-ROW($B$50)))</f>
        <v/>
      </c>
      <c r="C52" s="62" t="str">
        <f>IF($G$1="","",INDEX('Lease Report 2025'!$D:$D,$G$1+ROW()-ROW($B$50)))</f>
        <v/>
      </c>
      <c r="D52" s="62" t="str">
        <f>IF($G$1="","",INDEX('Lease Report 2025'!$E:$E,$G$1+ROW()-ROW($B$50)))</f>
        <v/>
      </c>
      <c r="E52" s="60" t="str">
        <f>IF($G$1="","",INDEX('Lease Report 2025'!$G:$G,$G$1+ROW()-ROW($B$50)))</f>
        <v/>
      </c>
      <c r="F52" s="63" t="str">
        <f>IF($G$1="","",INDEX('Lease Report 2025'!$A:$A,$G$1+ROW()-ROW($B$50)))</f>
        <v/>
      </c>
      <c r="G52" s="64" t="str">
        <f>IF($G$1="","",INDEX('Lease Report 2025'!$L:$L,$G$1+ROW()-ROW($B$50)))</f>
        <v/>
      </c>
      <c r="H52" s="64"/>
      <c r="I52" s="62" t="str">
        <f>IF($G$1="","",INDEX('Lease Report 2025'!$P:$P,$G$1+ROW()-ROW($B$50)))</f>
        <v/>
      </c>
      <c r="J52" s="62"/>
      <c r="K52" s="64"/>
      <c r="L52" s="64"/>
      <c r="M52" s="64"/>
      <c r="N52" s="476"/>
      <c r="O52" s="476" t="str">
        <f>IF($G$1="","",INDEX('Lease Report 2025'!$N:$N,$G$1+ROW()-ROW($B$50)))</f>
        <v/>
      </c>
      <c r="P52" s="476"/>
      <c r="Q52" s="476"/>
      <c r="R52" s="64"/>
      <c r="S52" s="109" t="str">
        <f>IF($G$1="","",INDEX('Lease Report 2025'!$R:$R,$G$1+ROW()-ROW($B$50)))</f>
        <v/>
      </c>
      <c r="T52" s="61" t="str">
        <f>IF($G$1="","",INDEX('Lease Report 2025'!$O:$O,$G$1+ROW()-ROW($B$50)))</f>
        <v/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65" s="55" customFormat="1" ht="15" customHeight="1">
      <c r="A53" s="60"/>
      <c r="B53" s="61" t="str">
        <f>IF($G$1="","",INDEX('Lease Report 2025'!$H:$H,$G$1+ROW()-ROW($B$50)))</f>
        <v/>
      </c>
      <c r="C53" s="62" t="str">
        <f>IF($G$1="","",INDEX('Lease Report 2025'!$D:$D,$G$1+ROW()-ROW($B$50)))</f>
        <v/>
      </c>
      <c r="D53" s="62" t="str">
        <f>IF($G$1="","",INDEX('Lease Report 2025'!$E:$E,$G$1+ROW()-ROW($B$50)))</f>
        <v/>
      </c>
      <c r="E53" s="60" t="str">
        <f>IF($G$1="","",INDEX('Lease Report 2025'!$G:$G,$G$1+ROW()-ROW($B$50)))</f>
        <v/>
      </c>
      <c r="F53" s="63" t="str">
        <f>IF($G$1="","",INDEX('Lease Report 2025'!$A:$A,$G$1+ROW()-ROW($B$50)))</f>
        <v/>
      </c>
      <c r="G53" s="64" t="str">
        <f>IF($G$1="","",INDEX('Lease Report 2025'!$L:$L,$G$1+ROW()-ROW($B$50)))</f>
        <v/>
      </c>
      <c r="H53" s="64"/>
      <c r="I53" s="62" t="str">
        <f>IF($G$1="","",INDEX('Lease Report 2025'!$P:$P,$G$1+ROW()-ROW($B$50)))</f>
        <v/>
      </c>
      <c r="J53" s="62"/>
      <c r="K53" s="64"/>
      <c r="L53" s="64"/>
      <c r="M53" s="64"/>
      <c r="N53" s="476"/>
      <c r="O53" s="476" t="str">
        <f>IF($G$1="","",INDEX('Lease Report 2025'!$N:$N,$G$1+ROW()-ROW($B$50)))</f>
        <v/>
      </c>
      <c r="P53" s="476"/>
      <c r="Q53" s="476"/>
      <c r="R53" s="64"/>
      <c r="S53" s="109" t="str">
        <f>IF($G$1="","",INDEX('Lease Report 2025'!$R:$R,$G$1+ROW()-ROW($B$50)))</f>
        <v/>
      </c>
      <c r="T53" s="61" t="str">
        <f>IF($G$1="","",INDEX('Lease Report 2025'!$O:$O,$G$1+ROW()-ROW($B$50)))</f>
        <v/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65" s="55" customFormat="1" ht="15" customHeight="1">
      <c r="A54" s="60"/>
      <c r="B54" s="61" t="str">
        <f>IF($G$1="","",INDEX('Lease Report 2025'!$H:$H,$G$1+ROW()-ROW($B$50)))</f>
        <v/>
      </c>
      <c r="C54" s="62" t="str">
        <f>IF($G$1="","",INDEX('Lease Report 2025'!$D:$D,$G$1+ROW()-ROW($B$50)))</f>
        <v/>
      </c>
      <c r="D54" s="62" t="str">
        <f>IF($G$1="","",INDEX('Lease Report 2025'!$E:$E,$G$1+ROW()-ROW($B$50)))</f>
        <v/>
      </c>
      <c r="E54" s="60" t="str">
        <f>IF($G$1="","",INDEX('Lease Report 2025'!$G:$G,$G$1+ROW()-ROW($B$50)))</f>
        <v/>
      </c>
      <c r="F54" s="63" t="str">
        <f>IF($G$1="","",INDEX('Lease Report 2025'!$A:$A,$G$1+ROW()-ROW($B$50)))</f>
        <v/>
      </c>
      <c r="G54" s="64" t="str">
        <f>IF($G$1="","",INDEX('Lease Report 2025'!$L:$L,$G$1+ROW()-ROW($B$50)))</f>
        <v/>
      </c>
      <c r="H54" s="64"/>
      <c r="I54" s="62" t="str">
        <f>IF($G$1="","",INDEX('Lease Report 2025'!$P:$P,$G$1+ROW()-ROW($B$50)))</f>
        <v/>
      </c>
      <c r="J54" s="62"/>
      <c r="K54" s="64"/>
      <c r="L54" s="64"/>
      <c r="M54" s="64"/>
      <c r="N54" s="476"/>
      <c r="O54" s="476" t="str">
        <f>IF($G$1="","",INDEX('Lease Report 2025'!$N:$N,$G$1+ROW()-ROW($B$50)))</f>
        <v/>
      </c>
      <c r="P54" s="476"/>
      <c r="Q54" s="476"/>
      <c r="R54" s="64"/>
      <c r="S54" s="109" t="str">
        <f>IF($G$1="","",INDEX('Lease Report 2025'!$R:$R,$G$1+ROW()-ROW($B$50)))</f>
        <v/>
      </c>
      <c r="T54" s="61" t="str">
        <f>IF($G$1="","",INDEX('Lease Report 2025'!$O:$O,$G$1+ROW()-ROW($B$50)))</f>
        <v/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65" s="55" customFormat="1" ht="15" customHeight="1">
      <c r="A55" s="60"/>
      <c r="B55" s="61" t="str">
        <f>IF($G$1="","",INDEX('Lease Report 2025'!$H:$H,$G$1+ROW()-ROW($B$50)))</f>
        <v/>
      </c>
      <c r="C55" s="62" t="str">
        <f>IF($G$1="","",INDEX('Lease Report 2025'!$D:$D,$G$1+ROW()-ROW($B$50)))</f>
        <v/>
      </c>
      <c r="D55" s="62" t="str">
        <f>IF($G$1="","",INDEX('Lease Report 2025'!$E:$E,$G$1+ROW()-ROW($B$50)))</f>
        <v/>
      </c>
      <c r="E55" s="60" t="str">
        <f>IF($G$1="","",INDEX('Lease Report 2025'!$G:$G,$G$1+ROW()-ROW($B$50)))</f>
        <v/>
      </c>
      <c r="F55" s="63" t="str">
        <f>IF($G$1="","",INDEX('Lease Report 2025'!$A:$A,$G$1+ROW()-ROW($B$50)))</f>
        <v/>
      </c>
      <c r="G55" s="64" t="str">
        <f>IF($G$1="","",INDEX('Lease Report 2025'!$L:$L,$G$1+ROW()-ROW($B$50)))</f>
        <v/>
      </c>
      <c r="H55" s="64"/>
      <c r="I55" s="62" t="str">
        <f>IF($G$1="","",INDEX('Lease Report 2025'!$P:$P,$G$1+ROW()-ROW($B$50)))</f>
        <v/>
      </c>
      <c r="J55" s="62"/>
      <c r="K55" s="64"/>
      <c r="L55" s="64"/>
      <c r="M55" s="64"/>
      <c r="N55" s="476"/>
      <c r="O55" s="476" t="str">
        <f>IF($G$1="","",INDEX('Lease Report 2025'!$N:$N,$G$1+ROW()-ROW($B$50)))</f>
        <v/>
      </c>
      <c r="P55" s="476"/>
      <c r="Q55" s="476"/>
      <c r="R55" s="64"/>
      <c r="S55" s="109" t="str">
        <f>IF($G$1="","",INDEX('Lease Report 2025'!$R:$R,$G$1+ROW()-ROW($B$50)))</f>
        <v/>
      </c>
      <c r="T55" s="61" t="str">
        <f>IF($G$1="","",INDEX('Lease Report 2025'!$O:$O,$G$1+ROW()-ROW($B$50)))</f>
        <v/>
      </c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65" s="55" customFormat="1" ht="15" customHeight="1">
      <c r="A56" s="60"/>
      <c r="B56" s="61" t="str">
        <f>IF($G$1="","",INDEX('Lease Report 2025'!$H:$H,$G$1+ROW()-ROW($B$50)))</f>
        <v/>
      </c>
      <c r="C56" s="62" t="str">
        <f>IF($G$1="","",INDEX('Lease Report 2025'!$D:$D,$G$1+ROW()-ROW($B$50)))</f>
        <v/>
      </c>
      <c r="D56" s="62" t="str">
        <f>IF($G$1="","",INDEX('Lease Report 2025'!$E:$E,$G$1+ROW()-ROW($B$50)))</f>
        <v/>
      </c>
      <c r="E56" s="60" t="str">
        <f>IF($G$1="","",INDEX('Lease Report 2025'!$G:$G,$G$1+ROW()-ROW($B$50)))</f>
        <v/>
      </c>
      <c r="F56" s="63" t="str">
        <f>IF($G$1="","",INDEX('Lease Report 2025'!$A:$A,$G$1+ROW()-ROW($B$50)))</f>
        <v/>
      </c>
      <c r="G56" s="64" t="str">
        <f>IF($G$1="","",INDEX('Lease Report 2025'!$L:$L,$G$1+ROW()-ROW($B$50)))</f>
        <v/>
      </c>
      <c r="H56" s="64"/>
      <c r="I56" s="62" t="str">
        <f>IF($G$1="","",INDEX('Lease Report 2025'!$P:$P,$G$1+ROW()-ROW($B$50)))</f>
        <v/>
      </c>
      <c r="J56" s="62"/>
      <c r="K56" s="64"/>
      <c r="L56" s="64"/>
      <c r="M56" s="64"/>
      <c r="N56" s="476"/>
      <c r="O56" s="476" t="str">
        <f>IF($G$1="","",INDEX('Lease Report 2025'!$N:$N,$G$1+ROW()-ROW($B$50)))</f>
        <v/>
      </c>
      <c r="P56" s="476"/>
      <c r="Q56" s="476"/>
      <c r="R56" s="64"/>
      <c r="S56" s="109" t="str">
        <f>IF($G$1="","",INDEX('Lease Report 2025'!$R:$R,$G$1+ROW()-ROW($B$50)))</f>
        <v/>
      </c>
      <c r="T56" s="61" t="str">
        <f>IF($G$1="","",INDEX('Lease Report 2025'!$O:$O,$G$1+ROW()-ROW($B$50)))</f>
        <v/>
      </c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65" s="55" customFormat="1" ht="15" customHeight="1">
      <c r="A57" s="60"/>
      <c r="B57" s="61" t="str">
        <f>IF($G$1="","",INDEX('Lease Report 2025'!$H:$H,$G$1+ROW()-ROW($B$50)))</f>
        <v/>
      </c>
      <c r="C57" s="62" t="str">
        <f>IF($G$1="","",INDEX('Lease Report 2025'!$D:$D,$G$1+ROW()-ROW($B$50)))</f>
        <v/>
      </c>
      <c r="D57" s="62" t="str">
        <f>IF($G$1="","",INDEX('Lease Report 2025'!$E:$E,$G$1+ROW()-ROW($B$50)))</f>
        <v/>
      </c>
      <c r="E57" s="60" t="str">
        <f>IF($G$1="","",INDEX('Lease Report 2025'!$G:$G,$G$1+ROW()-ROW($B$50)))</f>
        <v/>
      </c>
      <c r="F57" s="63" t="str">
        <f>IF($G$1="","",INDEX('Lease Report 2025'!$A:$A,$G$1+ROW()-ROW($B$50)))</f>
        <v/>
      </c>
      <c r="G57" s="64" t="str">
        <f>IF($G$1="","",INDEX('Lease Report 2025'!$L:$L,$G$1+ROW()-ROW($B$50)))</f>
        <v/>
      </c>
      <c r="H57" s="64"/>
      <c r="I57" s="62" t="str">
        <f>IF($G$1="","",INDEX('Lease Report 2025'!$P:$P,$G$1+ROW()-ROW($B$50)))</f>
        <v/>
      </c>
      <c r="J57" s="62"/>
      <c r="K57" s="64"/>
      <c r="L57" s="64"/>
      <c r="M57" s="64"/>
      <c r="N57" s="476"/>
      <c r="O57" s="476" t="str">
        <f>IF($G$1="","",INDEX('Lease Report 2025'!$N:$N,$G$1+ROW()-ROW($B$50)))</f>
        <v/>
      </c>
      <c r="P57" s="476"/>
      <c r="Q57" s="476"/>
      <c r="R57" s="64"/>
      <c r="S57" s="109" t="str">
        <f>IF($G$1="","",INDEX('Lease Report 2025'!$R:$R,$G$1+ROW()-ROW($B$50)))</f>
        <v/>
      </c>
      <c r="T57" s="61" t="str">
        <f>IF($G$1="","",INDEX('Lease Report 2025'!$O:$O,$G$1+ROW()-ROW($B$50)))</f>
        <v/>
      </c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65" s="55" customFormat="1" ht="15" customHeight="1">
      <c r="A58" s="60"/>
      <c r="B58" s="61" t="str">
        <f>IF($G$1="","",INDEX('Lease Report 2025'!$H:$H,$G$1+ROW()-ROW($B$50)))</f>
        <v/>
      </c>
      <c r="C58" s="62" t="str">
        <f>IF($G$1="","",INDEX('Lease Report 2025'!$D:$D,$G$1+ROW()-ROW($B$50)))</f>
        <v/>
      </c>
      <c r="D58" s="62" t="str">
        <f>IF($G$1="","",INDEX('Lease Report 2025'!$E:$E,$G$1+ROW()-ROW($B$50)))</f>
        <v/>
      </c>
      <c r="E58" s="60" t="str">
        <f>IF($G$1="","",INDEX('Lease Report 2025'!$G:$G,$G$1+ROW()-ROW($B$50)))</f>
        <v/>
      </c>
      <c r="F58" s="63" t="str">
        <f>IF($G$1="","",INDEX('Lease Report 2025'!$A:$A,$G$1+ROW()-ROW($B$50)))</f>
        <v/>
      </c>
      <c r="G58" s="64" t="str">
        <f>IF($G$1="","",INDEX('Lease Report 2025'!$L:$L,$G$1+ROW()-ROW($B$50)))</f>
        <v/>
      </c>
      <c r="H58" s="64"/>
      <c r="I58" s="62" t="str">
        <f>IF($G$1="","",INDEX('Lease Report 2025'!$P:$P,$G$1+ROW()-ROW($B$50)))</f>
        <v/>
      </c>
      <c r="J58" s="62"/>
      <c r="K58" s="64"/>
      <c r="L58" s="64"/>
      <c r="M58" s="64"/>
      <c r="N58" s="476"/>
      <c r="O58" s="476" t="str">
        <f>IF($G$1="","",INDEX('Lease Report 2025'!$N:$N,$G$1+ROW()-ROW($B$50)))</f>
        <v/>
      </c>
      <c r="P58" s="476"/>
      <c r="Q58" s="476"/>
      <c r="R58" s="64"/>
      <c r="S58" s="109" t="str">
        <f>IF($G$1="","",INDEX('Lease Report 2025'!$R:$R,$G$1+ROW()-ROW($B$50)))</f>
        <v/>
      </c>
      <c r="T58" s="61" t="str">
        <f>IF($G$1="","",INDEX('Lease Report 2025'!$O:$O,$G$1+ROW()-ROW($B$50)))</f>
        <v/>
      </c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65" s="55" customFormat="1" ht="15" customHeight="1">
      <c r="A59" s="60"/>
      <c r="B59" s="61" t="str">
        <f>IF($G$1="","",INDEX('Lease Report 2025'!$H:$H,$G$1+ROW()-ROW($B$50)))</f>
        <v/>
      </c>
      <c r="C59" s="62" t="str">
        <f>IF($G$1="","",INDEX('Lease Report 2025'!$D:$D,$G$1+ROW()-ROW($B$50)))</f>
        <v/>
      </c>
      <c r="D59" s="62" t="str">
        <f>IF($G$1="","",INDEX('Lease Report 2025'!$E:$E,$G$1+ROW()-ROW($B$50)))</f>
        <v/>
      </c>
      <c r="E59" s="60" t="str">
        <f>IF($G$1="","",INDEX('Lease Report 2025'!$G:$G,$G$1+ROW()-ROW($B$50)))</f>
        <v/>
      </c>
      <c r="F59" s="63" t="str">
        <f>IF($G$1="","",INDEX('Lease Report 2025'!$A:$A,$G$1+ROW()-ROW($B$50)))</f>
        <v/>
      </c>
      <c r="G59" s="64" t="str">
        <f>IF($G$1="","",INDEX('Lease Report 2025'!$L:$L,$G$1+ROW()-ROW($B$50)))</f>
        <v/>
      </c>
      <c r="H59" s="64"/>
      <c r="I59" s="62" t="str">
        <f>IF($G$1="","",INDEX('Lease Report 2025'!$P:$P,$G$1+ROW()-ROW($B$50)))</f>
        <v/>
      </c>
      <c r="J59" s="62"/>
      <c r="K59" s="64"/>
      <c r="L59" s="64"/>
      <c r="M59" s="64"/>
      <c r="N59" s="476"/>
      <c r="O59" s="476" t="str">
        <f>IF($G$1="","",INDEX('Lease Report 2025'!$N:$N,$G$1+ROW()-ROW($B$50)))</f>
        <v/>
      </c>
      <c r="P59" s="476"/>
      <c r="Q59" s="476"/>
      <c r="R59" s="64"/>
      <c r="S59" s="109" t="str">
        <f>IF($G$1="","",INDEX('Lease Report 2025'!$R:$R,$G$1+ROW()-ROW($B$50)))</f>
        <v/>
      </c>
      <c r="T59" s="61" t="str">
        <f>IF($G$1="","",INDEX('Lease Report 2025'!$O:$O,$G$1+ROW()-ROW($B$50)))</f>
        <v/>
      </c>
      <c r="U59" s="430"/>
      <c r="W59" s="122"/>
      <c r="X59" s="122"/>
      <c r="Y59" s="122"/>
      <c r="Z59" s="122"/>
      <c r="AA59" s="122"/>
      <c r="AB59" s="477"/>
      <c r="AC59" s="123"/>
      <c r="AD59" s="123"/>
      <c r="AE59" s="123"/>
      <c r="AF59" s="123"/>
      <c r="AG59" s="478"/>
      <c r="AH59" s="431"/>
      <c r="AL59" s="110"/>
      <c r="AM59" s="47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D59" s="479"/>
      <c r="BE59" s="169"/>
      <c r="BF59" s="169"/>
      <c r="BG59" s="169"/>
      <c r="BH59" s="169"/>
      <c r="BI59" s="169"/>
      <c r="BJ59" s="169"/>
      <c r="BK59" s="169"/>
      <c r="BL59" s="169"/>
      <c r="BM59" s="169"/>
    </row>
    <row r="60" spans="1:65" s="55" customFormat="1" ht="15" customHeight="1">
      <c r="A60" s="60"/>
      <c r="B60" s="61" t="str">
        <f>IF($G$1="","",INDEX('Lease Report 2025'!$H:$H,$G$1+ROW()-ROW($B$50)))</f>
        <v/>
      </c>
      <c r="C60" s="62" t="str">
        <f>IF($G$1="","",INDEX('Lease Report 2025'!$D:$D,$G$1+ROW()-ROW($B$50)))</f>
        <v/>
      </c>
      <c r="D60" s="62" t="str">
        <f>IF($G$1="","",INDEX('Lease Report 2025'!$E:$E,$G$1+ROW()-ROW($B$50)))</f>
        <v/>
      </c>
      <c r="E60" s="60" t="str">
        <f>IF($G$1="","",INDEX('Lease Report 2025'!$G:$G,$G$1+ROW()-ROW($B$50)))</f>
        <v/>
      </c>
      <c r="F60" s="63" t="str">
        <f>IF($G$1="","",INDEX('Lease Report 2025'!$A:$A,$G$1+ROW()-ROW($B$50)))</f>
        <v/>
      </c>
      <c r="G60" s="64" t="str">
        <f>IF($G$1="","",INDEX('Lease Report 2025'!$L:$L,$G$1+ROW()-ROW($B$50)))</f>
        <v/>
      </c>
      <c r="H60" s="64"/>
      <c r="I60" s="62" t="str">
        <f>IF($G$1="","",INDEX('Lease Report 2025'!$P:$P,$G$1+ROW()-ROW($B$50)))</f>
        <v/>
      </c>
      <c r="J60" s="62"/>
      <c r="K60" s="64"/>
      <c r="L60" s="64"/>
      <c r="M60" s="64"/>
      <c r="N60" s="476"/>
      <c r="O60" s="476" t="str">
        <f>IF($G$1="","",INDEX('Lease Report 2025'!$N:$N,$G$1+ROW()-ROW($B$50)))</f>
        <v/>
      </c>
      <c r="P60" s="476"/>
      <c r="Q60" s="476"/>
      <c r="R60" s="64"/>
      <c r="S60" s="109" t="str">
        <f>IF($G$1="","",INDEX('Lease Report 2025'!$R:$R,$G$1+ROW()-ROW($B$50)))</f>
        <v/>
      </c>
      <c r="T60" s="61" t="str">
        <f>IF($G$1="","",INDEX('Lease Report 2025'!$O:$O,$G$1+ROW()-ROW($B$50)))</f>
        <v/>
      </c>
      <c r="U60" s="430"/>
      <c r="W60" s="122"/>
      <c r="X60" s="122"/>
      <c r="Y60" s="122"/>
      <c r="Z60" s="122"/>
      <c r="AA60" s="122"/>
      <c r="AB60" s="477"/>
      <c r="AC60" s="123"/>
      <c r="AD60" s="123"/>
      <c r="AE60" s="123"/>
      <c r="AF60" s="123"/>
      <c r="AG60" s="478"/>
      <c r="AH60" s="431"/>
      <c r="AL60" s="110"/>
      <c r="AM60" s="47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D60" s="479"/>
      <c r="BE60" s="169"/>
      <c r="BF60" s="169"/>
      <c r="BG60" s="169"/>
      <c r="BH60" s="169"/>
      <c r="BI60" s="169"/>
      <c r="BJ60" s="169"/>
      <c r="BK60" s="169"/>
      <c r="BL60" s="169"/>
      <c r="BM60" s="169"/>
    </row>
    <row r="61" spans="1:65" s="55" customFormat="1" ht="15" customHeight="1">
      <c r="A61" s="60"/>
      <c r="B61" s="61" t="str">
        <f>IF($G$1="","",INDEX('Lease Report 2025'!$H:$H,$G$1+ROW()-ROW($B$50)))</f>
        <v/>
      </c>
      <c r="C61" s="62" t="str">
        <f>IF($G$1="","",INDEX('Lease Report 2025'!$D:$D,$G$1+ROW()-ROW($B$50)))</f>
        <v/>
      </c>
      <c r="D61" s="62" t="str">
        <f>IF($G$1="","",INDEX('Lease Report 2025'!$E:$E,$G$1+ROW()-ROW($B$50)))</f>
        <v/>
      </c>
      <c r="E61" s="60" t="str">
        <f>IF($G$1="","",INDEX('Lease Report 2025'!$G:$G,$G$1+ROW()-ROW($B$50)))</f>
        <v/>
      </c>
      <c r="F61" s="63" t="str">
        <f>IF($G$1="","",INDEX('Lease Report 2025'!$A:$A,$G$1+ROW()-ROW($B$50)))</f>
        <v/>
      </c>
      <c r="G61" s="64" t="str">
        <f>IF($G$1="","",INDEX('Lease Report 2025'!$L:$L,$G$1+ROW()-ROW($B$50)))</f>
        <v/>
      </c>
      <c r="H61" s="64"/>
      <c r="I61" s="62" t="str">
        <f>IF($G$1="","",INDEX('Lease Report 2025'!$P:$P,$G$1+ROW()-ROW($B$50)))</f>
        <v/>
      </c>
      <c r="J61" s="62"/>
      <c r="K61" s="64"/>
      <c r="L61" s="64"/>
      <c r="M61" s="64"/>
      <c r="N61" s="476"/>
      <c r="O61" s="476" t="str">
        <f>IF($G$1="","",INDEX('Lease Report 2025'!$N:$N,$G$1+ROW()-ROW($B$50)))</f>
        <v/>
      </c>
      <c r="P61" s="476"/>
      <c r="Q61" s="476"/>
      <c r="R61" s="64"/>
      <c r="S61" s="109" t="str">
        <f>IF($G$1="","",INDEX('Lease Report 2025'!$R:$R,$G$1+ROW()-ROW($B$50)))</f>
        <v/>
      </c>
      <c r="T61" s="61" t="str">
        <f>IF($G$1="","",INDEX('Lease Report 2025'!$O:$O,$G$1+ROW()-ROW($B$50)))</f>
        <v/>
      </c>
      <c r="U61" s="430"/>
      <c r="W61" s="122"/>
      <c r="X61" s="122"/>
      <c r="Y61" s="122"/>
      <c r="Z61" s="122"/>
      <c r="AA61" s="122"/>
      <c r="AB61" s="477"/>
      <c r="AC61" s="123"/>
      <c r="AD61" s="123"/>
      <c r="AE61" s="123"/>
      <c r="AF61" s="123"/>
      <c r="AG61" s="478"/>
      <c r="AH61" s="431"/>
      <c r="AL61" s="110"/>
      <c r="AM61" s="47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D61" s="479"/>
      <c r="BE61" s="169"/>
      <c r="BF61" s="169"/>
      <c r="BG61" s="169"/>
      <c r="BH61" s="169"/>
      <c r="BI61" s="169"/>
      <c r="BJ61" s="169"/>
      <c r="BK61" s="169"/>
      <c r="BL61" s="169"/>
      <c r="BM61" s="169"/>
    </row>
    <row r="62" spans="1:65" s="55" customFormat="1" ht="15" customHeight="1">
      <c r="A62" s="60"/>
      <c r="B62" s="61" t="str">
        <f>IF($G$1="","",INDEX('Lease Report 2025'!$H:$H,$G$1+ROW()-ROW($B$50)))</f>
        <v/>
      </c>
      <c r="C62" s="62" t="str">
        <f>IF($G$1="","",INDEX('Lease Report 2025'!$D:$D,$G$1+ROW()-ROW($B$50)))</f>
        <v/>
      </c>
      <c r="D62" s="62" t="str">
        <f>IF($G$1="","",INDEX('Lease Report 2025'!$E:$E,$G$1+ROW()-ROW($B$50)))</f>
        <v/>
      </c>
      <c r="E62" s="60" t="str">
        <f>IF($G$1="","",INDEX('Lease Report 2025'!$G:$G,$G$1+ROW()-ROW($B$50)))</f>
        <v/>
      </c>
      <c r="F62" s="63" t="str">
        <f>IF($G$1="","",INDEX('Lease Report 2025'!$A:$A,$G$1+ROW()-ROW($B$50)))</f>
        <v/>
      </c>
      <c r="G62" s="64" t="str">
        <f>IF($G$1="","",INDEX('Lease Report 2025'!$L:$L,$G$1+ROW()-ROW($B$50)))</f>
        <v/>
      </c>
      <c r="H62" s="64"/>
      <c r="I62" s="62" t="str">
        <f>IF($G$1="","",INDEX('Lease Report 2025'!$P:$P,$G$1+ROW()-ROW($B$50)))</f>
        <v/>
      </c>
      <c r="J62" s="62"/>
      <c r="K62" s="64"/>
      <c r="L62" s="64"/>
      <c r="M62" s="64"/>
      <c r="N62" s="476"/>
      <c r="O62" s="476" t="str">
        <f>IF($G$1="","",INDEX('Lease Report 2025'!$N:$N,$G$1+ROW()-ROW($B$50)))</f>
        <v/>
      </c>
      <c r="P62" s="476"/>
      <c r="Q62" s="476"/>
      <c r="R62" s="64"/>
      <c r="S62" s="109" t="str">
        <f>IF($G$1="","",INDEX('Lease Report 2025'!$R:$R,$G$1+ROW()-ROW($B$50)))</f>
        <v/>
      </c>
      <c r="T62" s="61" t="str">
        <f>IF($G$1="","",INDEX('Lease Report 2025'!$O:$O,$G$1+ROW()-ROW($B$50)))</f>
        <v/>
      </c>
      <c r="U62" s="430"/>
      <c r="W62" s="122"/>
      <c r="X62" s="122"/>
      <c r="Y62" s="122"/>
      <c r="Z62" s="122"/>
      <c r="AA62" s="122"/>
      <c r="AB62" s="477"/>
      <c r="AC62" s="123"/>
      <c r="AD62" s="123"/>
      <c r="AE62" s="123"/>
      <c r="AF62" s="123"/>
      <c r="AG62" s="478"/>
      <c r="AH62" s="431"/>
      <c r="AL62" s="110"/>
      <c r="AM62" s="47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D62" s="479"/>
      <c r="BE62" s="169"/>
      <c r="BF62" s="169"/>
      <c r="BG62" s="169"/>
      <c r="BH62" s="169"/>
      <c r="BI62" s="169"/>
      <c r="BJ62" s="169"/>
      <c r="BK62" s="169"/>
      <c r="BL62" s="169"/>
      <c r="BM62" s="169"/>
    </row>
    <row r="63" spans="1:65" s="55" customFormat="1" ht="15" customHeight="1">
      <c r="A63" s="60"/>
      <c r="B63" s="61" t="str">
        <f>IF($G$1="","",INDEX('Lease Report 2025'!$H:$H,$G$1+ROW()-ROW($B$50)))</f>
        <v/>
      </c>
      <c r="C63" s="62" t="str">
        <f>IF($G$1="","",INDEX('Lease Report 2025'!$D:$D,$G$1+ROW()-ROW($B$50)))</f>
        <v/>
      </c>
      <c r="D63" s="62" t="str">
        <f>IF($G$1="","",INDEX('Lease Report 2025'!$E:$E,$G$1+ROW()-ROW($B$50)))</f>
        <v/>
      </c>
      <c r="E63" s="60" t="str">
        <f>IF($G$1="","",INDEX('Lease Report 2025'!$G:$G,$G$1+ROW()-ROW($B$50)))</f>
        <v/>
      </c>
      <c r="F63" s="63" t="str">
        <f>IF($G$1="","",INDEX('Lease Report 2025'!$A:$A,$G$1+ROW()-ROW($B$50)))</f>
        <v/>
      </c>
      <c r="G63" s="64" t="str">
        <f>IF($G$1="","",INDEX('Lease Report 2025'!$L:$L,$G$1+ROW()-ROW($B$50)))</f>
        <v/>
      </c>
      <c r="H63" s="64"/>
      <c r="I63" s="62" t="str">
        <f>IF($G$1="","",INDEX('Lease Report 2025'!$P:$P,$G$1+ROW()-ROW($B$50)))</f>
        <v/>
      </c>
      <c r="J63" s="62"/>
      <c r="K63" s="64"/>
      <c r="L63" s="64"/>
      <c r="M63" s="64"/>
      <c r="N63" s="476"/>
      <c r="O63" s="476" t="str">
        <f>IF($G$1="","",INDEX('Lease Report 2025'!$N:$N,$G$1+ROW()-ROW($B$50)))</f>
        <v/>
      </c>
      <c r="P63" s="476"/>
      <c r="Q63" s="476"/>
      <c r="R63" s="64"/>
      <c r="S63" s="109" t="str">
        <f>IF($G$1="","",INDEX('Lease Report 2025'!$R:$R,$G$1+ROW()-ROW($B$50)))</f>
        <v/>
      </c>
      <c r="T63" s="61" t="str">
        <f>IF($G$1="","",INDEX('Lease Report 2025'!$O:$O,$G$1+ROW()-ROW($B$50)))</f>
        <v/>
      </c>
      <c r="U63" s="430"/>
      <c r="W63" s="122"/>
      <c r="X63" s="122"/>
      <c r="Y63" s="122"/>
      <c r="Z63" s="122"/>
      <c r="AA63" s="122"/>
      <c r="AB63" s="477"/>
      <c r="AC63" s="123"/>
      <c r="AD63" s="123"/>
      <c r="AE63" s="123"/>
      <c r="AF63" s="123"/>
      <c r="AG63" s="478"/>
      <c r="AH63" s="431"/>
      <c r="AL63" s="110"/>
      <c r="AM63" s="47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D63" s="479"/>
      <c r="BE63" s="169"/>
      <c r="BF63" s="169"/>
      <c r="BG63" s="169"/>
      <c r="BH63" s="169"/>
      <c r="BI63" s="169"/>
      <c r="BJ63" s="169"/>
      <c r="BK63" s="169"/>
      <c r="BL63" s="169"/>
      <c r="BM63" s="169"/>
    </row>
    <row r="64" spans="1:65" s="55" customFormat="1" ht="15" customHeight="1">
      <c r="A64" s="60"/>
      <c r="B64" s="61" t="str">
        <f>IF($G$1="","",INDEX('Lease Report 2025'!$H:$H,$G$1+ROW()-ROW($B$50)))</f>
        <v/>
      </c>
      <c r="C64" s="62" t="str">
        <f>IF($G$1="","",INDEX('Lease Report 2025'!$D:$D,$G$1+ROW()-ROW($B$50)))</f>
        <v/>
      </c>
      <c r="D64" s="62" t="str">
        <f>IF($G$1="","",INDEX('Lease Report 2025'!$E:$E,$G$1+ROW()-ROW($B$50)))</f>
        <v/>
      </c>
      <c r="E64" s="60" t="str">
        <f>IF($G$1="","",INDEX('Lease Report 2025'!$G:$G,$G$1+ROW()-ROW($B$50)))</f>
        <v/>
      </c>
      <c r="F64" s="63" t="str">
        <f>IF($G$1="","",INDEX('Lease Report 2025'!$A:$A,$G$1+ROW()-ROW($B$50)))</f>
        <v/>
      </c>
      <c r="G64" s="64" t="str">
        <f>IF($G$1="","",INDEX('Lease Report 2025'!$L:$L,$G$1+ROW()-ROW($B$50)))</f>
        <v/>
      </c>
      <c r="H64" s="64"/>
      <c r="I64" s="62" t="str">
        <f>IF($G$1="","",INDEX('Lease Report 2025'!$P:$P,$G$1+ROW()-ROW($B$50)))</f>
        <v/>
      </c>
      <c r="J64" s="62"/>
      <c r="K64" s="64"/>
      <c r="L64" s="64"/>
      <c r="M64" s="64"/>
      <c r="N64" s="476"/>
      <c r="O64" s="476" t="str">
        <f>IF($G$1="","",INDEX('Lease Report 2025'!$N:$N,$G$1+ROW()-ROW($B$50)))</f>
        <v/>
      </c>
      <c r="P64" s="476"/>
      <c r="Q64" s="476"/>
      <c r="R64" s="64"/>
      <c r="S64" s="109" t="str">
        <f>IF($G$1="","",INDEX('Lease Report 2025'!$R:$R,$G$1+ROW()-ROW($B$50)))</f>
        <v/>
      </c>
      <c r="T64" s="61" t="str">
        <f>IF($G$1="","",INDEX('Lease Report 2025'!$O:$O,$G$1+ROW()-ROW($B$50)))</f>
        <v/>
      </c>
      <c r="U64" s="430"/>
      <c r="W64" s="122"/>
      <c r="X64" s="122"/>
      <c r="Y64" s="122"/>
      <c r="Z64" s="122"/>
      <c r="AA64" s="122"/>
      <c r="AB64" s="477"/>
      <c r="AC64" s="123"/>
      <c r="AD64" s="123"/>
      <c r="AE64" s="123"/>
      <c r="AF64" s="123"/>
      <c r="AG64" s="478"/>
      <c r="AH64" s="431"/>
      <c r="AL64" s="110"/>
      <c r="AM64" s="47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D64" s="479"/>
      <c r="BE64" s="169"/>
      <c r="BF64" s="169"/>
      <c r="BG64" s="169"/>
      <c r="BH64" s="169"/>
      <c r="BI64" s="169"/>
      <c r="BJ64" s="169"/>
      <c r="BK64" s="169"/>
      <c r="BL64" s="169"/>
      <c r="BM64" s="169"/>
    </row>
    <row r="65" spans="1:71" s="55" customFormat="1" ht="15" customHeight="1">
      <c r="A65" s="60"/>
      <c r="B65" s="61" t="str">
        <f>IF($G$1="","",INDEX('Lease Report 2025'!$H:$H,$G$1+ROW()-ROW($B$50)))</f>
        <v/>
      </c>
      <c r="C65" s="62" t="str">
        <f>IF($G$1="","",INDEX('Lease Report 2025'!$D:$D,$G$1+ROW()-ROW($B$50)))</f>
        <v/>
      </c>
      <c r="D65" s="62" t="str">
        <f>IF($G$1="","",INDEX('Lease Report 2025'!$E:$E,$G$1+ROW()-ROW($B$50)))</f>
        <v/>
      </c>
      <c r="E65" s="60" t="str">
        <f>IF($G$1="","",INDEX('Lease Report 2025'!$G:$G,$G$1+ROW()-ROW($B$50)))</f>
        <v/>
      </c>
      <c r="F65" s="63" t="str">
        <f>IF($G$1="","",INDEX('Lease Report 2025'!$A:$A,$G$1+ROW()-ROW($B$50)))</f>
        <v/>
      </c>
      <c r="G65" s="64" t="str">
        <f>IF($G$1="","",INDEX('Lease Report 2025'!$L:$L,$G$1+ROW()-ROW($B$50)))</f>
        <v/>
      </c>
      <c r="H65" s="64"/>
      <c r="I65" s="62" t="str">
        <f>IF($G$1="","",INDEX('Lease Report 2025'!$P:$P,$G$1+ROW()-ROW($B$50)))</f>
        <v/>
      </c>
      <c r="J65" s="62"/>
      <c r="K65" s="64"/>
      <c r="L65" s="64"/>
      <c r="M65" s="64"/>
      <c r="N65" s="476"/>
      <c r="O65" s="476" t="str">
        <f>IF($G$1="","",INDEX('Lease Report 2025'!$N:$N,$G$1+ROW()-ROW($B$50)))</f>
        <v/>
      </c>
      <c r="P65" s="476"/>
      <c r="Q65" s="476"/>
      <c r="R65" s="64"/>
      <c r="S65" s="109" t="str">
        <f>IF($G$1="","",INDEX('Lease Report 2025'!$R:$R,$G$1+ROW()-ROW($B$50)))</f>
        <v/>
      </c>
      <c r="T65" s="61" t="str">
        <f>IF($G$1="","",INDEX('Lease Report 2025'!$O:$O,$G$1+ROW()-ROW($B$50)))</f>
        <v/>
      </c>
      <c r="U65" s="430"/>
      <c r="W65" s="122"/>
      <c r="X65" s="122"/>
      <c r="Y65" s="122"/>
      <c r="Z65" s="122"/>
      <c r="AA65" s="122"/>
      <c r="AB65" s="477"/>
      <c r="AC65" s="123"/>
      <c r="AD65" s="123"/>
      <c r="AE65" s="123"/>
      <c r="AF65" s="123"/>
      <c r="AG65" s="478"/>
      <c r="AH65" s="431"/>
      <c r="AL65" s="110"/>
      <c r="AM65" s="47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D65" s="479"/>
      <c r="BE65" s="169"/>
      <c r="BF65" s="169"/>
      <c r="BG65" s="169"/>
      <c r="BH65" s="169"/>
      <c r="BI65" s="169"/>
      <c r="BJ65" s="169"/>
      <c r="BK65" s="169"/>
      <c r="BL65" s="169"/>
      <c r="BM65" s="169"/>
    </row>
    <row r="66" spans="1:71" s="55" customFormat="1" ht="15" customHeight="1">
      <c r="A66" s="60"/>
      <c r="B66" s="61" t="str">
        <f>IF($G$1="","",INDEX('Lease Report 2025'!$H:$H,$G$1+ROW()-ROW($B$50)))</f>
        <v/>
      </c>
      <c r="C66" s="62" t="str">
        <f>IF($G$1="","",INDEX('Lease Report 2025'!$D:$D,$G$1+ROW()-ROW($B$50)))</f>
        <v/>
      </c>
      <c r="D66" s="62" t="str">
        <f>IF($G$1="","",INDEX('Lease Report 2025'!$E:$E,$G$1+ROW()-ROW($B$50)))</f>
        <v/>
      </c>
      <c r="E66" s="60" t="str">
        <f>IF($G$1="","",INDEX('Lease Report 2025'!$G:$G,$G$1+ROW()-ROW($B$50)))</f>
        <v/>
      </c>
      <c r="F66" s="63" t="str">
        <f>IF($G$1="","",INDEX('Lease Report 2025'!$A:$A,$G$1+ROW()-ROW($B$50)))</f>
        <v/>
      </c>
      <c r="G66" s="64" t="str">
        <f>IF($G$1="","",INDEX('Lease Report 2025'!$L:$L,$G$1+ROW()-ROW($B$50)))</f>
        <v/>
      </c>
      <c r="H66" s="64"/>
      <c r="I66" s="62" t="str">
        <f>IF($G$1="","",INDEX('Lease Report 2025'!$P:$P,$G$1+ROW()-ROW($B$50)))</f>
        <v/>
      </c>
      <c r="J66" s="62"/>
      <c r="K66" s="64"/>
      <c r="L66" s="64"/>
      <c r="M66" s="64"/>
      <c r="N66" s="476"/>
      <c r="O66" s="476" t="str">
        <f>IF($G$1="","",INDEX('Lease Report 2025'!$N:$N,$G$1+ROW()-ROW($B$50)))</f>
        <v/>
      </c>
      <c r="P66" s="476"/>
      <c r="Q66" s="476"/>
      <c r="R66" s="64"/>
      <c r="S66" s="109" t="str">
        <f>IF($G$1="","",INDEX('Lease Report 2025'!$R:$R,$G$1+ROW()-ROW($B$50)))</f>
        <v/>
      </c>
      <c r="T66" s="61" t="str">
        <f>IF($G$1="","",INDEX('Lease Report 2025'!$O:$O,$G$1+ROW()-ROW($B$50)))</f>
        <v/>
      </c>
      <c r="U66" s="430"/>
      <c r="W66" s="122"/>
      <c r="X66" s="122"/>
      <c r="Y66" s="122"/>
      <c r="Z66" s="122"/>
      <c r="AA66" s="122"/>
      <c r="AB66" s="477"/>
      <c r="AC66" s="123"/>
      <c r="AD66" s="123"/>
      <c r="AE66" s="123"/>
      <c r="AF66" s="123"/>
      <c r="AG66" s="478"/>
      <c r="AH66" s="431"/>
      <c r="AL66" s="110"/>
      <c r="AM66" s="47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D66" s="479"/>
      <c r="BE66" s="169"/>
      <c r="BF66" s="169"/>
      <c r="BG66" s="169"/>
      <c r="BH66" s="169"/>
      <c r="BI66" s="169"/>
      <c r="BJ66" s="169"/>
      <c r="BK66" s="169"/>
      <c r="BL66" s="169"/>
      <c r="BM66" s="169"/>
    </row>
    <row r="67" spans="1:71" s="55" customFormat="1" ht="15" customHeight="1">
      <c r="A67" s="60"/>
      <c r="B67" s="61" t="str">
        <f>IF($G$1="","",INDEX('Lease Report 2025'!$H:$H,$G$1+ROW()-ROW($B$50)))</f>
        <v/>
      </c>
      <c r="C67" s="62" t="str">
        <f>IF($G$1="","",INDEX('Lease Report 2025'!$D:$D,$G$1+ROW()-ROW($B$50)))</f>
        <v/>
      </c>
      <c r="D67" s="62" t="str">
        <f>IF($G$1="","",INDEX('Lease Report 2025'!$E:$E,$G$1+ROW()-ROW($B$50)))</f>
        <v/>
      </c>
      <c r="E67" s="60" t="str">
        <f>IF($G$1="","",INDEX('Lease Report 2025'!$G:$G,$G$1+ROW()-ROW($B$50)))</f>
        <v/>
      </c>
      <c r="F67" s="63" t="str">
        <f>IF($G$1="","",INDEX('Lease Report 2025'!$A:$A,$G$1+ROW()-ROW($B$50)))</f>
        <v/>
      </c>
      <c r="G67" s="64" t="str">
        <f>IF($G$1="","",INDEX('Lease Report 2025'!$L:$L,$G$1+ROW()-ROW($B$50)))</f>
        <v/>
      </c>
      <c r="H67" s="64"/>
      <c r="I67" s="62" t="str">
        <f>IF($G$1="","",INDEX('Lease Report 2025'!$P:$P,$G$1+ROW()-ROW($B$50)))</f>
        <v/>
      </c>
      <c r="J67" s="62"/>
      <c r="K67" s="64"/>
      <c r="L67" s="64"/>
      <c r="M67" s="64"/>
      <c r="N67" s="476"/>
      <c r="O67" s="476" t="str">
        <f>IF($G$1="","",INDEX('Lease Report 2025'!$N:$N,$G$1+ROW()-ROW($B$50)))</f>
        <v/>
      </c>
      <c r="P67" s="476"/>
      <c r="Q67" s="476"/>
      <c r="R67" s="64"/>
      <c r="S67" s="109" t="str">
        <f>IF($G$1="","",INDEX('Lease Report 2025'!$R:$R,$G$1+ROW()-ROW($B$50)))</f>
        <v/>
      </c>
      <c r="T67" s="61" t="str">
        <f>IF($G$1="","",INDEX('Lease Report 2025'!$O:$O,$G$1+ROW()-ROW($B$50)))</f>
        <v/>
      </c>
      <c r="U67" s="430"/>
      <c r="W67" s="122"/>
      <c r="X67" s="122"/>
      <c r="Y67" s="122"/>
      <c r="Z67" s="122"/>
      <c r="AA67" s="122"/>
      <c r="AB67" s="477"/>
      <c r="AC67" s="123"/>
      <c r="AD67" s="123"/>
      <c r="AE67" s="123"/>
      <c r="AF67" s="123"/>
      <c r="AG67" s="478"/>
      <c r="AH67" s="431"/>
      <c r="AL67" s="110"/>
      <c r="AM67" s="47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D67" s="479"/>
      <c r="BE67" s="169"/>
      <c r="BF67" s="169"/>
      <c r="BG67" s="169"/>
      <c r="BH67" s="169"/>
      <c r="BI67" s="169"/>
      <c r="BJ67" s="169"/>
      <c r="BK67" s="169"/>
      <c r="BL67" s="169"/>
      <c r="BM67" s="169"/>
    </row>
    <row r="68" spans="1:71" s="55" customFormat="1" ht="15" customHeight="1">
      <c r="A68" s="60"/>
      <c r="B68" s="61" t="str">
        <f>IF($G$1="","",INDEX('Lease Report 2025'!$H:$H,$G$1+ROW()-ROW($B$50)))</f>
        <v/>
      </c>
      <c r="C68" s="62" t="str">
        <f>IF($G$1="","",INDEX('Lease Report 2025'!$D:$D,$G$1+ROW()-ROW($B$50)))</f>
        <v/>
      </c>
      <c r="D68" s="62" t="str">
        <f>IF($G$1="","",INDEX('Lease Report 2025'!$E:$E,$G$1+ROW()-ROW($B$50)))</f>
        <v/>
      </c>
      <c r="E68" s="60" t="str">
        <f>IF($G$1="","",INDEX('Lease Report 2025'!$G:$G,$G$1+ROW()-ROW($B$50)))</f>
        <v/>
      </c>
      <c r="F68" s="63" t="str">
        <f>IF($G$1="","",INDEX('Lease Report 2025'!$A:$A,$G$1+ROW()-ROW($B$50)))</f>
        <v/>
      </c>
      <c r="G68" s="64" t="str">
        <f>IF($G$1="","",INDEX('Lease Report 2025'!$L:$L,$G$1+ROW()-ROW($B$50)))</f>
        <v/>
      </c>
      <c r="H68" s="64"/>
      <c r="I68" s="62" t="str">
        <f>IF($G$1="","",INDEX('Lease Report 2025'!$P:$P,$G$1+ROW()-ROW($B$50)))</f>
        <v/>
      </c>
      <c r="J68" s="62"/>
      <c r="K68" s="64"/>
      <c r="L68" s="64"/>
      <c r="M68" s="64"/>
      <c r="N68" s="476"/>
      <c r="O68" s="476" t="str">
        <f>IF($G$1="","",INDEX('Lease Report 2025'!$N:$N,$G$1+ROW()-ROW($B$50)))</f>
        <v/>
      </c>
      <c r="P68" s="476"/>
      <c r="Q68" s="476"/>
      <c r="R68" s="64"/>
      <c r="S68" s="109" t="str">
        <f>IF($G$1="","",INDEX('Lease Report 2025'!$R:$R,$G$1+ROW()-ROW($B$50)))</f>
        <v/>
      </c>
      <c r="T68" s="61" t="str">
        <f>IF($G$1="","",INDEX('Lease Report 2025'!$O:$O,$G$1+ROW()-ROW($B$50)))</f>
        <v/>
      </c>
      <c r="U68" s="430"/>
      <c r="W68" s="122"/>
      <c r="X68" s="122"/>
      <c r="Y68" s="122"/>
      <c r="Z68" s="122"/>
      <c r="AA68" s="122"/>
      <c r="AB68" s="477"/>
      <c r="AC68" s="123"/>
      <c r="AD68" s="123"/>
      <c r="AE68" s="123"/>
      <c r="AF68" s="123"/>
      <c r="AG68" s="478"/>
      <c r="AH68" s="431"/>
      <c r="AL68" s="110"/>
      <c r="AM68" s="47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D68" s="479"/>
      <c r="BE68" s="169"/>
      <c r="BF68" s="169"/>
      <c r="BG68" s="169"/>
      <c r="BH68" s="169"/>
      <c r="BI68" s="169"/>
      <c r="BJ68" s="169"/>
      <c r="BK68" s="169"/>
      <c r="BL68" s="169"/>
      <c r="BM68" s="169"/>
    </row>
    <row r="69" spans="1:71" s="55" customFormat="1" ht="15" customHeight="1">
      <c r="A69" s="60"/>
      <c r="B69" s="61" t="str">
        <f>IF($G$1="","",INDEX('Lease Report 2025'!$H:$H,$G$1+ROW()-ROW($B$50)))</f>
        <v/>
      </c>
      <c r="C69" s="62" t="str">
        <f>IF($G$1="","",INDEX('Lease Report 2025'!$D:$D,$G$1+ROW()-ROW($B$50)))</f>
        <v/>
      </c>
      <c r="D69" s="62" t="str">
        <f>IF($G$1="","",INDEX('Lease Report 2025'!$E:$E,$G$1+ROW()-ROW($B$50)))</f>
        <v/>
      </c>
      <c r="E69" s="60" t="str">
        <f>IF($G$1="","",INDEX('Lease Report 2025'!$G:$G,$G$1+ROW()-ROW($B$50)))</f>
        <v/>
      </c>
      <c r="F69" s="63" t="str">
        <f>IF($G$1="","",INDEX('Lease Report 2025'!$A:$A,$G$1+ROW()-ROW($B$50)))</f>
        <v/>
      </c>
      <c r="G69" s="64" t="str">
        <f>IF($G$1="","",INDEX('Lease Report 2025'!$L:$L,$G$1+ROW()-ROW($B$50)))</f>
        <v/>
      </c>
      <c r="H69" s="64"/>
      <c r="I69" s="62" t="str">
        <f>IF($G$1="","",INDEX('Lease Report 2025'!$P:$P,$G$1+ROW()-ROW($B$50)))</f>
        <v/>
      </c>
      <c r="J69" s="62"/>
      <c r="K69" s="64"/>
      <c r="L69" s="64"/>
      <c r="M69" s="64"/>
      <c r="N69" s="476"/>
      <c r="O69" s="476" t="str">
        <f>IF($G$1="","",INDEX('Lease Report 2025'!$N:$N,$G$1+ROW()-ROW($B$50)))</f>
        <v/>
      </c>
      <c r="P69" s="476"/>
      <c r="Q69" s="476"/>
      <c r="R69" s="64"/>
      <c r="S69" s="109" t="str">
        <f>IF($G$1="","",INDEX('Lease Report 2025'!$R:$R,$G$1+ROW()-ROW($B$50)))</f>
        <v/>
      </c>
      <c r="T69" s="61" t="str">
        <f>IF($G$1="","",INDEX('Lease Report 2025'!$O:$O,$G$1+ROW()-ROW($B$50)))</f>
        <v/>
      </c>
      <c r="U69" s="430"/>
      <c r="W69" s="122"/>
      <c r="X69" s="122"/>
      <c r="Y69" s="122"/>
      <c r="Z69" s="122"/>
      <c r="AA69" s="122"/>
      <c r="AB69" s="477"/>
      <c r="AC69" s="123"/>
      <c r="AD69" s="123"/>
      <c r="AE69" s="123"/>
      <c r="AF69" s="123"/>
      <c r="AG69" s="478"/>
      <c r="AH69" s="431"/>
      <c r="AL69" s="110"/>
      <c r="AM69" s="47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D69" s="479"/>
      <c r="BE69" s="169"/>
      <c r="BF69" s="169"/>
      <c r="BG69" s="169"/>
      <c r="BH69" s="169"/>
      <c r="BI69" s="169"/>
      <c r="BJ69" s="169"/>
      <c r="BK69" s="169"/>
      <c r="BL69" s="169"/>
      <c r="BM69" s="169"/>
    </row>
    <row r="70" spans="1:71" s="55" customFormat="1" ht="15" customHeight="1">
      <c r="A70" s="60"/>
      <c r="B70" s="61" t="str">
        <f>IF($G$1="","",INDEX('Lease Report 2025'!$H:$H,$G$1+ROW()-ROW($B$50)))</f>
        <v/>
      </c>
      <c r="C70" s="62" t="str">
        <f>IF($G$1="","",INDEX('Lease Report 2025'!$D:$D,$G$1+ROW()-ROW($B$50)))</f>
        <v/>
      </c>
      <c r="D70" s="62" t="str">
        <f>IF($G$1="","",INDEX('Lease Report 2025'!$E:$E,$G$1+ROW()-ROW($B$50)))</f>
        <v/>
      </c>
      <c r="E70" s="60" t="str">
        <f>IF($G$1="","",INDEX('Lease Report 2025'!$G:$G,$G$1+ROW()-ROW($B$50)))</f>
        <v/>
      </c>
      <c r="F70" s="63" t="str">
        <f>IF($G$1="","",INDEX('Lease Report 2025'!$A:$A,$G$1+ROW()-ROW($B$50)))</f>
        <v/>
      </c>
      <c r="G70" s="64" t="str">
        <f>IF($G$1="","",INDEX('Lease Report 2025'!$L:$L,$G$1+ROW()-ROW($B$50)))</f>
        <v/>
      </c>
      <c r="H70" s="64"/>
      <c r="I70" s="62" t="str">
        <f>IF($G$1="","",INDEX('Lease Report 2025'!$P:$P,$G$1+ROW()-ROW($B$50)))</f>
        <v/>
      </c>
      <c r="J70" s="62"/>
      <c r="K70" s="64"/>
      <c r="L70" s="64"/>
      <c r="M70" s="64"/>
      <c r="N70" s="476"/>
      <c r="O70" s="476" t="str">
        <f>IF($G$1="","",INDEX('Lease Report 2025'!$N:$N,$G$1+ROW()-ROW($B$50)))</f>
        <v/>
      </c>
      <c r="P70" s="476"/>
      <c r="Q70" s="476"/>
      <c r="R70" s="64"/>
      <c r="S70" s="109" t="str">
        <f>IF($G$1="","",INDEX('Lease Report 2025'!$R:$R,$G$1+ROW()-ROW($B$50)))</f>
        <v/>
      </c>
      <c r="T70" s="61" t="str">
        <f>IF($G$1="","",INDEX('Lease Report 2025'!$O:$O,$G$1+ROW()-ROW($B$50)))</f>
        <v/>
      </c>
      <c r="U70" s="430"/>
      <c r="W70" s="122"/>
      <c r="X70" s="122"/>
      <c r="Y70" s="122"/>
      <c r="Z70" s="122"/>
      <c r="AA70" s="122"/>
      <c r="AB70" s="477"/>
      <c r="AC70" s="123"/>
      <c r="AD70" s="123"/>
      <c r="AE70" s="123"/>
      <c r="AF70" s="123"/>
      <c r="AG70" s="478"/>
      <c r="AH70" s="431"/>
      <c r="AL70" s="110"/>
      <c r="AM70" s="47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D70" s="479"/>
      <c r="BE70" s="169"/>
      <c r="BF70" s="169"/>
      <c r="BG70" s="169"/>
      <c r="BH70" s="169"/>
      <c r="BI70" s="169"/>
      <c r="BJ70" s="169"/>
      <c r="BK70" s="169"/>
      <c r="BL70" s="169"/>
      <c r="BM70" s="169"/>
    </row>
    <row r="71" spans="1:71" s="110" customFormat="1" ht="12.75" customHeight="1">
      <c r="A71" s="60"/>
      <c r="B71" s="147" t="str">
        <f>IF($G$1="","",INDEX('Lease Report 2025'!$H:$H,$G$1+ROW()-ROW($B$50)))</f>
        <v/>
      </c>
      <c r="C71" s="62" t="str">
        <f>IF($G$1="","",INDEX('Lease Report 2025'!$D:$D,$G$1+ROW()-ROW($B$50)))</f>
        <v/>
      </c>
      <c r="D71" s="62" t="str">
        <f>IF($G$1="","",INDEX('Lease Report 2025'!$E:$E,$G$1+ROW()-ROW($B$50)))</f>
        <v/>
      </c>
      <c r="E71" s="60" t="str">
        <f>IF($G$1="","",INDEX('Lease Report 2025'!$G:$G,$G$1+ROW()-ROW($B$50)))</f>
        <v/>
      </c>
      <c r="F71" s="103" t="str">
        <f>IF($G$1="","",INDEX('Lease Report 2025'!$A:$A,$G$1+ROW()-ROW($B$50)))</f>
        <v/>
      </c>
      <c r="G71" s="64" t="str">
        <f>IF($G$1="","",INDEX('Lease Report 2025'!$L:$L,$G$1+ROW()-ROW($B$50)))</f>
        <v/>
      </c>
      <c r="H71" s="64"/>
      <c r="I71" s="62" t="str">
        <f>IF($G$1="","",INDEX('Lease Report 2025'!$P:$P,$G$1+ROW()-ROW($B$50)))</f>
        <v/>
      </c>
      <c r="J71" s="104"/>
      <c r="K71" s="105"/>
      <c r="L71" s="64"/>
      <c r="M71" s="60"/>
      <c r="N71" s="106"/>
      <c r="O71" s="107" t="str">
        <f>IF($G$1="","",INDEX('Lease Report 2025'!$N:$N,$G$1+ROW()-ROW($B$50)))</f>
        <v/>
      </c>
      <c r="P71" s="107"/>
      <c r="Q71" s="174"/>
      <c r="R71" s="74"/>
      <c r="S71" s="175" t="str">
        <f>IF($G$1="","",INDEX('Lease Report 2025'!$R:$R,$G$1+ROW()-ROW($B$50)))</f>
        <v/>
      </c>
      <c r="T71" s="864" t="str">
        <f>IF($G$1="","",INDEX('Lease Report 2025'!$O:$O,$G$1+ROW()-ROW($B$50)))</f>
        <v/>
      </c>
      <c r="U71" s="853"/>
      <c r="W71" s="120" t="e">
        <f>AB71*E71*(AG71/12)</f>
        <v>#VALUE!</v>
      </c>
      <c r="X71" s="111" t="e">
        <f>SUMIFS($AM71:$BB71,$AM$6:$BB$6,"&lt;="&amp;AG71)+(INDEX($BD71:$BS71,MATCH(AG71+12,$AM$6:$BB$6))*(AG71-INDEX($AM$6:$BB$6,MATCH(AG71,$AM$6:$BB$6))))-W71</f>
        <v>#VALUE!</v>
      </c>
      <c r="Y71" s="177" t="e">
        <f>AD71*E71</f>
        <v>#VALUE!</v>
      </c>
      <c r="Z71" s="112" t="e">
        <f>SUM(W71:X71)*P71</f>
        <v>#VALUE!</v>
      </c>
      <c r="AA71" s="112" t="e">
        <f>AB71/12*E71*AC71</f>
        <v>#VALUE!</v>
      </c>
      <c r="AB71" s="78" t="str">
        <f>IF(H71="",G71,H71)</f>
        <v/>
      </c>
      <c r="AC71" s="178">
        <f>IF(N71="",M71,N71)</f>
        <v>0</v>
      </c>
      <c r="AD71" s="179">
        <f>IF(L71="",K71,L71)</f>
        <v>0</v>
      </c>
      <c r="AE71" s="180" t="str">
        <f>IFERROR(LEFT(J71, FIND("-", J71) - 1),I71)</f>
        <v/>
      </c>
      <c r="AF71" s="181">
        <f>IFERROR(RIGHT(J71,LEN(J71)-SEARCH("-",J71)),0)</f>
        <v>0</v>
      </c>
      <c r="AG71" s="182">
        <f>_xlfn.NUMBERVALUE(AE71)*12+_xlfn.NUMBERVALUE(AF71)</f>
        <v>0</v>
      </c>
      <c r="AH71" s="114">
        <f>IF(E71&lt;$AH$3,36,60)</f>
        <v>60</v>
      </c>
      <c r="AL71" s="55"/>
      <c r="AM71" s="176" t="e">
        <f>AB71*$E71</f>
        <v>#VALUE!</v>
      </c>
      <c r="AN71" s="117" t="e">
        <f t="shared" ref="AN71:BB71" si="8">AM71*(1+$O71)</f>
        <v>#VALUE!</v>
      </c>
      <c r="AO71" s="117" t="e">
        <f t="shared" si="8"/>
        <v>#VALUE!</v>
      </c>
      <c r="AP71" s="117" t="e">
        <f t="shared" si="8"/>
        <v>#VALUE!</v>
      </c>
      <c r="AQ71" s="117" t="e">
        <f t="shared" si="8"/>
        <v>#VALUE!</v>
      </c>
      <c r="AR71" s="117" t="e">
        <f t="shared" si="8"/>
        <v>#VALUE!</v>
      </c>
      <c r="AS71" s="117" t="e">
        <f t="shared" si="8"/>
        <v>#VALUE!</v>
      </c>
      <c r="AT71" s="117" t="e">
        <f t="shared" si="8"/>
        <v>#VALUE!</v>
      </c>
      <c r="AU71" s="117" t="e">
        <f t="shared" si="8"/>
        <v>#VALUE!</v>
      </c>
      <c r="AV71" s="117" t="e">
        <f t="shared" si="8"/>
        <v>#VALUE!</v>
      </c>
      <c r="AW71" s="117" t="e">
        <f t="shared" si="8"/>
        <v>#VALUE!</v>
      </c>
      <c r="AX71" s="117" t="e">
        <f t="shared" si="8"/>
        <v>#VALUE!</v>
      </c>
      <c r="AY71" s="117" t="e">
        <f t="shared" si="8"/>
        <v>#VALUE!</v>
      </c>
      <c r="AZ71" s="117" t="e">
        <f t="shared" si="8"/>
        <v>#VALUE!</v>
      </c>
      <c r="BA71" s="117" t="e">
        <f t="shared" si="8"/>
        <v>#VALUE!</v>
      </c>
      <c r="BB71" s="117" t="e">
        <f t="shared" si="8"/>
        <v>#VALUE!</v>
      </c>
      <c r="BD71" s="176" t="e">
        <f t="shared" ref="BD71:BS73" si="9">AM71/12</f>
        <v>#VALUE!</v>
      </c>
      <c r="BE71" s="120" t="e">
        <f t="shared" si="9"/>
        <v>#VALUE!</v>
      </c>
      <c r="BF71" s="120" t="e">
        <f t="shared" si="9"/>
        <v>#VALUE!</v>
      </c>
      <c r="BG71" s="120" t="e">
        <f t="shared" si="9"/>
        <v>#VALUE!</v>
      </c>
      <c r="BH71" s="120" t="e">
        <f t="shared" si="9"/>
        <v>#VALUE!</v>
      </c>
      <c r="BI71" s="120" t="e">
        <f t="shared" si="9"/>
        <v>#VALUE!</v>
      </c>
      <c r="BJ71" s="120" t="e">
        <f t="shared" si="9"/>
        <v>#VALUE!</v>
      </c>
      <c r="BK71" s="120" t="e">
        <f t="shared" si="9"/>
        <v>#VALUE!</v>
      </c>
      <c r="BL71" s="120" t="e">
        <f t="shared" si="9"/>
        <v>#VALUE!</v>
      </c>
      <c r="BM71" s="120" t="e">
        <f t="shared" si="9"/>
        <v>#VALUE!</v>
      </c>
      <c r="BN71" s="120" t="e">
        <f t="shared" si="9"/>
        <v>#VALUE!</v>
      </c>
      <c r="BO71" s="120" t="e">
        <f t="shared" si="9"/>
        <v>#VALUE!</v>
      </c>
      <c r="BP71" s="120" t="e">
        <f t="shared" si="9"/>
        <v>#VALUE!</v>
      </c>
      <c r="BQ71" s="120" t="e">
        <f t="shared" si="9"/>
        <v>#VALUE!</v>
      </c>
      <c r="BR71" s="120" t="e">
        <f t="shared" si="9"/>
        <v>#VALUE!</v>
      </c>
      <c r="BS71" s="120" t="e">
        <f t="shared" si="9"/>
        <v>#VALUE!</v>
      </c>
    </row>
    <row r="72" spans="1:71" s="110" customFormat="1" ht="12.75" customHeight="1">
      <c r="A72" s="60"/>
      <c r="B72" s="147" t="str">
        <f>IF($G$1="","",INDEX('Lease Report 2025'!$H:$H,$G$1+ROW()-ROW($B$50)))</f>
        <v/>
      </c>
      <c r="C72" s="62" t="str">
        <f>IF($G$1="","",INDEX('Lease Report 2025'!$D:$D,$G$1+ROW()-ROW($B$50)))</f>
        <v/>
      </c>
      <c r="D72" s="62" t="str">
        <f>IF($G$1="","",INDEX('Lease Report 2025'!$E:$E,$G$1+ROW()-ROW($B$50)))</f>
        <v/>
      </c>
      <c r="E72" s="60" t="str">
        <f>IF($G$1="","",INDEX('Lease Report 2025'!$G:$G,$G$1+ROW()-ROW($B$50)))</f>
        <v/>
      </c>
      <c r="F72" s="103" t="str">
        <f>IF($G$1="","",INDEX('Lease Report 2025'!$A:$A,$G$1+ROW()-ROW($B$50)))</f>
        <v/>
      </c>
      <c r="G72" s="64" t="str">
        <f>IF($G$1="","",INDEX('Lease Report 2025'!$L:$L,$G$1+ROW()-ROW($B$50)))</f>
        <v/>
      </c>
      <c r="H72" s="64"/>
      <c r="I72" s="62" t="str">
        <f>IF($G$1="","",INDEX('Lease Report 2025'!$P:$P,$G$1+ROW()-ROW($B$50)))</f>
        <v/>
      </c>
      <c r="J72" s="104"/>
      <c r="K72" s="105"/>
      <c r="L72" s="64"/>
      <c r="M72" s="60"/>
      <c r="N72" s="106"/>
      <c r="O72" s="107" t="str">
        <f>IF($G$1="","",INDEX('Lease Report 2025'!$N:$N,$G$1+ROW()-ROW($B$50)))</f>
        <v/>
      </c>
      <c r="P72" s="107"/>
      <c r="Q72" s="174"/>
      <c r="R72" s="74"/>
      <c r="S72" s="183" t="str">
        <f>IF($G$1="","",INDEX('Lease Report 2025'!$R:$R,$G$1+ROW()-ROW($B$50)))</f>
        <v/>
      </c>
      <c r="T72" s="184" t="str">
        <f>IF($G$1="","",INDEX('Lease Report 2025'!$O:$O,$G$1+ROW()-ROW($B$50)))</f>
        <v/>
      </c>
      <c r="U72" s="258"/>
      <c r="W72" s="120" t="e">
        <f>AB72*E72*(AG72/12)</f>
        <v>#VALUE!</v>
      </c>
      <c r="X72" s="111" t="e">
        <f>SUMIFS($AM72:$BB72,$AM$6:$BB$6,"&lt;="&amp;AG72)+(INDEX($BD72:$BS72,MATCH(AG72+12,$AM$6:$BB$6))*(AG72-INDEX($AM$6:$BB$6,MATCH(AG72,$AM$6:$BB$6))))-W72</f>
        <v>#VALUE!</v>
      </c>
      <c r="Y72" s="177" t="e">
        <f>AD72*E72</f>
        <v>#VALUE!</v>
      </c>
      <c r="Z72" s="112" t="e">
        <f>SUM(W72:X72)*P72</f>
        <v>#VALUE!</v>
      </c>
      <c r="AA72" s="112" t="e">
        <f>AB72/12*E72*AC72</f>
        <v>#VALUE!</v>
      </c>
      <c r="AB72" s="78" t="str">
        <f>IF(H72="",G72,H72)</f>
        <v/>
      </c>
      <c r="AC72" s="178">
        <f>IF(N72="",M72,N72)</f>
        <v>0</v>
      </c>
      <c r="AD72" s="179">
        <f>IF(L72="",K72,L72)</f>
        <v>0</v>
      </c>
      <c r="AE72" s="180" t="str">
        <f>IFERROR(LEFT(J72, FIND("-", J72) - 1),I72)</f>
        <v/>
      </c>
      <c r="AF72" s="181">
        <f>IFERROR(RIGHT(J72,LEN(J72)-SEARCH("-",J72)),0)</f>
        <v>0</v>
      </c>
      <c r="AG72" s="182">
        <f>_xlfn.NUMBERVALUE(AE72)*12+_xlfn.NUMBERVALUE(AF72)</f>
        <v>0</v>
      </c>
      <c r="AH72" s="114">
        <f>IF(E72&lt;$AH$3,36,60)</f>
        <v>60</v>
      </c>
      <c r="AL72" s="55"/>
      <c r="AM72" s="176" t="e">
        <f>AB72*$E72</f>
        <v>#VALUE!</v>
      </c>
      <c r="AN72" s="117" t="e">
        <f t="shared" ref="AN72:BB72" si="10">AM72*(1+$O72)</f>
        <v>#VALUE!</v>
      </c>
      <c r="AO72" s="117" t="e">
        <f t="shared" si="10"/>
        <v>#VALUE!</v>
      </c>
      <c r="AP72" s="117" t="e">
        <f t="shared" si="10"/>
        <v>#VALUE!</v>
      </c>
      <c r="AQ72" s="117" t="e">
        <f t="shared" si="10"/>
        <v>#VALUE!</v>
      </c>
      <c r="AR72" s="117" t="e">
        <f t="shared" si="10"/>
        <v>#VALUE!</v>
      </c>
      <c r="AS72" s="117" t="e">
        <f t="shared" si="10"/>
        <v>#VALUE!</v>
      </c>
      <c r="AT72" s="117" t="e">
        <f t="shared" si="10"/>
        <v>#VALUE!</v>
      </c>
      <c r="AU72" s="117" t="e">
        <f t="shared" si="10"/>
        <v>#VALUE!</v>
      </c>
      <c r="AV72" s="117" t="e">
        <f t="shared" si="10"/>
        <v>#VALUE!</v>
      </c>
      <c r="AW72" s="117" t="e">
        <f t="shared" si="10"/>
        <v>#VALUE!</v>
      </c>
      <c r="AX72" s="117" t="e">
        <f t="shared" si="10"/>
        <v>#VALUE!</v>
      </c>
      <c r="AY72" s="117" t="e">
        <f t="shared" si="10"/>
        <v>#VALUE!</v>
      </c>
      <c r="AZ72" s="117" t="e">
        <f t="shared" si="10"/>
        <v>#VALUE!</v>
      </c>
      <c r="BA72" s="117" t="e">
        <f t="shared" si="10"/>
        <v>#VALUE!</v>
      </c>
      <c r="BB72" s="117" t="e">
        <f t="shared" si="10"/>
        <v>#VALUE!</v>
      </c>
      <c r="BD72" s="176" t="e">
        <f t="shared" si="9"/>
        <v>#VALUE!</v>
      </c>
      <c r="BE72" s="120" t="e">
        <f t="shared" si="9"/>
        <v>#VALUE!</v>
      </c>
      <c r="BF72" s="120" t="e">
        <f t="shared" si="9"/>
        <v>#VALUE!</v>
      </c>
      <c r="BG72" s="120" t="e">
        <f t="shared" si="9"/>
        <v>#VALUE!</v>
      </c>
      <c r="BH72" s="120" t="e">
        <f t="shared" si="9"/>
        <v>#VALUE!</v>
      </c>
      <c r="BI72" s="120" t="e">
        <f t="shared" si="9"/>
        <v>#VALUE!</v>
      </c>
      <c r="BJ72" s="120" t="e">
        <f t="shared" si="9"/>
        <v>#VALUE!</v>
      </c>
      <c r="BK72" s="120" t="e">
        <f t="shared" si="9"/>
        <v>#VALUE!</v>
      </c>
      <c r="BL72" s="120" t="e">
        <f t="shared" si="9"/>
        <v>#VALUE!</v>
      </c>
      <c r="BM72" s="120" t="e">
        <f t="shared" si="9"/>
        <v>#VALUE!</v>
      </c>
      <c r="BN72" s="120" t="e">
        <f t="shared" si="9"/>
        <v>#VALUE!</v>
      </c>
      <c r="BO72" s="120" t="e">
        <f t="shared" si="9"/>
        <v>#VALUE!</v>
      </c>
      <c r="BP72" s="120" t="e">
        <f t="shared" si="9"/>
        <v>#VALUE!</v>
      </c>
      <c r="BQ72" s="120" t="e">
        <f t="shared" si="9"/>
        <v>#VALUE!</v>
      </c>
      <c r="BR72" s="120" t="e">
        <f t="shared" si="9"/>
        <v>#VALUE!</v>
      </c>
      <c r="BS72" s="120" t="e">
        <f t="shared" si="9"/>
        <v>#VALUE!</v>
      </c>
    </row>
    <row r="73" spans="1:71" s="110" customFormat="1" ht="12.75" customHeight="1">
      <c r="A73" s="60"/>
      <c r="B73" s="147" t="str">
        <f>IF($G$1="","",INDEX('Lease Report 2025'!$H:$H,$G$1+ROW()-ROW($B$50)))</f>
        <v/>
      </c>
      <c r="C73" s="62" t="str">
        <f>IF($G$1="","",INDEX('Lease Report 2025'!$D:$D,$G$1+ROW()-ROW($B$50)))</f>
        <v/>
      </c>
      <c r="D73" s="62" t="str">
        <f>IF($G$1="","",INDEX('Lease Report 2025'!$E:$E,$G$1+ROW()-ROW($B$50)))</f>
        <v/>
      </c>
      <c r="E73" s="60" t="str">
        <f>IF($G$1="","",INDEX('Lease Report 2025'!$G:$G,$G$1+ROW()-ROW($B$50)))</f>
        <v/>
      </c>
      <c r="F73" s="103" t="str">
        <f>IF($G$1="","",INDEX('Lease Report 2025'!$A:$A,$G$1+ROW()-ROW($B$50)))</f>
        <v/>
      </c>
      <c r="G73" s="64" t="str">
        <f>IF($G$1="","",INDEX('Lease Report 2025'!$L:$L,$G$1+ROW()-ROW($B$50)))</f>
        <v/>
      </c>
      <c r="H73" s="64"/>
      <c r="I73" s="62" t="str">
        <f>IF($G$1="","",INDEX('Lease Report 2025'!$P:$P,$G$1+ROW()-ROW($B$50)))</f>
        <v/>
      </c>
      <c r="J73" s="104"/>
      <c r="K73" s="105"/>
      <c r="L73" s="64"/>
      <c r="M73" s="60"/>
      <c r="N73" s="106"/>
      <c r="O73" s="107" t="str">
        <f>IF($G$1="","",INDEX('Lease Report 2025'!$N:$N,$G$1+ROW()-ROW($B$50)))</f>
        <v/>
      </c>
      <c r="P73" s="107"/>
      <c r="Q73" s="174"/>
      <c r="R73" s="74"/>
      <c r="S73" s="183" t="str">
        <f>IF($G$1="","",INDEX('Lease Report 2025'!$R:$R,$G$1+ROW()-ROW($B$50)))</f>
        <v/>
      </c>
      <c r="T73" s="184" t="str">
        <f>IF($G$1="","",INDEX('Lease Report 2025'!$O:$O,$G$1+ROW()-ROW($B$50)))</f>
        <v/>
      </c>
      <c r="U73" s="258"/>
      <c r="W73" s="120" t="e">
        <f>AB73*E73*(AG73/12)</f>
        <v>#VALUE!</v>
      </c>
      <c r="X73" s="111" t="e">
        <f>SUMIFS($AM73:$BB73,$AM$6:$BB$6,"&lt;="&amp;AG73)+(INDEX($BD73:$BS73,MATCH(AG73+12,$AM$6:$BB$6))*(AG73-INDEX($AM$6:$BB$6,MATCH(AG73,$AM$6:$BB$6))))-W73</f>
        <v>#VALUE!</v>
      </c>
      <c r="Y73" s="177" t="e">
        <f>AD73*E73</f>
        <v>#VALUE!</v>
      </c>
      <c r="Z73" s="112" t="e">
        <f>SUM(W73:X73)*P73</f>
        <v>#VALUE!</v>
      </c>
      <c r="AA73" s="112" t="e">
        <f>AB73/12*E73*AC73</f>
        <v>#VALUE!</v>
      </c>
      <c r="AB73" s="78" t="str">
        <f>IF(H73="",G73,H73)</f>
        <v/>
      </c>
      <c r="AC73" s="178">
        <f>IF(N73="",M73,N73)</f>
        <v>0</v>
      </c>
      <c r="AD73" s="179">
        <f>IF(L73="",K73,L73)</f>
        <v>0</v>
      </c>
      <c r="AE73" s="180" t="str">
        <f>IFERROR(LEFT(J73, FIND("-", J73) - 1),I73)</f>
        <v/>
      </c>
      <c r="AF73" s="181">
        <f>IFERROR(RIGHT(J73,LEN(J73)-SEARCH("-",J73)),0)</f>
        <v>0</v>
      </c>
      <c r="AG73" s="182">
        <f>_xlfn.NUMBERVALUE(AE73)*12+_xlfn.NUMBERVALUE(AF73)</f>
        <v>0</v>
      </c>
      <c r="AH73" s="114">
        <f>IF(E73&lt;$AH$3,36,60)</f>
        <v>60</v>
      </c>
      <c r="AL73" s="55"/>
      <c r="AM73" s="176" t="e">
        <f>AB73*$E73</f>
        <v>#VALUE!</v>
      </c>
      <c r="AN73" s="117" t="e">
        <f t="shared" ref="AN73:BB73" si="11">AM73*(1+$O73)</f>
        <v>#VALUE!</v>
      </c>
      <c r="AO73" s="117" t="e">
        <f t="shared" si="11"/>
        <v>#VALUE!</v>
      </c>
      <c r="AP73" s="117" t="e">
        <f t="shared" si="11"/>
        <v>#VALUE!</v>
      </c>
      <c r="AQ73" s="117" t="e">
        <f t="shared" si="11"/>
        <v>#VALUE!</v>
      </c>
      <c r="AR73" s="117" t="e">
        <f t="shared" si="11"/>
        <v>#VALUE!</v>
      </c>
      <c r="AS73" s="117" t="e">
        <f t="shared" si="11"/>
        <v>#VALUE!</v>
      </c>
      <c r="AT73" s="117" t="e">
        <f t="shared" si="11"/>
        <v>#VALUE!</v>
      </c>
      <c r="AU73" s="117" t="e">
        <f t="shared" si="11"/>
        <v>#VALUE!</v>
      </c>
      <c r="AV73" s="117" t="e">
        <f t="shared" si="11"/>
        <v>#VALUE!</v>
      </c>
      <c r="AW73" s="117" t="e">
        <f t="shared" si="11"/>
        <v>#VALUE!</v>
      </c>
      <c r="AX73" s="117" t="e">
        <f t="shared" si="11"/>
        <v>#VALUE!</v>
      </c>
      <c r="AY73" s="117" t="e">
        <f t="shared" si="11"/>
        <v>#VALUE!</v>
      </c>
      <c r="AZ73" s="117" t="e">
        <f t="shared" si="11"/>
        <v>#VALUE!</v>
      </c>
      <c r="BA73" s="117" t="e">
        <f t="shared" si="11"/>
        <v>#VALUE!</v>
      </c>
      <c r="BB73" s="117" t="e">
        <f t="shared" si="11"/>
        <v>#VALUE!</v>
      </c>
      <c r="BD73" s="176" t="e">
        <f t="shared" si="9"/>
        <v>#VALUE!</v>
      </c>
      <c r="BE73" s="120" t="e">
        <f t="shared" si="9"/>
        <v>#VALUE!</v>
      </c>
      <c r="BF73" s="120" t="e">
        <f t="shared" si="9"/>
        <v>#VALUE!</v>
      </c>
      <c r="BG73" s="120" t="e">
        <f t="shared" si="9"/>
        <v>#VALUE!</v>
      </c>
      <c r="BH73" s="120" t="e">
        <f t="shared" si="9"/>
        <v>#VALUE!</v>
      </c>
      <c r="BI73" s="120" t="e">
        <f t="shared" si="9"/>
        <v>#VALUE!</v>
      </c>
      <c r="BJ73" s="120" t="e">
        <f t="shared" si="9"/>
        <v>#VALUE!</v>
      </c>
      <c r="BK73" s="120" t="e">
        <f t="shared" si="9"/>
        <v>#VALUE!</v>
      </c>
      <c r="BL73" s="120" t="e">
        <f t="shared" si="9"/>
        <v>#VALUE!</v>
      </c>
      <c r="BM73" s="120" t="e">
        <f t="shared" si="9"/>
        <v>#VALUE!</v>
      </c>
      <c r="BN73" s="120" t="e">
        <f t="shared" si="9"/>
        <v>#VALUE!</v>
      </c>
      <c r="BO73" s="120" t="e">
        <f t="shared" si="9"/>
        <v>#VALUE!</v>
      </c>
      <c r="BP73" s="120" t="e">
        <f t="shared" si="9"/>
        <v>#VALUE!</v>
      </c>
      <c r="BQ73" s="120" t="e">
        <f t="shared" si="9"/>
        <v>#VALUE!</v>
      </c>
      <c r="BR73" s="120" t="e">
        <f t="shared" si="9"/>
        <v>#VALUE!</v>
      </c>
      <c r="BS73" s="120" t="e">
        <f t="shared" si="9"/>
        <v>#VALUE!</v>
      </c>
    </row>
    <row r="74" spans="1:71" s="31" customFormat="1" ht="12.75" customHeight="1">
      <c r="A74" s="856" t="s">
        <v>789</v>
      </c>
      <c r="B74" s="857"/>
      <c r="C74" s="857"/>
      <c r="D74" s="857"/>
      <c r="E74" s="857"/>
      <c r="F74" s="857"/>
      <c r="G74" s="857"/>
      <c r="H74" s="857"/>
      <c r="I74" s="857"/>
      <c r="J74" s="857"/>
      <c r="K74" s="857"/>
      <c r="L74" s="857"/>
      <c r="M74" s="857"/>
      <c r="N74" s="857"/>
      <c r="O74" s="857"/>
      <c r="P74" s="857"/>
      <c r="Q74" s="857"/>
      <c r="R74" s="857"/>
      <c r="S74" s="857"/>
      <c r="T74" s="857"/>
      <c r="U74" s="858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3"/>
    </row>
    <row r="75" spans="1:71" s="31" customFormat="1" ht="12.75" customHeight="1">
      <c r="A75" s="861" t="s">
        <v>777</v>
      </c>
      <c r="B75" s="862"/>
      <c r="C75" s="862"/>
      <c r="D75" s="862"/>
      <c r="E75" s="862"/>
      <c r="F75" s="862"/>
      <c r="G75" s="862"/>
      <c r="H75" s="862"/>
      <c r="I75" s="862"/>
      <c r="J75" s="862"/>
      <c r="K75" s="862"/>
      <c r="L75" s="862"/>
      <c r="M75" s="862"/>
      <c r="N75" s="862"/>
      <c r="O75" s="862"/>
      <c r="P75" s="862"/>
      <c r="Q75" s="862"/>
      <c r="R75" s="862"/>
      <c r="S75" s="862"/>
      <c r="T75" s="862"/>
      <c r="U75" s="863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3"/>
    </row>
    <row r="76" spans="1:71" s="536" customFormat="1" ht="15" customHeight="1">
      <c r="A76" s="530" t="s">
        <v>750</v>
      </c>
      <c r="B76" s="531" t="s">
        <v>751</v>
      </c>
      <c r="C76" s="532" t="s">
        <v>752</v>
      </c>
      <c r="D76" s="532" t="s">
        <v>753</v>
      </c>
      <c r="E76" s="530" t="s">
        <v>730</v>
      </c>
      <c r="F76" s="533" t="s">
        <v>758</v>
      </c>
      <c r="G76" s="534"/>
      <c r="H76" s="534"/>
      <c r="I76" s="532"/>
      <c r="J76" s="532"/>
      <c r="K76" s="534"/>
      <c r="L76" s="534"/>
      <c r="M76" s="534"/>
      <c r="N76" s="534"/>
      <c r="O76" s="534"/>
      <c r="P76" s="534"/>
      <c r="Q76" s="534"/>
      <c r="R76" s="534"/>
      <c r="S76" s="553"/>
      <c r="T76" s="859"/>
      <c r="U76" s="860"/>
      <c r="W76" s="537"/>
      <c r="X76" s="537"/>
      <c r="Y76" s="537"/>
      <c r="Z76" s="537"/>
      <c r="AA76" s="537"/>
      <c r="AB76" s="538"/>
      <c r="AC76" s="539"/>
      <c r="AD76" s="540"/>
      <c r="AE76" s="538"/>
      <c r="AF76" s="539"/>
      <c r="AG76" s="554"/>
      <c r="AH76" s="541"/>
      <c r="AL76" s="555"/>
      <c r="AM76" s="556"/>
      <c r="AN76" s="557"/>
      <c r="AO76" s="557"/>
      <c r="AP76" s="557"/>
      <c r="AQ76" s="557"/>
      <c r="AR76" s="557"/>
      <c r="AS76" s="557"/>
      <c r="AT76" s="557"/>
      <c r="AU76" s="557"/>
      <c r="AV76" s="557"/>
      <c r="AW76" s="558"/>
      <c r="AX76" s="558"/>
      <c r="AY76" s="558"/>
      <c r="AZ76" s="558"/>
      <c r="BA76" s="558"/>
      <c r="BB76" s="558"/>
      <c r="BD76" s="556"/>
      <c r="BE76" s="557"/>
      <c r="BF76" s="557"/>
      <c r="BG76" s="557"/>
      <c r="BH76" s="557"/>
      <c r="BI76" s="557"/>
      <c r="BJ76" s="557"/>
      <c r="BK76" s="557"/>
      <c r="BL76" s="557"/>
      <c r="BM76" s="557"/>
    </row>
    <row r="77" spans="1:71" s="16" customFormat="1" ht="15" customHeight="1">
      <c r="A77" s="20"/>
      <c r="B77" s="17"/>
      <c r="C77" s="18"/>
      <c r="D77" s="18"/>
      <c r="E77" s="20"/>
      <c r="F77" s="21"/>
      <c r="G77" s="851"/>
      <c r="H77" s="852"/>
      <c r="I77" s="852"/>
      <c r="J77" s="852"/>
      <c r="K77" s="852"/>
      <c r="L77" s="852"/>
      <c r="M77" s="852"/>
      <c r="N77" s="852"/>
      <c r="O77" s="852"/>
      <c r="P77" s="852"/>
      <c r="Q77" s="852"/>
      <c r="R77" s="852"/>
      <c r="S77" s="852"/>
      <c r="T77" s="852"/>
      <c r="U77" s="853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46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</row>
    <row r="78" spans="1:71" s="14" customFormat="1" ht="15" customHeight="1">
      <c r="A78" s="36"/>
      <c r="B78" s="37"/>
      <c r="C78" s="38"/>
      <c r="D78" s="38"/>
      <c r="E78" s="36"/>
      <c r="F78" s="39"/>
      <c r="G78" s="850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L78" s="46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71" s="14" customFormat="1" ht="15" customHeight="1">
      <c r="A79" s="36"/>
      <c r="B79" s="37"/>
      <c r="C79" s="38"/>
      <c r="D79" s="38"/>
      <c r="E79" s="36"/>
      <c r="F79" s="39"/>
      <c r="G79" s="850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71" s="14" customFormat="1" ht="15" customHeight="1">
      <c r="A80" s="36"/>
      <c r="B80" s="37"/>
      <c r="C80" s="38"/>
      <c r="D80" s="38"/>
      <c r="E80" s="36"/>
      <c r="F80" s="39"/>
      <c r="G80" s="850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14" customFormat="1" ht="15" customHeight="1">
      <c r="A81" s="36"/>
      <c r="B81" s="37"/>
      <c r="C81" s="38"/>
      <c r="D81" s="38"/>
      <c r="E81" s="36"/>
      <c r="F81" s="39"/>
      <c r="G81" s="850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65" s="14" customFormat="1" ht="15" customHeight="1">
      <c r="A82" s="36"/>
      <c r="B82" s="37"/>
      <c r="C82" s="38"/>
      <c r="D82" s="38"/>
      <c r="E82" s="36"/>
      <c r="F82" s="39"/>
      <c r="G82" s="850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</row>
    <row r="83" spans="1:65" s="14" customFormat="1" ht="15" customHeight="1">
      <c r="A83" s="36"/>
      <c r="B83" s="37"/>
      <c r="C83" s="38"/>
      <c r="D83" s="38"/>
      <c r="E83" s="36"/>
      <c r="F83" s="40"/>
      <c r="G83" s="848"/>
      <c r="H83" s="849"/>
      <c r="I83" s="849"/>
      <c r="J83" s="849"/>
      <c r="K83" s="849"/>
      <c r="L83" s="849"/>
      <c r="M83" s="849"/>
      <c r="N83" s="849"/>
      <c r="O83" s="849"/>
      <c r="P83" s="849"/>
      <c r="Q83" s="849"/>
      <c r="R83" s="849"/>
      <c r="S83" s="849"/>
      <c r="T83" s="849"/>
      <c r="U83" s="849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</row>
    <row r="84" spans="1:65" s="14" customFormat="1" ht="15" customHeight="1">
      <c r="A84" s="36"/>
      <c r="B84" s="37"/>
      <c r="C84" s="38"/>
      <c r="D84" s="38"/>
      <c r="E84" s="36"/>
      <c r="F84" s="40"/>
      <c r="G84" s="848"/>
      <c r="H84" s="849"/>
      <c r="I84" s="849"/>
      <c r="J84" s="849"/>
      <c r="K84" s="849"/>
      <c r="L84" s="849"/>
      <c r="M84" s="849"/>
      <c r="N84" s="849"/>
      <c r="O84" s="849"/>
      <c r="P84" s="849"/>
      <c r="Q84" s="849"/>
      <c r="R84" s="849"/>
      <c r="S84" s="849"/>
      <c r="T84" s="849"/>
      <c r="U84" s="849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</row>
    <row r="85" spans="1:65" s="14" customFormat="1" ht="15" customHeight="1">
      <c r="A85" s="36"/>
      <c r="B85" s="37"/>
      <c r="C85" s="38"/>
      <c r="D85" s="38"/>
      <c r="E85" s="36"/>
      <c r="F85" s="41"/>
      <c r="G85" s="848"/>
      <c r="H85" s="849"/>
      <c r="I85" s="849"/>
      <c r="J85" s="849"/>
      <c r="K85" s="849"/>
      <c r="L85" s="849"/>
      <c r="M85" s="849"/>
      <c r="N85" s="849"/>
      <c r="O85" s="849"/>
      <c r="P85" s="849"/>
      <c r="Q85" s="849"/>
      <c r="R85" s="849"/>
      <c r="S85" s="849"/>
      <c r="T85" s="849"/>
      <c r="U85" s="849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</row>
    <row r="86" spans="1:65" s="14" customFormat="1" ht="15" customHeight="1">
      <c r="A86" s="36"/>
      <c r="B86" s="37"/>
      <c r="C86" s="38"/>
      <c r="D86" s="38"/>
      <c r="E86" s="36"/>
      <c r="F86" s="40"/>
      <c r="G86" s="848"/>
      <c r="H86" s="849"/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49"/>
      <c r="T86" s="849"/>
      <c r="U86" s="849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</row>
    <row r="87" spans="1:65" s="14" customFormat="1" ht="15" customHeight="1">
      <c r="A87" s="36"/>
      <c r="B87" s="37"/>
      <c r="C87" s="38"/>
      <c r="D87" s="38"/>
      <c r="E87" s="36"/>
      <c r="F87" s="40"/>
      <c r="G87" s="848"/>
      <c r="H87" s="849"/>
      <c r="I87" s="849"/>
      <c r="J87" s="849"/>
      <c r="K87" s="849"/>
      <c r="L87" s="849"/>
      <c r="M87" s="849"/>
      <c r="N87" s="849"/>
      <c r="O87" s="849"/>
      <c r="P87" s="849"/>
      <c r="Q87" s="849"/>
      <c r="R87" s="849"/>
      <c r="S87" s="849"/>
      <c r="T87" s="849"/>
      <c r="U87" s="849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</row>
    <row r="88" spans="1:65" s="14" customFormat="1" ht="15" customHeight="1">
      <c r="A88" s="36"/>
      <c r="B88" s="37"/>
      <c r="C88" s="38"/>
      <c r="D88" s="38"/>
      <c r="E88" s="36"/>
      <c r="F88" s="40"/>
      <c r="G88" s="848"/>
      <c r="H88" s="849"/>
      <c r="I88" s="849"/>
      <c r="J88" s="849"/>
      <c r="K88" s="849"/>
      <c r="L88" s="849"/>
      <c r="M88" s="849"/>
      <c r="N88" s="849"/>
      <c r="O88" s="849"/>
      <c r="P88" s="849"/>
      <c r="Q88" s="849"/>
      <c r="R88" s="849"/>
      <c r="S88" s="849"/>
      <c r="T88" s="849"/>
      <c r="U88" s="849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</row>
    <row r="89" spans="1:65" s="14" customFormat="1" ht="15" customHeight="1">
      <c r="A89" s="36"/>
      <c r="B89" s="37"/>
      <c r="C89" s="38"/>
      <c r="D89" s="38"/>
      <c r="E89" s="36"/>
      <c r="F89" s="40"/>
      <c r="G89" s="848"/>
      <c r="H89" s="849"/>
      <c r="I89" s="849"/>
      <c r="J89" s="849"/>
      <c r="K89" s="849"/>
      <c r="L89" s="849"/>
      <c r="M89" s="849"/>
      <c r="N89" s="849"/>
      <c r="O89" s="849"/>
      <c r="P89" s="849"/>
      <c r="Q89" s="849"/>
      <c r="R89" s="849"/>
      <c r="S89" s="849"/>
      <c r="T89" s="849"/>
      <c r="U89" s="849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</row>
    <row r="90" spans="1:65" s="14" customFormat="1" ht="15" customHeight="1">
      <c r="A90" s="36"/>
      <c r="B90" s="37"/>
      <c r="C90" s="38"/>
      <c r="D90" s="38"/>
      <c r="E90" s="36"/>
      <c r="F90" s="40"/>
      <c r="G90" s="848"/>
      <c r="H90" s="849"/>
      <c r="I90" s="849"/>
      <c r="J90" s="849"/>
      <c r="K90" s="849"/>
      <c r="L90" s="849"/>
      <c r="M90" s="849"/>
      <c r="N90" s="849"/>
      <c r="O90" s="849"/>
      <c r="P90" s="849"/>
      <c r="Q90" s="849"/>
      <c r="R90" s="849"/>
      <c r="S90" s="849"/>
      <c r="T90" s="849"/>
      <c r="U90" s="849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</row>
    <row r="91" spans="1:65" s="14" customFormat="1" ht="15" customHeight="1">
      <c r="A91" s="36"/>
      <c r="B91" s="37"/>
      <c r="C91" s="38"/>
      <c r="D91" s="38"/>
      <c r="E91" s="36"/>
      <c r="F91" s="40"/>
      <c r="G91" s="848"/>
      <c r="H91" s="849"/>
      <c r="I91" s="849"/>
      <c r="J91" s="849"/>
      <c r="K91" s="849"/>
      <c r="L91" s="849"/>
      <c r="M91" s="849"/>
      <c r="N91" s="849"/>
      <c r="O91" s="849"/>
      <c r="P91" s="849"/>
      <c r="Q91" s="849"/>
      <c r="R91" s="849"/>
      <c r="S91" s="849"/>
      <c r="T91" s="849"/>
      <c r="U91" s="849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</row>
    <row r="92" spans="1:65" s="14" customFormat="1" ht="15" customHeight="1">
      <c r="A92" s="36"/>
      <c r="B92" s="37"/>
      <c r="C92" s="38"/>
      <c r="D92" s="38"/>
      <c r="E92" s="36"/>
      <c r="F92" s="40"/>
      <c r="G92" s="848"/>
      <c r="H92" s="849"/>
      <c r="I92" s="849"/>
      <c r="J92" s="849"/>
      <c r="K92" s="849"/>
      <c r="L92" s="849"/>
      <c r="M92" s="849"/>
      <c r="N92" s="849"/>
      <c r="O92" s="849"/>
      <c r="P92" s="849"/>
      <c r="Q92" s="849"/>
      <c r="R92" s="849"/>
      <c r="S92" s="849"/>
      <c r="T92" s="849"/>
      <c r="U92" s="849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</row>
    <row r="93" spans="1:65" s="46" customFormat="1" ht="15" customHeight="1">
      <c r="A93" s="52"/>
      <c r="C93" s="53"/>
      <c r="D93" s="53"/>
      <c r="E93" s="52"/>
      <c r="F93" s="54"/>
      <c r="G93" s="883"/>
      <c r="H93" s="867"/>
      <c r="I93" s="867"/>
      <c r="J93" s="867"/>
      <c r="K93" s="867"/>
      <c r="L93" s="867"/>
      <c r="M93" s="867"/>
      <c r="N93" s="867"/>
      <c r="O93" s="867"/>
      <c r="P93" s="867"/>
      <c r="Q93" s="867"/>
      <c r="R93" s="867"/>
      <c r="S93" s="867"/>
      <c r="T93" s="867"/>
      <c r="U93" s="867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</row>
    <row r="94" spans="1:65" s="46" customFormat="1" ht="15" customHeight="1">
      <c r="A94" s="52"/>
      <c r="C94" s="53"/>
      <c r="D94" s="53"/>
      <c r="E94" s="52"/>
      <c r="F94" s="54"/>
      <c r="G94" s="883"/>
      <c r="H94" s="867"/>
      <c r="I94" s="867"/>
      <c r="J94" s="867"/>
      <c r="K94" s="867"/>
      <c r="L94" s="867"/>
      <c r="M94" s="867"/>
      <c r="N94" s="867"/>
      <c r="O94" s="867"/>
      <c r="P94" s="867"/>
      <c r="Q94" s="867"/>
      <c r="R94" s="867"/>
      <c r="S94" s="867"/>
      <c r="T94" s="867"/>
      <c r="U94" s="867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</row>
    <row r="95" spans="1:65" s="46" customFormat="1" ht="15" customHeight="1">
      <c r="A95" s="52"/>
      <c r="C95" s="53"/>
      <c r="D95" s="53"/>
      <c r="E95" s="52"/>
      <c r="F95" s="54"/>
      <c r="G95" s="882"/>
      <c r="H95" s="867"/>
      <c r="I95" s="867"/>
      <c r="J95" s="867"/>
      <c r="K95" s="867"/>
      <c r="L95" s="867"/>
      <c r="M95" s="867"/>
      <c r="N95" s="867"/>
      <c r="O95" s="867"/>
      <c r="P95" s="867"/>
      <c r="Q95" s="867"/>
      <c r="R95" s="867"/>
      <c r="S95" s="867"/>
      <c r="T95" s="867"/>
      <c r="U95" s="867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</row>
    <row r="96" spans="1:65" s="46" customFormat="1" ht="15" customHeight="1">
      <c r="A96" s="52"/>
      <c r="C96" s="53"/>
      <c r="D96" s="53"/>
      <c r="E96" s="52"/>
      <c r="F96" s="54"/>
      <c r="G96" s="882"/>
      <c r="H96" s="867"/>
      <c r="I96" s="867"/>
      <c r="J96" s="867"/>
      <c r="K96" s="867"/>
      <c r="L96" s="867"/>
      <c r="M96" s="867"/>
      <c r="N96" s="867"/>
      <c r="O96" s="867"/>
      <c r="P96" s="867"/>
      <c r="Q96" s="867"/>
      <c r="R96" s="867"/>
      <c r="S96" s="867"/>
      <c r="T96" s="867"/>
      <c r="U96" s="867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</row>
    <row r="97" spans="1:65" s="46" customFormat="1" ht="15" customHeight="1">
      <c r="A97" s="52"/>
      <c r="C97" s="53"/>
      <c r="D97" s="53"/>
      <c r="E97" s="52"/>
      <c r="F97" s="54"/>
      <c r="G97" s="882"/>
      <c r="H97" s="867"/>
      <c r="I97" s="867"/>
      <c r="J97" s="867"/>
      <c r="K97" s="867"/>
      <c r="L97" s="867"/>
      <c r="M97" s="867"/>
      <c r="N97" s="867"/>
      <c r="O97" s="867"/>
      <c r="P97" s="867"/>
      <c r="Q97" s="867"/>
      <c r="R97" s="867"/>
      <c r="S97" s="867"/>
      <c r="T97" s="867"/>
      <c r="U97" s="867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</row>
    <row r="98" spans="1:65" s="46" customFormat="1" ht="15" customHeight="1">
      <c r="A98" s="52"/>
      <c r="C98" s="53"/>
      <c r="D98" s="53"/>
      <c r="E98" s="52"/>
      <c r="F98" s="54"/>
      <c r="G98" s="882"/>
      <c r="H98" s="867"/>
      <c r="I98" s="867"/>
      <c r="J98" s="867"/>
      <c r="K98" s="867"/>
      <c r="L98" s="867"/>
      <c r="M98" s="867"/>
      <c r="N98" s="867"/>
      <c r="O98" s="867"/>
      <c r="P98" s="867"/>
      <c r="Q98" s="867"/>
      <c r="R98" s="867"/>
      <c r="S98" s="867"/>
      <c r="T98" s="867"/>
      <c r="U98" s="867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</row>
    <row r="99" spans="1:65" ht="15" customHeight="1">
      <c r="G99" s="879"/>
      <c r="H99" s="879"/>
      <c r="I99" s="880"/>
      <c r="J99" s="880"/>
      <c r="K99" s="879"/>
      <c r="L99" s="879"/>
      <c r="M99" s="879"/>
      <c r="N99" s="879"/>
      <c r="O99" s="881"/>
      <c r="P99" s="881"/>
      <c r="Q99" s="881"/>
      <c r="R99" s="881"/>
      <c r="S99" s="881"/>
      <c r="T99" s="881"/>
      <c r="U99" s="881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</row>
    <row r="100" spans="1:65" ht="15" customHeight="1"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</row>
    <row r="101" spans="1:65" ht="15" customHeight="1"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</row>
    <row r="102" spans="1:65" ht="15" customHeight="1"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</row>
    <row r="103" spans="1:65" ht="15" customHeight="1"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</row>
    <row r="104" spans="1:65" ht="15" customHeight="1"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</row>
  </sheetData>
  <mergeCells count="58">
    <mergeCell ref="G99:U99"/>
    <mergeCell ref="G83:U83"/>
    <mergeCell ref="G84:U84"/>
    <mergeCell ref="G96:U96"/>
    <mergeCell ref="G89:U89"/>
    <mergeCell ref="G90:U90"/>
    <mergeCell ref="G85:U85"/>
    <mergeCell ref="G86:U86"/>
    <mergeCell ref="G87:U87"/>
    <mergeCell ref="G97:U97"/>
    <mergeCell ref="G98:U98"/>
    <mergeCell ref="G91:U91"/>
    <mergeCell ref="G92:U92"/>
    <mergeCell ref="G93:U93"/>
    <mergeCell ref="G94:U94"/>
    <mergeCell ref="G95:U95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K14:U14"/>
    <mergeCell ref="G88:U88"/>
    <mergeCell ref="G82:U82"/>
    <mergeCell ref="G77:U77"/>
    <mergeCell ref="K48:L48"/>
    <mergeCell ref="G80:U80"/>
    <mergeCell ref="I48:J48"/>
    <mergeCell ref="M48:N48"/>
    <mergeCell ref="G79:U79"/>
    <mergeCell ref="G81:U81"/>
    <mergeCell ref="G78:U78"/>
    <mergeCell ref="A74:U74"/>
    <mergeCell ref="T49:U49"/>
    <mergeCell ref="G48:H48"/>
    <mergeCell ref="A75:U75"/>
    <mergeCell ref="T71:U71"/>
    <mergeCell ref="T76:U76"/>
    <mergeCell ref="A47:U47"/>
    <mergeCell ref="K15:U15"/>
    <mergeCell ref="K16:U16"/>
    <mergeCell ref="K17:U17"/>
    <mergeCell ref="K18:U18"/>
    <mergeCell ref="K19:U19"/>
    <mergeCell ref="K20:U20"/>
    <mergeCell ref="K21:U21"/>
    <mergeCell ref="K22:U22"/>
    <mergeCell ref="K23:U23"/>
    <mergeCell ref="K27:Q27"/>
    <mergeCell ref="R27:U2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8A93-1F00-CB4F-9019-16581524304A}">
  <dimension ref="A1:AD41"/>
  <sheetViews>
    <sheetView showGridLines="0" workbookViewId="0">
      <pane ySplit="1" topLeftCell="A2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1833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1494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1834</v>
      </c>
      <c r="B7" s="892" t="s">
        <v>1835</v>
      </c>
      <c r="C7" s="888"/>
      <c r="D7" s="888"/>
      <c r="E7" s="900">
        <v>19393</v>
      </c>
      <c r="F7" s="888"/>
      <c r="G7" s="619">
        <v>19393</v>
      </c>
      <c r="H7" s="619">
        <v>302530.8</v>
      </c>
      <c r="I7" s="901">
        <v>25210.9</v>
      </c>
      <c r="J7" s="888"/>
      <c r="K7" s="618">
        <v>15.6</v>
      </c>
      <c r="L7" s="894"/>
      <c r="M7" s="888"/>
      <c r="N7" s="887">
        <v>45931</v>
      </c>
      <c r="O7" s="888"/>
      <c r="P7" s="888"/>
      <c r="Q7" s="888"/>
      <c r="R7" s="888"/>
      <c r="S7" s="888"/>
      <c r="T7" s="887">
        <v>46295</v>
      </c>
      <c r="U7" s="888"/>
      <c r="V7" s="888"/>
      <c r="W7" s="616">
        <v>25210.9</v>
      </c>
      <c r="X7" s="889">
        <v>15.6</v>
      </c>
      <c r="Y7" s="888"/>
      <c r="Z7" s="888"/>
      <c r="AA7" s="888"/>
      <c r="AB7" s="888"/>
      <c r="AC7" s="617">
        <v>45566</v>
      </c>
      <c r="AD7" s="615" t="s">
        <v>1169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46296</v>
      </c>
      <c r="O8" s="888"/>
      <c r="P8" s="888"/>
      <c r="Q8" s="888"/>
      <c r="R8" s="888"/>
      <c r="S8" s="888"/>
      <c r="T8" s="887">
        <v>46660</v>
      </c>
      <c r="U8" s="888"/>
      <c r="V8" s="888"/>
      <c r="W8" s="616">
        <v>26180.55</v>
      </c>
      <c r="X8" s="889">
        <v>16.2</v>
      </c>
      <c r="Y8" s="888"/>
      <c r="Z8" s="888"/>
      <c r="AA8" s="888"/>
      <c r="AB8" s="888"/>
      <c r="AC8" s="615"/>
      <c r="AD8" s="615"/>
    </row>
    <row r="9" spans="1:30">
      <c r="A9" s="614" t="s">
        <v>792</v>
      </c>
      <c r="B9" s="884" t="s">
        <v>792</v>
      </c>
      <c r="C9" s="885"/>
      <c r="D9" s="885"/>
      <c r="E9" s="886" t="s">
        <v>792</v>
      </c>
      <c r="F9" s="885"/>
      <c r="G9" s="613" t="s">
        <v>792</v>
      </c>
      <c r="H9" s="613" t="s">
        <v>792</v>
      </c>
      <c r="I9" s="886" t="s">
        <v>792</v>
      </c>
      <c r="J9" s="885"/>
      <c r="K9" s="613" t="s">
        <v>792</v>
      </c>
      <c r="L9" s="884" t="s">
        <v>792</v>
      </c>
      <c r="M9" s="885"/>
      <c r="N9" s="886" t="s">
        <v>792</v>
      </c>
      <c r="O9" s="885"/>
      <c r="P9" s="885"/>
      <c r="Q9" s="885"/>
      <c r="R9" s="885"/>
      <c r="S9" s="885"/>
      <c r="T9" s="886" t="s">
        <v>792</v>
      </c>
      <c r="U9" s="885"/>
      <c r="V9" s="885"/>
      <c r="W9" s="613" t="s">
        <v>792</v>
      </c>
      <c r="X9" s="886" t="s">
        <v>792</v>
      </c>
      <c r="Y9" s="885"/>
      <c r="Z9" s="885"/>
      <c r="AA9" s="885"/>
      <c r="AB9" s="885"/>
      <c r="AC9" s="613" t="s">
        <v>792</v>
      </c>
      <c r="AD9" s="613" t="s">
        <v>792</v>
      </c>
    </row>
    <row r="10" spans="1:30">
      <c r="A10" s="612" t="s">
        <v>1836</v>
      </c>
      <c r="B10" s="892" t="s">
        <v>1837</v>
      </c>
      <c r="C10" s="888"/>
      <c r="D10" s="888"/>
      <c r="E10" s="900">
        <v>9633</v>
      </c>
      <c r="F10" s="888"/>
      <c r="G10" s="619">
        <v>9633</v>
      </c>
      <c r="H10" s="619">
        <v>150274.79999999999</v>
      </c>
      <c r="I10" s="901">
        <v>12522.9</v>
      </c>
      <c r="J10" s="888"/>
      <c r="K10" s="618">
        <v>15.6</v>
      </c>
      <c r="L10" s="894"/>
      <c r="M10" s="888"/>
      <c r="N10" s="887">
        <v>45717</v>
      </c>
      <c r="O10" s="888"/>
      <c r="P10" s="888"/>
      <c r="Q10" s="888"/>
      <c r="R10" s="888"/>
      <c r="S10" s="888"/>
      <c r="T10" s="887">
        <v>46081</v>
      </c>
      <c r="U10" s="888"/>
      <c r="V10" s="888"/>
      <c r="W10" s="616">
        <v>12522.9</v>
      </c>
      <c r="X10" s="889">
        <v>15.6</v>
      </c>
      <c r="Y10" s="888"/>
      <c r="Z10" s="888"/>
      <c r="AA10" s="888"/>
      <c r="AB10" s="888"/>
      <c r="AC10" s="617">
        <v>45352</v>
      </c>
      <c r="AD10" s="615" t="s">
        <v>1285</v>
      </c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46082</v>
      </c>
      <c r="O11" s="888"/>
      <c r="P11" s="888"/>
      <c r="Q11" s="888"/>
      <c r="R11" s="888"/>
      <c r="S11" s="888"/>
      <c r="T11" s="887">
        <v>46446</v>
      </c>
      <c r="U11" s="888"/>
      <c r="V11" s="888"/>
      <c r="W11" s="616">
        <v>13004.55</v>
      </c>
      <c r="X11" s="889">
        <v>16.2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46447</v>
      </c>
      <c r="O12" s="888"/>
      <c r="P12" s="888"/>
      <c r="Q12" s="888"/>
      <c r="R12" s="888"/>
      <c r="S12" s="888"/>
      <c r="T12" s="887">
        <v>46812</v>
      </c>
      <c r="U12" s="888"/>
      <c r="V12" s="888"/>
      <c r="W12" s="616">
        <v>13486.2</v>
      </c>
      <c r="X12" s="889">
        <v>16.8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1838</v>
      </c>
      <c r="B14" s="892" t="s">
        <v>1839</v>
      </c>
      <c r="C14" s="888"/>
      <c r="D14" s="888"/>
      <c r="E14" s="900">
        <v>9517</v>
      </c>
      <c r="F14" s="888"/>
      <c r="G14" s="619">
        <v>9517</v>
      </c>
      <c r="H14" s="619">
        <v>137044.79999999999</v>
      </c>
      <c r="I14" s="901">
        <v>11420.4</v>
      </c>
      <c r="J14" s="888"/>
      <c r="K14" s="618">
        <v>14.4</v>
      </c>
      <c r="L14" s="894"/>
      <c r="M14" s="888"/>
      <c r="N14" s="887">
        <v>45627</v>
      </c>
      <c r="O14" s="888"/>
      <c r="P14" s="888"/>
      <c r="Q14" s="888"/>
      <c r="R14" s="888"/>
      <c r="S14" s="888"/>
      <c r="T14" s="887">
        <v>45991</v>
      </c>
      <c r="U14" s="888"/>
      <c r="V14" s="888"/>
      <c r="W14" s="616">
        <v>11420.4</v>
      </c>
      <c r="X14" s="889">
        <v>14.4</v>
      </c>
      <c r="Y14" s="888"/>
      <c r="Z14" s="888"/>
      <c r="AA14" s="888"/>
      <c r="AB14" s="888"/>
      <c r="AC14" s="617">
        <v>45261</v>
      </c>
      <c r="AD14" s="615" t="s">
        <v>838</v>
      </c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45992</v>
      </c>
      <c r="O15" s="888"/>
      <c r="P15" s="888"/>
      <c r="Q15" s="888"/>
      <c r="R15" s="888"/>
      <c r="S15" s="888"/>
      <c r="T15" s="887">
        <v>46356</v>
      </c>
      <c r="U15" s="888"/>
      <c r="V15" s="888"/>
      <c r="W15" s="616">
        <v>11801.08</v>
      </c>
      <c r="X15" s="889">
        <v>14.88</v>
      </c>
      <c r="Y15" s="888"/>
      <c r="Z15" s="888"/>
      <c r="AA15" s="888"/>
      <c r="AB15" s="888"/>
      <c r="AC15" s="615"/>
      <c r="AD15" s="615"/>
    </row>
    <row r="16" spans="1:30">
      <c r="A16" s="612"/>
      <c r="B16" s="892"/>
      <c r="C16" s="888"/>
      <c r="D16" s="888"/>
      <c r="E16" s="893"/>
      <c r="F16" s="888"/>
      <c r="G16" s="615" t="s">
        <v>792</v>
      </c>
      <c r="H16" s="615"/>
      <c r="I16" s="893"/>
      <c r="J16" s="888"/>
      <c r="K16" s="615"/>
      <c r="L16" s="894"/>
      <c r="M16" s="888"/>
      <c r="N16" s="887">
        <v>46357</v>
      </c>
      <c r="O16" s="888"/>
      <c r="P16" s="888"/>
      <c r="Q16" s="888"/>
      <c r="R16" s="888"/>
      <c r="S16" s="888"/>
      <c r="T16" s="887">
        <v>46721</v>
      </c>
      <c r="U16" s="888"/>
      <c r="V16" s="888"/>
      <c r="W16" s="616">
        <v>12276.93</v>
      </c>
      <c r="X16" s="889">
        <v>15.48</v>
      </c>
      <c r="Y16" s="888"/>
      <c r="Z16" s="888"/>
      <c r="AA16" s="888"/>
      <c r="AB16" s="888"/>
      <c r="AC16" s="615"/>
      <c r="AD16" s="615"/>
    </row>
    <row r="17" spans="1:30">
      <c r="A17" s="612"/>
      <c r="B17" s="892"/>
      <c r="C17" s="888"/>
      <c r="D17" s="888"/>
      <c r="E17" s="893"/>
      <c r="F17" s="888"/>
      <c r="G17" s="615" t="s">
        <v>792</v>
      </c>
      <c r="H17" s="615"/>
      <c r="I17" s="893"/>
      <c r="J17" s="888"/>
      <c r="K17" s="615"/>
      <c r="L17" s="894"/>
      <c r="M17" s="888"/>
      <c r="N17" s="887">
        <v>46722</v>
      </c>
      <c r="O17" s="888"/>
      <c r="P17" s="888"/>
      <c r="Q17" s="888"/>
      <c r="R17" s="888"/>
      <c r="S17" s="888"/>
      <c r="T17" s="887">
        <v>47087</v>
      </c>
      <c r="U17" s="888"/>
      <c r="V17" s="888"/>
      <c r="W17" s="616">
        <v>12657.61</v>
      </c>
      <c r="X17" s="889">
        <v>15.96</v>
      </c>
      <c r="Y17" s="888"/>
      <c r="Z17" s="888"/>
      <c r="AA17" s="888"/>
      <c r="AB17" s="888"/>
      <c r="AC17" s="615"/>
      <c r="AD17" s="615"/>
    </row>
    <row r="18" spans="1:30">
      <c r="A18" s="614" t="s">
        <v>792</v>
      </c>
      <c r="B18" s="884" t="s">
        <v>792</v>
      </c>
      <c r="C18" s="885"/>
      <c r="D18" s="885"/>
      <c r="E18" s="886" t="s">
        <v>792</v>
      </c>
      <c r="F18" s="885"/>
      <c r="G18" s="613" t="s">
        <v>792</v>
      </c>
      <c r="H18" s="613" t="s">
        <v>792</v>
      </c>
      <c r="I18" s="886" t="s">
        <v>792</v>
      </c>
      <c r="J18" s="885"/>
      <c r="K18" s="613" t="s">
        <v>792</v>
      </c>
      <c r="L18" s="884" t="s">
        <v>792</v>
      </c>
      <c r="M18" s="885"/>
      <c r="N18" s="886" t="s">
        <v>792</v>
      </c>
      <c r="O18" s="885"/>
      <c r="P18" s="885"/>
      <c r="Q18" s="885"/>
      <c r="R18" s="885"/>
      <c r="S18" s="885"/>
      <c r="T18" s="886" t="s">
        <v>792</v>
      </c>
      <c r="U18" s="885"/>
      <c r="V18" s="885"/>
      <c r="W18" s="613" t="s">
        <v>792</v>
      </c>
      <c r="X18" s="886" t="s">
        <v>792</v>
      </c>
      <c r="Y18" s="885"/>
      <c r="Z18" s="885"/>
      <c r="AA18" s="885"/>
      <c r="AB18" s="885"/>
      <c r="AC18" s="613" t="s">
        <v>792</v>
      </c>
      <c r="AD18" s="613" t="s">
        <v>792</v>
      </c>
    </row>
    <row r="19" spans="1:30">
      <c r="A19" s="612" t="s">
        <v>1832</v>
      </c>
      <c r="B19" s="892" t="s">
        <v>1840</v>
      </c>
      <c r="C19" s="888"/>
      <c r="D19" s="888"/>
      <c r="E19" s="900">
        <v>9456</v>
      </c>
      <c r="F19" s="888"/>
      <c r="G19" s="619">
        <v>9456</v>
      </c>
      <c r="H19" s="619">
        <v>148648.32000000001</v>
      </c>
      <c r="I19" s="901">
        <v>12387.36</v>
      </c>
      <c r="J19" s="888"/>
      <c r="K19" s="618">
        <v>15.72</v>
      </c>
      <c r="L19" s="894"/>
      <c r="M19" s="888"/>
      <c r="N19" s="887">
        <v>45748</v>
      </c>
      <c r="O19" s="888"/>
      <c r="P19" s="888"/>
      <c r="Q19" s="888"/>
      <c r="R19" s="888"/>
      <c r="S19" s="888"/>
      <c r="T19" s="887">
        <v>46112</v>
      </c>
      <c r="U19" s="888"/>
      <c r="V19" s="888"/>
      <c r="W19" s="616">
        <v>12387.36</v>
      </c>
      <c r="X19" s="889">
        <v>15.72</v>
      </c>
      <c r="Y19" s="888"/>
      <c r="Z19" s="888"/>
      <c r="AA19" s="888"/>
      <c r="AB19" s="888"/>
      <c r="AC19" s="617">
        <v>45383</v>
      </c>
      <c r="AD19" s="615" t="s">
        <v>983</v>
      </c>
    </row>
    <row r="20" spans="1:30">
      <c r="A20" s="614" t="s">
        <v>792</v>
      </c>
      <c r="B20" s="884" t="s">
        <v>792</v>
      </c>
      <c r="C20" s="885"/>
      <c r="D20" s="885"/>
      <c r="E20" s="886" t="s">
        <v>792</v>
      </c>
      <c r="F20" s="885"/>
      <c r="G20" s="613" t="s">
        <v>792</v>
      </c>
      <c r="H20" s="613" t="s">
        <v>792</v>
      </c>
      <c r="I20" s="886" t="s">
        <v>792</v>
      </c>
      <c r="J20" s="885"/>
      <c r="K20" s="613" t="s">
        <v>792</v>
      </c>
      <c r="L20" s="884" t="s">
        <v>792</v>
      </c>
      <c r="M20" s="885"/>
      <c r="N20" s="886" t="s">
        <v>792</v>
      </c>
      <c r="O20" s="885"/>
      <c r="P20" s="885"/>
      <c r="Q20" s="885"/>
      <c r="R20" s="885"/>
      <c r="S20" s="885"/>
      <c r="T20" s="886" t="s">
        <v>792</v>
      </c>
      <c r="U20" s="885"/>
      <c r="V20" s="885"/>
      <c r="W20" s="613" t="s">
        <v>792</v>
      </c>
      <c r="X20" s="886" t="s">
        <v>792</v>
      </c>
      <c r="Y20" s="885"/>
      <c r="Z20" s="885"/>
      <c r="AA20" s="885"/>
      <c r="AB20" s="885"/>
      <c r="AC20" s="613" t="s">
        <v>792</v>
      </c>
      <c r="AD20" s="613" t="s">
        <v>792</v>
      </c>
    </row>
    <row r="21" spans="1:30">
      <c r="A21" s="612" t="s">
        <v>1841</v>
      </c>
      <c r="B21" s="892" t="s">
        <v>1842</v>
      </c>
      <c r="C21" s="888"/>
      <c r="D21" s="888"/>
      <c r="E21" s="900">
        <v>19286</v>
      </c>
      <c r="F21" s="888"/>
      <c r="G21" s="619">
        <v>19286</v>
      </c>
      <c r="H21" s="615"/>
      <c r="I21" s="893"/>
      <c r="J21" s="888"/>
      <c r="K21" s="618">
        <v>0</v>
      </c>
      <c r="L21" s="894" t="s">
        <v>1843</v>
      </c>
      <c r="M21" s="888"/>
      <c r="N21" s="893"/>
      <c r="O21" s="888"/>
      <c r="P21" s="888"/>
      <c r="Q21" s="888"/>
      <c r="R21" s="888"/>
      <c r="S21" s="888"/>
      <c r="T21" s="893"/>
      <c r="U21" s="888"/>
      <c r="V21" s="888"/>
      <c r="W21" s="615"/>
      <c r="X21" s="889">
        <v>0</v>
      </c>
      <c r="Y21" s="888"/>
      <c r="Z21" s="888"/>
      <c r="AA21" s="888"/>
      <c r="AB21" s="888"/>
      <c r="AC21" s="617">
        <v>45170</v>
      </c>
      <c r="AD21" s="615" t="s">
        <v>950</v>
      </c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1844</v>
      </c>
      <c r="B23" s="892" t="s">
        <v>1842</v>
      </c>
      <c r="C23" s="888"/>
      <c r="D23" s="888"/>
      <c r="E23" s="900">
        <v>9760</v>
      </c>
      <c r="F23" s="888"/>
      <c r="G23" s="619">
        <v>9760</v>
      </c>
      <c r="H23" s="619">
        <v>435690</v>
      </c>
      <c r="I23" s="901">
        <v>36307.5</v>
      </c>
      <c r="J23" s="888"/>
      <c r="K23" s="618">
        <v>44.640368852459019</v>
      </c>
      <c r="L23" s="894"/>
      <c r="M23" s="888"/>
      <c r="N23" s="887">
        <v>45689</v>
      </c>
      <c r="O23" s="888"/>
      <c r="P23" s="888"/>
      <c r="Q23" s="888"/>
      <c r="R23" s="888"/>
      <c r="S23" s="888"/>
      <c r="T23" s="887">
        <v>46053</v>
      </c>
      <c r="U23" s="888"/>
      <c r="V23" s="888"/>
      <c r="W23" s="616">
        <v>36307.5</v>
      </c>
      <c r="X23" s="889">
        <v>44.640368852459019</v>
      </c>
      <c r="Y23" s="888"/>
      <c r="Z23" s="888"/>
      <c r="AA23" s="888"/>
      <c r="AB23" s="888"/>
      <c r="AC23" s="617">
        <v>45275</v>
      </c>
      <c r="AD23" s="615" t="s">
        <v>950</v>
      </c>
    </row>
    <row r="24" spans="1:30">
      <c r="A24" s="612"/>
      <c r="B24" s="892"/>
      <c r="C24" s="888"/>
      <c r="D24" s="888"/>
      <c r="E24" s="893"/>
      <c r="F24" s="888"/>
      <c r="G24" s="615" t="s">
        <v>792</v>
      </c>
      <c r="H24" s="615"/>
      <c r="I24" s="893"/>
      <c r="J24" s="888"/>
      <c r="K24" s="615"/>
      <c r="L24" s="894"/>
      <c r="M24" s="888"/>
      <c r="N24" s="887">
        <v>46054</v>
      </c>
      <c r="O24" s="888"/>
      <c r="P24" s="888"/>
      <c r="Q24" s="888"/>
      <c r="R24" s="888"/>
      <c r="S24" s="888"/>
      <c r="T24" s="887">
        <v>46418</v>
      </c>
      <c r="U24" s="888"/>
      <c r="V24" s="888"/>
      <c r="W24" s="616">
        <v>37759.800000000003</v>
      </c>
      <c r="X24" s="889">
        <v>46.425983606557374</v>
      </c>
      <c r="Y24" s="888"/>
      <c r="Z24" s="888"/>
      <c r="AA24" s="888"/>
      <c r="AB24" s="888"/>
      <c r="AC24" s="615"/>
      <c r="AD24" s="615"/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892" t="s">
        <v>792</v>
      </c>
      <c r="B26" s="892" t="s">
        <v>792</v>
      </c>
      <c r="C26" s="888"/>
      <c r="D26" s="888"/>
    </row>
    <row r="27" spans="1:30">
      <c r="A27" s="888"/>
      <c r="B27" s="888"/>
      <c r="C27" s="888"/>
      <c r="D27" s="888"/>
    </row>
    <row r="28" spans="1:30" ht="16" thickBot="1">
      <c r="A28" s="888"/>
      <c r="B28" s="888"/>
      <c r="C28" s="888"/>
      <c r="D28" s="888"/>
      <c r="J28" s="895" t="s">
        <v>901</v>
      </c>
      <c r="K28" s="896"/>
      <c r="L28" s="896"/>
      <c r="M28" s="896"/>
      <c r="N28" s="896"/>
      <c r="O28" s="896"/>
      <c r="P28" s="896"/>
      <c r="Q28" s="896"/>
      <c r="R28" s="896"/>
      <c r="S28" s="896"/>
      <c r="T28" s="896"/>
      <c r="U28" s="896"/>
      <c r="V28" s="896"/>
      <c r="W28" s="896"/>
      <c r="X28" s="896"/>
      <c r="Y28" s="896"/>
      <c r="Z28" s="896"/>
    </row>
    <row r="29" spans="1:30">
      <c r="A29" s="888"/>
      <c r="B29" s="888"/>
      <c r="C29" s="888"/>
      <c r="D29" s="888"/>
    </row>
    <row r="30" spans="1:30">
      <c r="A30" s="888"/>
      <c r="B30" s="888"/>
      <c r="C30" s="888"/>
      <c r="D30" s="888"/>
      <c r="J30" s="890" t="s">
        <v>902</v>
      </c>
      <c r="K30" s="888"/>
      <c r="L30" s="888"/>
      <c r="M30" s="891">
        <v>77045</v>
      </c>
      <c r="N30" s="888"/>
      <c r="S30" s="890" t="s">
        <v>903</v>
      </c>
      <c r="T30" s="888"/>
      <c r="U30" s="888"/>
      <c r="V30" s="891">
        <v>97849.06</v>
      </c>
      <c r="W30" s="888"/>
      <c r="X30" s="888"/>
      <c r="Y30" s="888"/>
    </row>
    <row r="31" spans="1:30">
      <c r="A31" s="888"/>
      <c r="B31" s="888"/>
      <c r="C31" s="888"/>
      <c r="D31" s="888"/>
    </row>
    <row r="32" spans="1:30">
      <c r="A32" s="888"/>
      <c r="B32" s="888"/>
      <c r="C32" s="888"/>
      <c r="D32" s="888"/>
      <c r="S32" s="890" t="s">
        <v>904</v>
      </c>
      <c r="T32" s="888"/>
      <c r="U32" s="888"/>
      <c r="V32" s="891">
        <v>1174188.72</v>
      </c>
      <c r="W32" s="888"/>
      <c r="X32" s="888"/>
      <c r="Y32" s="888"/>
    </row>
    <row r="33" spans="1:25">
      <c r="A33" s="888"/>
      <c r="B33" s="888"/>
      <c r="C33" s="888"/>
      <c r="D33" s="888"/>
      <c r="J33" s="890" t="s">
        <v>905</v>
      </c>
      <c r="K33" s="888"/>
      <c r="L33" s="888"/>
      <c r="M33" s="891">
        <v>77045</v>
      </c>
      <c r="N33" s="888"/>
      <c r="S33" s="888"/>
      <c r="T33" s="888"/>
      <c r="U33" s="888"/>
      <c r="V33" s="888"/>
      <c r="W33" s="888"/>
      <c r="X33" s="888"/>
      <c r="Y33" s="888"/>
    </row>
    <row r="34" spans="1:25">
      <c r="A34" s="888"/>
      <c r="B34" s="888"/>
      <c r="C34" s="888"/>
      <c r="D34" s="888"/>
      <c r="J34" s="888"/>
      <c r="K34" s="888"/>
      <c r="L34" s="888"/>
      <c r="M34" s="888"/>
      <c r="N34" s="888"/>
    </row>
    <row r="35" spans="1:25">
      <c r="A35" s="888"/>
      <c r="B35" s="888"/>
      <c r="C35" s="888"/>
      <c r="D35" s="888"/>
    </row>
    <row r="36" spans="1:25">
      <c r="A36" s="888"/>
      <c r="B36" s="888"/>
      <c r="C36" s="888"/>
      <c r="D36" s="888"/>
      <c r="J36" s="890" t="s">
        <v>906</v>
      </c>
      <c r="K36" s="888"/>
      <c r="L36" s="888"/>
      <c r="M36" s="891">
        <v>77045</v>
      </c>
      <c r="N36" s="888"/>
      <c r="R36" s="890" t="s">
        <v>729</v>
      </c>
      <c r="S36" s="888"/>
      <c r="T36" s="888"/>
      <c r="U36" s="899">
        <v>100</v>
      </c>
      <c r="V36" s="888"/>
      <c r="W36" s="888"/>
      <c r="X36" s="888"/>
    </row>
    <row r="37" spans="1:25" ht="16" thickBot="1">
      <c r="A37" s="888"/>
      <c r="B37" s="888"/>
      <c r="C37" s="888"/>
      <c r="D37" s="888"/>
      <c r="J37" s="897" t="s">
        <v>907</v>
      </c>
      <c r="K37" s="896"/>
      <c r="L37" s="896"/>
      <c r="M37" s="898">
        <v>0</v>
      </c>
      <c r="N37" s="896"/>
      <c r="R37" s="890" t="s">
        <v>908</v>
      </c>
      <c r="S37" s="888"/>
      <c r="T37" s="888"/>
      <c r="U37" s="899">
        <v>0</v>
      </c>
      <c r="V37" s="888"/>
      <c r="W37" s="888"/>
      <c r="X37" s="888"/>
    </row>
    <row r="38" spans="1:25">
      <c r="A38" s="888"/>
      <c r="B38" s="888"/>
      <c r="C38" s="888"/>
      <c r="D38" s="888"/>
    </row>
    <row r="39" spans="1:25">
      <c r="A39" s="888"/>
      <c r="B39" s="888"/>
      <c r="C39" s="888"/>
      <c r="D39" s="888"/>
      <c r="J39" s="890" t="s">
        <v>909</v>
      </c>
      <c r="K39" s="888"/>
      <c r="L39" s="888"/>
      <c r="M39" s="891">
        <v>77045</v>
      </c>
      <c r="N39" s="888"/>
    </row>
    <row r="40" spans="1:25">
      <c r="A40" s="888"/>
      <c r="B40" s="888"/>
      <c r="C40" s="888"/>
      <c r="D40" s="888"/>
    </row>
    <row r="41" spans="1:25" ht="2.25" customHeight="1"/>
  </sheetData>
  <mergeCells count="170">
    <mergeCell ref="A26:A40"/>
    <mergeCell ref="B26:D40"/>
    <mergeCell ref="J28:Z28"/>
    <mergeCell ref="J30:L30"/>
    <mergeCell ref="M30:N30"/>
    <mergeCell ref="S30:U30"/>
    <mergeCell ref="V30:Y30"/>
    <mergeCell ref="S32:U33"/>
    <mergeCell ref="V32:Y33"/>
    <mergeCell ref="J33:L34"/>
    <mergeCell ref="M33:N34"/>
    <mergeCell ref="J36:L36"/>
    <mergeCell ref="M36:N36"/>
    <mergeCell ref="R36:T36"/>
    <mergeCell ref="J39:L39"/>
    <mergeCell ref="M39:N39"/>
    <mergeCell ref="U36:X36"/>
    <mergeCell ref="J37:L37"/>
    <mergeCell ref="M37:N37"/>
    <mergeCell ref="R37:T37"/>
    <mergeCell ref="U37:X37"/>
    <mergeCell ref="T25:V25"/>
    <mergeCell ref="X25:AB25"/>
    <mergeCell ref="B25:D25"/>
    <mergeCell ref="E25:F25"/>
    <mergeCell ref="I25:J25"/>
    <mergeCell ref="L25:M25"/>
    <mergeCell ref="N25:S25"/>
    <mergeCell ref="T23:V23"/>
    <mergeCell ref="I23:J23"/>
    <mergeCell ref="L23:M23"/>
    <mergeCell ref="N23:S23"/>
    <mergeCell ref="X23:AB23"/>
    <mergeCell ref="B24:D24"/>
    <mergeCell ref="E24:F24"/>
    <mergeCell ref="I24:J24"/>
    <mergeCell ref="L24:M24"/>
    <mergeCell ref="N24:S24"/>
    <mergeCell ref="T24:V24"/>
    <mergeCell ref="X24:AB24"/>
    <mergeCell ref="B23:D23"/>
    <mergeCell ref="E23:F23"/>
    <mergeCell ref="X22:AB22"/>
    <mergeCell ref="B21:D21"/>
    <mergeCell ref="B20:D20"/>
    <mergeCell ref="E20:F20"/>
    <mergeCell ref="I20:J20"/>
    <mergeCell ref="L20:M20"/>
    <mergeCell ref="N20:S20"/>
    <mergeCell ref="T20:V20"/>
    <mergeCell ref="E21:F21"/>
    <mergeCell ref="I21:J21"/>
    <mergeCell ref="X20:AB20"/>
    <mergeCell ref="T21:V21"/>
    <mergeCell ref="X21:AB21"/>
    <mergeCell ref="B22:D22"/>
    <mergeCell ref="E22:F22"/>
    <mergeCell ref="I22:J22"/>
    <mergeCell ref="L22:M22"/>
    <mergeCell ref="N22:S22"/>
    <mergeCell ref="T22:V22"/>
    <mergeCell ref="T19:V19"/>
    <mergeCell ref="X17:AB17"/>
    <mergeCell ref="X18:AB18"/>
    <mergeCell ref="L21:M21"/>
    <mergeCell ref="N21:S21"/>
    <mergeCell ref="B19:D19"/>
    <mergeCell ref="E19:F19"/>
    <mergeCell ref="I19:J19"/>
    <mergeCell ref="L19:M19"/>
    <mergeCell ref="N19:S19"/>
    <mergeCell ref="X19:AB19"/>
    <mergeCell ref="B18:D18"/>
    <mergeCell ref="E18:F18"/>
    <mergeCell ref="I18:J18"/>
    <mergeCell ref="L18:M18"/>
    <mergeCell ref="N18:S18"/>
    <mergeCell ref="T18:V18"/>
    <mergeCell ref="T17:V17"/>
    <mergeCell ref="I17:J17"/>
    <mergeCell ref="L17:M17"/>
    <mergeCell ref="N17:S17"/>
    <mergeCell ref="B17:D17"/>
    <mergeCell ref="E17:F17"/>
    <mergeCell ref="X13:AB13"/>
    <mergeCell ref="X14:AB14"/>
    <mergeCell ref="T15:V15"/>
    <mergeCell ref="X15:AB15"/>
    <mergeCell ref="B16:D16"/>
    <mergeCell ref="E16:F16"/>
    <mergeCell ref="I16:J16"/>
    <mergeCell ref="L16:M16"/>
    <mergeCell ref="N16:S16"/>
    <mergeCell ref="T16:V16"/>
    <mergeCell ref="X16:AB16"/>
    <mergeCell ref="B15:D15"/>
    <mergeCell ref="B14:D14"/>
    <mergeCell ref="E14:F14"/>
    <mergeCell ref="I14:J14"/>
    <mergeCell ref="L14:M14"/>
    <mergeCell ref="N14:S14"/>
    <mergeCell ref="T14:V14"/>
    <mergeCell ref="T13:V13"/>
    <mergeCell ref="L12:M12"/>
    <mergeCell ref="N12:S12"/>
    <mergeCell ref="E15:F15"/>
    <mergeCell ref="I15:J15"/>
    <mergeCell ref="L15:M15"/>
    <mergeCell ref="N15:S15"/>
    <mergeCell ref="B13:D13"/>
    <mergeCell ref="E13:F13"/>
    <mergeCell ref="I13:J13"/>
    <mergeCell ref="L13:M13"/>
    <mergeCell ref="N13:S13"/>
    <mergeCell ref="X11:AB11"/>
    <mergeCell ref="E9:F9"/>
    <mergeCell ref="I9:J9"/>
    <mergeCell ref="L9:M9"/>
    <mergeCell ref="N9:S9"/>
    <mergeCell ref="T12:V12"/>
    <mergeCell ref="X12:AB12"/>
    <mergeCell ref="B11:D11"/>
    <mergeCell ref="E11:F11"/>
    <mergeCell ref="B10:D10"/>
    <mergeCell ref="E10:F10"/>
    <mergeCell ref="I10:J10"/>
    <mergeCell ref="L10:M10"/>
    <mergeCell ref="N10:S10"/>
    <mergeCell ref="T10:V10"/>
    <mergeCell ref="T11:V11"/>
    <mergeCell ref="I11:J11"/>
    <mergeCell ref="L11:M11"/>
    <mergeCell ref="N11:S11"/>
    <mergeCell ref="T9:V9"/>
    <mergeCell ref="X9:AB9"/>
    <mergeCell ref="B12:D12"/>
    <mergeCell ref="E12:F12"/>
    <mergeCell ref="I12:J12"/>
    <mergeCell ref="B7:D7"/>
    <mergeCell ref="E7:F7"/>
    <mergeCell ref="I7:J7"/>
    <mergeCell ref="L7:M7"/>
    <mergeCell ref="N7:S7"/>
    <mergeCell ref="X10:AB10"/>
    <mergeCell ref="B9:D9"/>
    <mergeCell ref="B8:D8"/>
    <mergeCell ref="E8:F8"/>
    <mergeCell ref="I8:J8"/>
    <mergeCell ref="L8:M8"/>
    <mergeCell ref="N8:S8"/>
    <mergeCell ref="T8:V8"/>
    <mergeCell ref="T7:V7"/>
    <mergeCell ref="X7:AB7"/>
    <mergeCell ref="X8:AB8"/>
    <mergeCell ref="AC5:AD5"/>
    <mergeCell ref="B6:D6"/>
    <mergeCell ref="E6:F6"/>
    <mergeCell ref="I6:J6"/>
    <mergeCell ref="L6:M6"/>
    <mergeCell ref="N6:S6"/>
    <mergeCell ref="T6:V6"/>
    <mergeCell ref="X6:AB6"/>
    <mergeCell ref="D2:P2"/>
    <mergeCell ref="C3:O3"/>
    <mergeCell ref="B5:D5"/>
    <mergeCell ref="E5:G5"/>
    <mergeCell ref="I5:J5"/>
    <mergeCell ref="L5:M5"/>
    <mergeCell ref="N5:V5"/>
    <mergeCell ref="X5:AB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BS83"/>
  <sheetViews>
    <sheetView topLeftCell="B14" workbookViewId="0">
      <selection activeCell="B14" sqref="B14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1845</v>
      </c>
      <c r="B1" s="275"/>
      <c r="C1" s="275" t="s">
        <v>706</v>
      </c>
      <c r="D1" s="592"/>
      <c r="E1" s="592"/>
      <c r="F1" s="592" t="str">
        <f>IFERROR(MATCH($C$1,'Working - CPI'!$A:$A,0),"")</f>
        <v/>
      </c>
      <c r="G1" s="593">
        <f>IFERROR(MATCH($C$1,'Lease Report 2025'!$B:$B,0),"")</f>
        <v>178</v>
      </c>
      <c r="H1" s="593"/>
      <c r="I1" s="593"/>
      <c r="J1" s="593"/>
      <c r="K1" s="593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1</v>
      </c>
      <c r="D2" s="872" t="s">
        <v>729</v>
      </c>
      <c r="E2" s="871"/>
      <c r="F2" s="252" t="s">
        <v>730</v>
      </c>
      <c r="G2" s="253">
        <f>'Occupancy Summary Schedule'!$D$6</f>
        <v>107490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1846</v>
      </c>
      <c r="B7" s="185" t="s">
        <v>1847</v>
      </c>
      <c r="C7" s="66">
        <v>4100</v>
      </c>
      <c r="D7" s="66">
        <v>150</v>
      </c>
      <c r="E7" s="65">
        <v>10463</v>
      </c>
      <c r="F7" s="67" t="s">
        <v>1848</v>
      </c>
      <c r="G7" s="68">
        <v>1.25</v>
      </c>
      <c r="H7" s="68"/>
      <c r="I7" s="68">
        <v>1.35</v>
      </c>
      <c r="J7" s="66"/>
      <c r="K7" s="69" t="s">
        <v>1849</v>
      </c>
      <c r="L7" s="70"/>
      <c r="M7" s="68">
        <v>0</v>
      </c>
      <c r="N7" s="65"/>
      <c r="O7" s="71" t="s">
        <v>1850</v>
      </c>
      <c r="P7" s="72">
        <v>0.04</v>
      </c>
      <c r="Q7" s="72"/>
      <c r="R7" s="73"/>
      <c r="S7" s="74"/>
      <c r="T7" s="75"/>
      <c r="U7" s="256" t="s">
        <v>1851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 t="e">
        <f>AB7/12*E7*AC7</f>
        <v>#VALUE!</v>
      </c>
      <c r="AB7" s="78">
        <f>IF(I7="",H7,I7)</f>
        <v>1.35</v>
      </c>
      <c r="AC7" s="79" t="str">
        <f>IF(O7="",N7,O7)</f>
        <v>2 months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60</v>
      </c>
      <c r="AJ7" s="84">
        <v>2</v>
      </c>
      <c r="AK7" s="85" t="s">
        <v>770</v>
      </c>
      <c r="AM7" s="86">
        <f>AB7*$E7</f>
        <v>14125.050000000001</v>
      </c>
      <c r="AN7" s="87">
        <f t="shared" ref="AN7:BB7" si="2">AM7*(1+$P7)</f>
        <v>14690.052000000001</v>
      </c>
      <c r="AO7" s="87">
        <f t="shared" si="2"/>
        <v>15277.654080000002</v>
      </c>
      <c r="AP7" s="87">
        <f t="shared" si="2"/>
        <v>15888.760243200002</v>
      </c>
      <c r="AQ7" s="87">
        <f t="shared" si="2"/>
        <v>16524.310652928001</v>
      </c>
      <c r="AR7" s="87">
        <f t="shared" si="2"/>
        <v>17185.283079045123</v>
      </c>
      <c r="AS7" s="87">
        <f t="shared" si="2"/>
        <v>17872.694402206929</v>
      </c>
      <c r="AT7" s="87">
        <f t="shared" si="2"/>
        <v>18587.602178295208</v>
      </c>
      <c r="AU7" s="87">
        <f t="shared" si="2"/>
        <v>19331.106265427017</v>
      </c>
      <c r="AV7" s="87">
        <f t="shared" si="2"/>
        <v>20104.350516044098</v>
      </c>
      <c r="AW7" s="88">
        <f t="shared" si="2"/>
        <v>20908.524536685862</v>
      </c>
      <c r="AX7" s="88">
        <f t="shared" si="2"/>
        <v>21744.865518153296</v>
      </c>
      <c r="AY7" s="88">
        <f t="shared" si="2"/>
        <v>22614.66013887943</v>
      </c>
      <c r="AZ7" s="88">
        <f t="shared" si="2"/>
        <v>23519.246544434609</v>
      </c>
      <c r="BA7" s="88">
        <f t="shared" si="2"/>
        <v>24460.016406211995</v>
      </c>
      <c r="BB7" s="89">
        <f t="shared" si="2"/>
        <v>25438.417062460474</v>
      </c>
      <c r="BC7" s="90"/>
      <c r="BD7" s="91">
        <f t="shared" ref="BD7:BS9" si="3">AM7/12</f>
        <v>1177.0875000000001</v>
      </c>
      <c r="BE7" s="92">
        <f t="shared" si="3"/>
        <v>1224.171</v>
      </c>
      <c r="BF7" s="92">
        <f t="shared" si="3"/>
        <v>1273.1378400000001</v>
      </c>
      <c r="BG7" s="92">
        <f t="shared" si="3"/>
        <v>1324.0633536000003</v>
      </c>
      <c r="BH7" s="92">
        <f t="shared" si="3"/>
        <v>1377.0258877440001</v>
      </c>
      <c r="BI7" s="92">
        <f t="shared" si="3"/>
        <v>1432.1069232537602</v>
      </c>
      <c r="BJ7" s="92">
        <f t="shared" si="3"/>
        <v>1489.3912001839108</v>
      </c>
      <c r="BK7" s="92">
        <f t="shared" si="3"/>
        <v>1548.9668481912674</v>
      </c>
      <c r="BL7" s="92">
        <f t="shared" si="3"/>
        <v>1610.925522118918</v>
      </c>
      <c r="BM7" s="92">
        <f t="shared" si="3"/>
        <v>1675.3625430036748</v>
      </c>
      <c r="BN7" s="93">
        <f t="shared" si="3"/>
        <v>1742.3770447238219</v>
      </c>
      <c r="BO7" s="93">
        <f t="shared" si="3"/>
        <v>1812.0721265127747</v>
      </c>
      <c r="BP7" s="93">
        <f t="shared" si="3"/>
        <v>1884.5550115732858</v>
      </c>
      <c r="BQ7" s="93">
        <f t="shared" si="3"/>
        <v>1959.9372120362175</v>
      </c>
      <c r="BR7" s="93">
        <f t="shared" si="3"/>
        <v>2038.3347005176663</v>
      </c>
      <c r="BS7" s="94">
        <f t="shared" si="3"/>
        <v>2119.8680885383728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'January 2026 Renewals'!$H$74</f>
        <v>Fitness 4 Home Super Store Inc</v>
      </c>
      <c r="C13" s="151" t="str">
        <f>'January 2026 Renewals'!$C$74</f>
        <v>100-160</v>
      </c>
      <c r="D13" s="151"/>
      <c r="E13" s="152">
        <f>'January 2026 Renewals'!$G$74</f>
        <v>10461</v>
      </c>
      <c r="F13" s="153">
        <f>'January 2026 Renewals'!$I$74</f>
        <v>46081</v>
      </c>
      <c r="G13" s="486">
        <f>'January 2026 Renewals'!$Q$74</f>
        <v>1.1000000000000001</v>
      </c>
      <c r="H13" s="486">
        <f>'January 2026 Renewals'!$R$74</f>
        <v>1.35</v>
      </c>
      <c r="I13" s="486">
        <f>'January 2026 Renewals'!$W$74</f>
        <v>1.35</v>
      </c>
      <c r="J13" s="486">
        <f>'January 2026 Renewals'!$AC$74</f>
        <v>1.32</v>
      </c>
      <c r="K13" s="55" t="s">
        <v>1852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'January 2026 Renewals'!$H$75</f>
        <v>EMPI, Inc.</v>
      </c>
      <c r="C14" s="151" t="str">
        <f>'January 2026 Renewals'!$C$75</f>
        <v>100-150</v>
      </c>
      <c r="D14" s="151"/>
      <c r="E14" s="152">
        <f>'January 2026 Renewals'!$G$75</f>
        <v>10463</v>
      </c>
      <c r="F14" s="153">
        <f>'January 2026 Renewals'!$I$75</f>
        <v>46142</v>
      </c>
      <c r="G14" s="486">
        <f>'January 2026 Renewals'!$Q$75</f>
        <v>1.25</v>
      </c>
      <c r="H14" s="486">
        <f>'January 2026 Renewals'!$R$75</f>
        <v>1.4</v>
      </c>
      <c r="I14" s="486">
        <f>'January 2026 Renewals'!$W$75</f>
        <v>1.35</v>
      </c>
      <c r="J14" s="486">
        <f>'January 2026 Renewals'!$AC$75</f>
        <v>1.34</v>
      </c>
      <c r="K14" t="str">
        <f>IF($F$1="","",INDEX('Working - CPI'!$J:$J,$F$1+ROW()-28))</f>
        <v/>
      </c>
      <c r="L14" s="578" t="s">
        <v>1853</v>
      </c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279"/>
      <c r="C15" s="280"/>
      <c r="D15" s="128"/>
      <c r="E15" s="281"/>
      <c r="F15" s="130"/>
      <c r="G15" s="131"/>
      <c r="H15" s="131"/>
      <c r="I15" s="277"/>
      <c r="J15" s="277"/>
      <c r="K15" s="943"/>
      <c r="L15" s="852"/>
      <c r="M15" s="852"/>
      <c r="N15" s="852"/>
      <c r="O15" s="852"/>
      <c r="P15" s="852"/>
      <c r="Q15" s="852"/>
      <c r="R15" s="852"/>
      <c r="S15" s="852"/>
      <c r="T15" s="852"/>
      <c r="U15" s="853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279"/>
      <c r="C16" s="280"/>
      <c r="D16" s="128"/>
      <c r="E16" s="281"/>
      <c r="F16" s="130"/>
      <c r="G16" s="131"/>
      <c r="H16" s="131"/>
      <c r="I16" s="277"/>
      <c r="J16" s="277"/>
      <c r="K16" s="943"/>
      <c r="L16" s="852"/>
      <c r="M16" s="852"/>
      <c r="N16" s="852"/>
      <c r="O16" s="852"/>
      <c r="P16" s="852"/>
      <c r="Q16" s="852"/>
      <c r="R16" s="852"/>
      <c r="S16" s="852"/>
      <c r="T16" s="852"/>
      <c r="U16" s="853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279"/>
      <c r="C17" s="280"/>
      <c r="D17" s="128"/>
      <c r="E17" s="281"/>
      <c r="F17" s="130"/>
      <c r="G17" s="131"/>
      <c r="H17" s="131"/>
      <c r="I17" s="277"/>
      <c r="J17" s="277"/>
      <c r="K17" s="943"/>
      <c r="L17" s="852"/>
      <c r="M17" s="852"/>
      <c r="N17" s="852"/>
      <c r="O17" s="852"/>
      <c r="P17" s="852"/>
      <c r="Q17" s="852"/>
      <c r="R17" s="852"/>
      <c r="S17" s="852"/>
      <c r="T17" s="852"/>
      <c r="U17" s="853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282"/>
      <c r="C18" s="283"/>
      <c r="E18" s="281"/>
      <c r="F18" s="103"/>
      <c r="G18" s="137"/>
      <c r="H18" s="131"/>
      <c r="I18" s="62"/>
      <c r="J18" s="104"/>
      <c r="K18" s="943"/>
      <c r="L18" s="852"/>
      <c r="M18" s="852"/>
      <c r="N18" s="852"/>
      <c r="O18" s="852"/>
      <c r="P18" s="852"/>
      <c r="Q18" s="852"/>
      <c r="R18" s="852"/>
      <c r="S18" s="852"/>
      <c r="T18" s="852"/>
      <c r="U18" s="853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282"/>
      <c r="C19" s="283"/>
      <c r="E19" s="281"/>
      <c r="F19" s="103"/>
      <c r="G19" s="137"/>
      <c r="H19" s="131"/>
      <c r="I19" s="62"/>
      <c r="J19" s="104"/>
      <c r="K19" s="943"/>
      <c r="L19" s="852"/>
      <c r="M19" s="852"/>
      <c r="N19" s="852"/>
      <c r="O19" s="852"/>
      <c r="P19" s="852"/>
      <c r="Q19" s="852"/>
      <c r="R19" s="852"/>
      <c r="S19" s="852"/>
      <c r="T19" s="852"/>
      <c r="U19" s="853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282"/>
      <c r="C20" s="283"/>
      <c r="E20" s="281"/>
      <c r="F20" s="103"/>
      <c r="G20" s="137"/>
      <c r="H20" s="131"/>
      <c r="I20" s="62"/>
      <c r="J20" s="104"/>
      <c r="K20" s="943"/>
      <c r="L20" s="852"/>
      <c r="M20" s="852"/>
      <c r="N20" s="852"/>
      <c r="O20" s="852"/>
      <c r="P20" s="852"/>
      <c r="Q20" s="852"/>
      <c r="R20" s="852"/>
      <c r="S20" s="852"/>
      <c r="T20" s="852"/>
      <c r="U20" s="853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282"/>
      <c r="C21" s="283"/>
      <c r="E21" s="281"/>
      <c r="F21" s="103"/>
      <c r="G21" s="137"/>
      <c r="H21" s="131"/>
      <c r="I21" s="62"/>
      <c r="J21" s="104"/>
      <c r="K21" s="943"/>
      <c r="L21" s="852"/>
      <c r="M21" s="852"/>
      <c r="N21" s="852"/>
      <c r="O21" s="852"/>
      <c r="P21" s="852"/>
      <c r="Q21" s="852"/>
      <c r="R21" s="852"/>
      <c r="S21" s="852"/>
      <c r="T21" s="852"/>
      <c r="U21" s="853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282"/>
      <c r="C22" s="283"/>
      <c r="E22" s="281"/>
      <c r="F22" s="103"/>
      <c r="G22" s="137"/>
      <c r="H22" s="131"/>
      <c r="I22" s="62"/>
      <c r="J22" s="104"/>
      <c r="K22" s="943"/>
      <c r="L22" s="852"/>
      <c r="M22" s="852"/>
      <c r="N22" s="852"/>
      <c r="O22" s="852"/>
      <c r="P22" s="852"/>
      <c r="Q22" s="852"/>
      <c r="R22" s="852"/>
      <c r="S22" s="852"/>
      <c r="T22" s="852"/>
      <c r="U22" s="853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282"/>
      <c r="C23" s="283"/>
      <c r="E23" s="281"/>
      <c r="F23" s="103"/>
      <c r="G23" s="137"/>
      <c r="H23" s="131"/>
      <c r="I23" s="62"/>
      <c r="J23" s="104"/>
      <c r="K23" s="943"/>
      <c r="L23" s="852"/>
      <c r="M23" s="852"/>
      <c r="N23" s="852"/>
      <c r="O23" s="852"/>
      <c r="P23" s="852"/>
      <c r="Q23" s="852"/>
      <c r="R23" s="852"/>
      <c r="S23" s="852"/>
      <c r="T23" s="852"/>
      <c r="U23" s="853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SUM(E12:E23)</f>
        <v>20924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6" customFormat="1" ht="12.75" customHeight="1">
      <c r="A28" s="277"/>
      <c r="B28" s="279" t="str">
        <f>IF($F$1="","",IF(INDEX('Working - CPI'!$D:$D,$F$1+ROW()-ROW($B$28))&gt;0,"Vacant",""))</f>
        <v/>
      </c>
      <c r="C28" s="280" t="str">
        <f>IF($F$1="","",INDEX('Working - CPI'!$B:$B,$F$1+ROW()-ROW($B$28)))</f>
        <v/>
      </c>
      <c r="D28" s="128" t="str">
        <f>IF($F$1="","",INDEX('Working - CPI'!$C:$C,$F$1+ROW()-ROW($B$28)))</f>
        <v/>
      </c>
      <c r="E28" s="281" t="str">
        <f>IF($F$1="","",INDEX('Working - CPI'!$D:$D,$F$1+ROW()-ROW($B$28)))</f>
        <v/>
      </c>
      <c r="F28" s="130" t="str">
        <f>IF($F$1="","",INDEX('Working - CPI'!$E:$E,$F$1+ROW()-ROW($B$28)))</f>
        <v/>
      </c>
      <c r="G28" s="131" t="str">
        <f>IF($F$1="","",INDEX('Working - CPI'!$F:$F,$F$1+ROW()-ROW($B$28)))</f>
        <v/>
      </c>
      <c r="H28" s="131" t="str">
        <f>IF($F$1="","",INDEX('Working - CPI'!$G:$G,$F$1+ROW()-ROW($B$28)))</f>
        <v/>
      </c>
      <c r="I28" s="277" t="str">
        <f>IF($F$1="","",INDEX('Working - CPI'!$H:$H,$F$1+ROW()-ROW($B$28)))</f>
        <v/>
      </c>
      <c r="J28" s="277" t="str">
        <f>IF($F$1="","",INDEX('Working - CPI'!$I:$I,$F$1+ROW()-ROW($B$28)))</f>
        <v/>
      </c>
      <c r="K28" s="943" t="str">
        <f>IF($F$1="","",INDEX('Working - CPI'!$J:$J,$F$1+ROW()-ROW($B$28)))</f>
        <v/>
      </c>
      <c r="L28" s="852"/>
      <c r="M28" s="852"/>
      <c r="N28" s="852"/>
      <c r="O28" s="852"/>
      <c r="P28" s="852"/>
      <c r="Q28" s="852"/>
      <c r="R28" s="852"/>
      <c r="S28" s="852"/>
      <c r="T28" s="852"/>
      <c r="U28" s="853"/>
      <c r="V28" s="55"/>
      <c r="W28" s="261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28"/>
    </row>
    <row r="29" spans="1:71" s="55" customFormat="1" ht="12.75" customHeight="1">
      <c r="A29" s="133"/>
      <c r="B29" s="279" t="str">
        <f>IF($F$1="","",IF(INDEX('Working - CPI'!$D:$D,$F$1+ROW()-ROW($B$28))&gt;0,"Vacant",""))</f>
        <v/>
      </c>
      <c r="C29" s="280" t="str">
        <f>IF($F$1="","",INDEX('Working - CPI'!$B:$B,$F$1+ROW()-ROW($B$28)))</f>
        <v/>
      </c>
      <c r="D29" s="128" t="str">
        <f>IF($F$1="","",INDEX('Working - CPI'!$C:$C,$F$1+ROW()-ROW($B$28)))</f>
        <v/>
      </c>
      <c r="E29" s="281" t="str">
        <f>IF($F$1="","",INDEX('Working - CPI'!$D:$D,$F$1+ROW()-ROW($B$28)))</f>
        <v/>
      </c>
      <c r="F29" s="130" t="str">
        <f>IF($F$1="","",INDEX('Working - CPI'!$E:$E,$F$1+ROW()-ROW($B$28)))</f>
        <v/>
      </c>
      <c r="G29" s="131" t="str">
        <f>IF($F$1="","",INDEX('Working - CPI'!$F:$F,$F$1+ROW()-ROW($B$28)))</f>
        <v/>
      </c>
      <c r="H29" s="131" t="str">
        <f>IF($F$1="","",INDEX('Working - CPI'!$G:$G,$F$1+ROW()-ROW($B$28)))</f>
        <v/>
      </c>
      <c r="I29" s="277" t="str">
        <f>IF($F$1="","",INDEX('Working - CPI'!$H:$H,$F$1+ROW()-ROW($B$28)))</f>
        <v/>
      </c>
      <c r="J29" s="277" t="str">
        <f>IF($F$1="","",INDEX('Working - CPI'!$I:$I,$F$1+ROW()-ROW($B$28)))</f>
        <v/>
      </c>
      <c r="K29" s="57" t="str">
        <f>IF($F$1="","",INDEX('Working - CPI'!$J:$J,$F$1+ROW()-ROW($B$28)))</f>
        <v/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279" t="str">
        <f>IF($F$1="","",IF(INDEX('Working - CPI'!$D:$D,$F$1+ROW()-ROW($B$28))&gt;0,"Vacant",""))</f>
        <v/>
      </c>
      <c r="C30" s="280" t="str">
        <f>IF($F$1="","",INDEX('Working - CPI'!$B:$B,$F$1+ROW()-ROW($B$28)))</f>
        <v/>
      </c>
      <c r="D30" s="128" t="str">
        <f>IF($F$1="","",INDEX('Working - CPI'!$C:$C,$F$1+ROW()-ROW($B$28)))</f>
        <v/>
      </c>
      <c r="E30" s="281" t="str">
        <f>IF($F$1="","",INDEX('Working - CPI'!$D:$D,$F$1+ROW()-ROW($B$28)))</f>
        <v/>
      </c>
      <c r="F30" s="130" t="str">
        <f>IF($F$1="","",INDEX('Working - CPI'!$E:$E,$F$1+ROW()-ROW($B$28)))</f>
        <v/>
      </c>
      <c r="G30" s="131" t="str">
        <f>IF($F$1="","",INDEX('Working - CPI'!$F:$F,$F$1+ROW()-ROW($B$28)))</f>
        <v/>
      </c>
      <c r="H30" s="131" t="str">
        <f>IF($F$1="","",INDEX('Working - CPI'!$G:$G,$F$1+ROW()-ROW($B$28)))</f>
        <v/>
      </c>
      <c r="I30" s="277" t="str">
        <f>IF($F$1="","",INDEX('Working - CPI'!$H:$H,$F$1+ROW()-ROW($B$28)))</f>
        <v/>
      </c>
      <c r="J30" s="277" t="str">
        <f>IF($F$1="","",INDEX('Working - CPI'!$I:$I,$F$1+ROW()-ROW($B$28)))</f>
        <v/>
      </c>
      <c r="K30" s="57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 t="str">
        <f>IF($F$1="","",IF(INDEX('Working - CPI'!$D:$D,$F$1+ROW()-ROW($B$28))&gt;0,"Vacant",""))</f>
        <v/>
      </c>
      <c r="C31" s="157" t="str">
        <f>IF($F$1="","",INDEX('Working - CPI'!$B:$B,$F$1+ROW()-ROW($B$28)))</f>
        <v/>
      </c>
      <c r="D31" s="157" t="str">
        <f>IF($F$1="","",INDEX('Working - CPI'!$C:$C,$F$1+ROW()-ROW($B$28)))</f>
        <v/>
      </c>
      <c r="E31" s="158" t="str">
        <f>IF($F$1="","",INDEX('Working - CPI'!$D:$D,$F$1+ROW()-ROW($B$28)))</f>
        <v/>
      </c>
      <c r="F31" s="159" t="str">
        <f>IF($F$1="","",INDEX('Working - CPI'!$E:$E,$F$1+ROW()-ROW($B$28)))</f>
        <v/>
      </c>
      <c r="G31" s="269" t="str">
        <f>IF($F$1="","",INDEX('Working - CPI'!$F:$F,$F$1+ROW()-ROW($B$28)))</f>
        <v/>
      </c>
      <c r="H31" s="270" t="str">
        <f>IF($F$1="","",INDEX('Working - CPI'!$G:$G,$F$1+ROW()-ROW($B$28)))</f>
        <v/>
      </c>
      <c r="I31" s="269" t="str">
        <f>IF($F$1="","",INDEX('Working - CPI'!$H:$H,$F$1+ROW()-ROW($B$28)))</f>
        <v/>
      </c>
      <c r="J31" s="269" t="str">
        <f>IF($F$1="","",INDEX('Working - CPI'!$I:$I,$F$1+ROW()-ROW($B$28)))</f>
        <v/>
      </c>
      <c r="K31" s="57" t="str">
        <f>IF($F$1="","",INDEX('Working - CPI'!$J:$J,$F$1+ROW()-ROW($B$28)))</f>
        <v/>
      </c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 t="str">
        <f>IF($F$1="","",IF(INDEX('Working - CPI'!$D:$D,$F$1+ROW()-ROW($B$28))&gt;0,"Vacant",""))</f>
        <v/>
      </c>
      <c r="C32" s="157" t="str">
        <f>IF($F$1="","",INDEX('Working - CPI'!$B:$B,$F$1+ROW()-ROW($B$28)))</f>
        <v/>
      </c>
      <c r="D32" s="157" t="str">
        <f>IF($F$1="","",INDEX('Working - CPI'!$C:$C,$F$1+ROW()-ROW($B$28)))</f>
        <v/>
      </c>
      <c r="E32" s="158" t="str">
        <f>IF($F$1="","",INDEX('Working - CPI'!$D:$D,$F$1+ROW()-ROW($B$28)))</f>
        <v/>
      </c>
      <c r="F32" s="159" t="str">
        <f>IF($F$1="","",INDEX('Working - CPI'!$E:$E,$F$1+ROW()-ROW($B$28)))</f>
        <v/>
      </c>
      <c r="G32" s="269" t="str">
        <f>IF($F$1="","",INDEX('Working - CPI'!$F:$F,$F$1+ROW()-ROW($B$28)))</f>
        <v/>
      </c>
      <c r="H32" s="270" t="str">
        <f>IF($F$1="","",INDEX('Working - CPI'!$G:$G,$F$1+ROW()-ROW($B$28)))</f>
        <v/>
      </c>
      <c r="I32" s="269" t="str">
        <f>IF($F$1="","",INDEX('Working - CPI'!$H:$H,$F$1+ROW()-ROW($B$28)))</f>
        <v/>
      </c>
      <c r="J32" s="269" t="str">
        <f>IF($F$1="","",INDEX('Working - CPI'!$I:$I,$F$1+ROW()-ROW($B$28)))</f>
        <v/>
      </c>
      <c r="K32" s="57" t="str">
        <f>IF($F$1="","",INDEX('Working - CPI'!$J:$J,$F$1+ROW()-ROW($B$28)))</f>
        <v/>
      </c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 t="str">
        <f>IF($F$1="","",IF(INDEX('Working - CPI'!$D:$D,$F$1+ROW()-ROW($B$28))&gt;0,"Vacant",""))</f>
        <v/>
      </c>
      <c r="C33" s="157" t="str">
        <f>IF($F$1="","",INDEX('Working - CPI'!$B:$B,$F$1+ROW()-ROW($B$28)))</f>
        <v/>
      </c>
      <c r="D33" s="157" t="str">
        <f>IF($F$1="","",INDEX('Working - CPI'!$C:$C,$F$1+ROW()-ROW($B$28)))</f>
        <v/>
      </c>
      <c r="E33" s="158" t="str">
        <f>IF($F$1="","",INDEX('Working - CPI'!$D:$D,$F$1+ROW()-ROW($B$28)))</f>
        <v/>
      </c>
      <c r="F33" s="159" t="str">
        <f>IF($F$1="","",INDEX('Working - CPI'!$E:$E,$F$1+ROW()-ROW($B$28)))</f>
        <v/>
      </c>
      <c r="G33" s="269" t="str">
        <f>IF($F$1="","",INDEX('Working - CPI'!$F:$F,$F$1+ROW()-ROW($B$28)))</f>
        <v/>
      </c>
      <c r="H33" s="270" t="str">
        <f>IF($F$1="","",INDEX('Working - CPI'!$G:$G,$F$1+ROW()-ROW($B$28)))</f>
        <v/>
      </c>
      <c r="I33" s="269" t="str">
        <f>IF($F$1="","",INDEX('Working - CPI'!$H:$H,$F$1+ROW()-ROW($B$28)))</f>
        <v/>
      </c>
      <c r="J33" s="269" t="str">
        <f>IF($F$1="","",INDEX('Working - CPI'!$I:$I,$F$1+ROW()-ROW($B$28)))</f>
        <v/>
      </c>
      <c r="K33" s="57" t="str">
        <f>IF($F$1="","",INDEX('Working - CPI'!$J:$J,$F$1+ROW()-ROW($B$28)))</f>
        <v/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 t="str">
        <f>IF($F$1="","",IF(INDEX('Working - CPI'!$D:$D,$F$1+ROW()-ROW($B$28))&gt;0,"Vacant",""))</f>
        <v/>
      </c>
      <c r="C34" s="157" t="str">
        <f>IF($F$1="","",INDEX('Working - CPI'!$B:$B,$F$1+ROW()-ROW($B$28)))</f>
        <v/>
      </c>
      <c r="D34" s="157" t="str">
        <f>IF($F$1="","",INDEX('Working - CPI'!$C:$C,$F$1+ROW()-ROW($B$28)))</f>
        <v/>
      </c>
      <c r="E34" s="158" t="str">
        <f>IF($F$1="","",INDEX('Working - CPI'!$D:$D,$F$1+ROW()-ROW($B$28)))</f>
        <v/>
      </c>
      <c r="F34" s="159" t="str">
        <f>IF($F$1="","",INDEX('Working - CPI'!$E:$E,$F$1+ROW()-ROW($B$28)))</f>
        <v/>
      </c>
      <c r="G34" s="269" t="str">
        <f>IF($F$1="","",INDEX('Working - CPI'!$F:$F,$F$1+ROW()-ROW($B$28)))</f>
        <v/>
      </c>
      <c r="H34" s="270" t="str">
        <f>IF($F$1="","",INDEX('Working - CPI'!$G:$G,$F$1+ROW()-ROW($B$28)))</f>
        <v/>
      </c>
      <c r="I34" s="269" t="str">
        <f>IF($F$1="","",INDEX('Working - CPI'!$H:$H,$F$1+ROW()-ROW($B$28)))</f>
        <v/>
      </c>
      <c r="J34" s="269" t="str">
        <f>IF($F$1="","",INDEX('Working - CPI'!$I:$I,$F$1+ROW()-ROW($B$28)))</f>
        <v/>
      </c>
      <c r="K34" s="57" t="str">
        <f>IF($F$1="","",INDEX('Working - CPI'!$J:$J,$F$1+ROW()-ROW($B$28)))</f>
        <v/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 t="str">
        <f>IF($F$1="","",IF(INDEX('Working - CPI'!$D:$D,$F$1+ROW()-ROW($B$28))&gt;0,"Vacant",""))</f>
        <v/>
      </c>
      <c r="C35" s="157" t="str">
        <f>IF($F$1="","",INDEX('Working - CPI'!$B:$B,$F$1+ROW()-ROW($B$28)))</f>
        <v/>
      </c>
      <c r="D35" s="157" t="str">
        <f>IF($F$1="","",INDEX('Working - CPI'!$C:$C,$F$1+ROW()-ROW($B$28)))</f>
        <v/>
      </c>
      <c r="E35" s="158" t="str">
        <f>IF($F$1="","",INDEX('Working - CPI'!$D:$D,$F$1+ROW()-ROW($B$28)))</f>
        <v/>
      </c>
      <c r="F35" s="159" t="str">
        <f>IF($F$1="","",INDEX('Working - CPI'!$E:$E,$F$1+ROW()-ROW($B$28)))</f>
        <v/>
      </c>
      <c r="G35" s="269" t="str">
        <f>IF($F$1="","",INDEX('Working - CPI'!$F:$F,$F$1+ROW()-ROW($B$28)))</f>
        <v/>
      </c>
      <c r="H35" s="270" t="str">
        <f>IF($F$1="","",INDEX('Working - CPI'!$G:$G,$F$1+ROW()-ROW($B$28)))</f>
        <v/>
      </c>
      <c r="I35" s="269" t="str">
        <f>IF($F$1="","",INDEX('Working - CPI'!$H:$H,$F$1+ROW()-ROW($B$28)))</f>
        <v/>
      </c>
      <c r="J35" s="269" t="str">
        <f>IF($F$1="","",INDEX('Working - CPI'!$I:$I,$F$1+ROW()-ROW($B$28)))</f>
        <v/>
      </c>
      <c r="K35" s="57" t="str">
        <f>IF($F$1="","",INDEX('Working - CPI'!$J:$J,$F$1+ROW()-ROW($B$28)))</f>
        <v/>
      </c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 t="str">
        <f>IF($F$1="","",IF(INDEX('Working - CPI'!$D:$D,$F$1+ROW()-ROW($B$28))&gt;0,"Vacant",""))</f>
        <v/>
      </c>
      <c r="C36" s="157" t="str">
        <f>IF($F$1="","",INDEX('Working - CPI'!$B:$B,$F$1+ROW()-ROW($B$28)))</f>
        <v/>
      </c>
      <c r="D36" s="157" t="str">
        <f>IF($F$1="","",INDEX('Working - CPI'!$C:$C,$F$1+ROW()-ROW($B$28)))</f>
        <v/>
      </c>
      <c r="E36" s="158" t="str">
        <f>IF($F$1="","",INDEX('Working - CPI'!$D:$D,$F$1+ROW()-ROW($B$28)))</f>
        <v/>
      </c>
      <c r="F36" s="159" t="str">
        <f>IF($F$1="","",INDEX('Working - CPI'!$E:$E,$F$1+ROW()-ROW($B$28)))</f>
        <v/>
      </c>
      <c r="G36" s="269" t="str">
        <f>IF($F$1="","",INDEX('Working - CPI'!$F:$F,$F$1+ROW()-ROW($B$28)))</f>
        <v/>
      </c>
      <c r="H36" s="270" t="str">
        <f>IF($F$1="","",INDEX('Working - CPI'!$G:$G,$F$1+ROW()-ROW($B$28)))</f>
        <v/>
      </c>
      <c r="I36" s="269" t="str">
        <f>IF($F$1="","",INDEX('Working - CPI'!$H:$H,$F$1+ROW()-ROW($B$28)))</f>
        <v/>
      </c>
      <c r="J36" s="269" t="str">
        <f>IF($F$1="","",INDEX('Working - CPI'!$I:$I,$F$1+ROW()-ROW($B$28)))</f>
        <v/>
      </c>
      <c r="K36" s="57" t="str">
        <f>IF($F$1="","",INDEX('Working - CPI'!$J:$J,$F$1+ROW()-ROW($B$28)))</f>
        <v/>
      </c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 t="str">
        <f>IF($F$1="","",IF(INDEX('Working - CPI'!$D:$D,$F$1+ROW()-ROW($B$28))&gt;0,"Vacant",""))</f>
        <v/>
      </c>
      <c r="C37" s="157" t="str">
        <f>IF($F$1="","",INDEX('Working - CPI'!$B:$B,$F$1+ROW()-ROW($B$28)))</f>
        <v/>
      </c>
      <c r="D37" s="157" t="str">
        <f>IF($F$1="","",INDEX('Working - CPI'!$C:$C,$F$1+ROW()-ROW($B$28)))</f>
        <v/>
      </c>
      <c r="E37" s="158" t="str">
        <f>IF($F$1="","",INDEX('Working - CPI'!$D:$D,$F$1+ROW()-ROW($B$28)))</f>
        <v/>
      </c>
      <c r="F37" s="159" t="str">
        <f>IF($F$1="","",INDEX('Working - CPI'!$E:$E,$F$1+ROW()-ROW($B$28)))</f>
        <v/>
      </c>
      <c r="G37" s="269" t="str">
        <f>IF($F$1="","",INDEX('Working - CPI'!$F:$F,$F$1+ROW()-ROW($B$28)))</f>
        <v/>
      </c>
      <c r="H37" s="270" t="str">
        <f>IF($F$1="","",INDEX('Working - CPI'!$G:$G,$F$1+ROW()-ROW($B$28)))</f>
        <v/>
      </c>
      <c r="I37" s="269" t="str">
        <f>IF($F$1="","",INDEX('Working - CPI'!$H:$H,$F$1+ROW()-ROW($B$28)))</f>
        <v/>
      </c>
      <c r="J37" s="269" t="str">
        <f>IF($F$1="","",INDEX('Working - CPI'!$I:$I,$F$1+ROW()-ROW($B$28)))</f>
        <v/>
      </c>
      <c r="K37" s="57" t="str">
        <f>IF($F$1="","",INDEX('Working - CPI'!$J:$J,$F$1+ROW()-ROW($B$28)))</f>
        <v/>
      </c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 t="str">
        <f>IF($F$1="","",IF(INDEX('Working - CPI'!$D:$D,$F$1+ROW()-ROW($B$28))&gt;0,"Vacant",""))</f>
        <v/>
      </c>
      <c r="C38" s="157" t="str">
        <f>IF($F$1="","",INDEX('Working - CPI'!$B:$B,$F$1+ROW()-ROW($B$28)))</f>
        <v/>
      </c>
      <c r="D38" s="157" t="str">
        <f>IF($F$1="","",INDEX('Working - CPI'!$C:$C,$F$1+ROW()-ROW($B$28)))</f>
        <v/>
      </c>
      <c r="E38" s="158" t="str">
        <f>IF($F$1="","",INDEX('Working - CPI'!$D:$D,$F$1+ROW()-ROW($B$28)))</f>
        <v/>
      </c>
      <c r="F38" s="159" t="str">
        <f>IF($F$1="","",INDEX('Working - CPI'!$E:$E,$F$1+ROW()-ROW($B$28)))</f>
        <v/>
      </c>
      <c r="G38" s="269" t="str">
        <f>IF($F$1="","",INDEX('Working - CPI'!$F:$F,$F$1+ROW()-ROW($B$28)))</f>
        <v/>
      </c>
      <c r="H38" s="270" t="str">
        <f>IF($F$1="","",INDEX('Working - CPI'!$G:$G,$F$1+ROW()-ROW($B$28)))</f>
        <v/>
      </c>
      <c r="I38" s="269" t="str">
        <f>IF($F$1="","",INDEX('Working - CPI'!$H:$H,$F$1+ROW()-ROW($B$28)))</f>
        <v/>
      </c>
      <c r="J38" s="269" t="str">
        <f>IF($F$1="","",INDEX('Working - CPI'!$I:$I,$F$1+ROW()-ROW($B$28)))</f>
        <v/>
      </c>
      <c r="K38" s="57" t="str">
        <f>IF($F$1="","",INDEX('Working - CPI'!$J:$J,$F$1+ROW()-ROW($B$28)))</f>
        <v/>
      </c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 t="str">
        <f>IF($F$1="","",IF(INDEX('Working - CPI'!$D:$D,$F$1+ROW()-ROW($B$28))&gt;0,"Vacant",""))</f>
        <v/>
      </c>
      <c r="C39" s="157" t="str">
        <f>IF($F$1="","",INDEX('Working - CPI'!$B:$B,$F$1+ROW()-ROW($B$28)))</f>
        <v/>
      </c>
      <c r="D39" s="157" t="str">
        <f>IF($F$1="","",INDEX('Working - CPI'!$C:$C,$F$1+ROW()-ROW($B$28)))</f>
        <v/>
      </c>
      <c r="E39" s="158" t="str">
        <f>IF($F$1="","",INDEX('Working - CPI'!$D:$D,$F$1+ROW()-ROW($B$28)))</f>
        <v/>
      </c>
      <c r="F39" s="159" t="str">
        <f>IF($F$1="","",INDEX('Working - CPI'!$E:$E,$F$1+ROW()-ROW($B$28)))</f>
        <v/>
      </c>
      <c r="G39" s="269" t="str">
        <f>IF($F$1="","",INDEX('Working - CPI'!$F:$F,$F$1+ROW()-ROW($B$28)))</f>
        <v/>
      </c>
      <c r="H39" s="270" t="str">
        <f>IF($F$1="","",INDEX('Working - CPI'!$G:$G,$F$1+ROW()-ROW($B$28)))</f>
        <v/>
      </c>
      <c r="I39" s="269" t="str">
        <f>IF($F$1="","",INDEX('Working - CPI'!$H:$H,$F$1+ROW()-ROW($B$28)))</f>
        <v/>
      </c>
      <c r="J39" s="269" t="str">
        <f>IF($F$1="","",INDEX('Working - CPI'!$I:$I,$F$1+ROW()-ROW($B$28)))</f>
        <v/>
      </c>
      <c r="K39" s="57" t="str">
        <f>IF($F$1="","",INDEX('Working - CPI'!$J:$J,$F$1+ROW()-ROW($B$28)))</f>
        <v/>
      </c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 t="str">
        <f>IF($F$1="","",IF(INDEX('Working - CPI'!$D:$D,$F$1+ROW()-ROW($B$28))&gt;0,"Vacant",""))</f>
        <v/>
      </c>
      <c r="C40" s="157" t="str">
        <f>IF($F$1="","",INDEX('Working - CPI'!$B:$B,$F$1+ROW()-ROW($B$28)))</f>
        <v/>
      </c>
      <c r="D40" s="157" t="str">
        <f>IF($F$1="","",INDEX('Working - CPI'!$C:$C,$F$1+ROW()-ROW($B$28)))</f>
        <v/>
      </c>
      <c r="E40" s="158" t="str">
        <f>IF($F$1="","",INDEX('Working - CPI'!$D:$D,$F$1+ROW()-ROW($B$28)))</f>
        <v/>
      </c>
      <c r="F40" s="159" t="str">
        <f>IF($F$1="","",INDEX('Working - CPI'!$E:$E,$F$1+ROW()-ROW($B$28)))</f>
        <v/>
      </c>
      <c r="G40" s="269" t="str">
        <f>IF($F$1="","",INDEX('Working - CPI'!$F:$F,$F$1+ROW()-ROW($B$28)))</f>
        <v/>
      </c>
      <c r="H40" s="270" t="str">
        <f>IF($F$1="","",INDEX('Working - CPI'!$G:$G,$F$1+ROW()-ROW($B$28)))</f>
        <v/>
      </c>
      <c r="I40" s="269" t="str">
        <f>IF($F$1="","",INDEX('Working - CPI'!$H:$H,$F$1+ROW()-ROW($B$28)))</f>
        <v/>
      </c>
      <c r="J40" s="269" t="str">
        <f>IF($F$1="","",INDEX('Working - CPI'!$I:$I,$F$1+ROW()-ROW($B$28)))</f>
        <v/>
      </c>
      <c r="K40" s="57" t="str">
        <f>IF($F$1="","",INDEX('Working - CPI'!$J:$J,$F$1+ROW()-ROW($B$28)))</f>
        <v/>
      </c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 t="str">
        <f>IF($F$1="","",IF(INDEX('Working - CPI'!$D:$D,$F$1+ROW()-ROW($B$28))&gt;0,"Vacant",""))</f>
        <v/>
      </c>
      <c r="C41" s="157" t="str">
        <f>IF($F$1="","",INDEX('Working - CPI'!$B:$B,$F$1+ROW()-ROW($B$28)))</f>
        <v/>
      </c>
      <c r="D41" s="157" t="str">
        <f>IF($F$1="","",INDEX('Working - CPI'!$C:$C,$F$1+ROW()-ROW($B$28)))</f>
        <v/>
      </c>
      <c r="E41" s="158" t="str">
        <f>IF($F$1="","",INDEX('Working - CPI'!$D:$D,$F$1+ROW()-ROW($B$28)))</f>
        <v/>
      </c>
      <c r="F41" s="159" t="str">
        <f>IF($F$1="","",INDEX('Working - CPI'!$E:$E,$F$1+ROW()-ROW($B$28)))</f>
        <v/>
      </c>
      <c r="G41" s="269" t="str">
        <f>IF($F$1="","",INDEX('Working - CPI'!$F:$F,$F$1+ROW()-ROW($B$28)))</f>
        <v/>
      </c>
      <c r="H41" s="270" t="str">
        <f>IF($F$1="","",INDEX('Working - CPI'!$G:$G,$F$1+ROW()-ROW($B$28)))</f>
        <v/>
      </c>
      <c r="I41" s="269" t="str">
        <f>IF($F$1="","",INDEX('Working - CPI'!$H:$H,$F$1+ROW()-ROW($B$28)))</f>
        <v/>
      </c>
      <c r="J41" s="269" t="str">
        <f>IF($F$1="","",INDEX('Working - CPI'!$I:$I,$F$1+ROW()-ROW($B$28)))</f>
        <v/>
      </c>
      <c r="K41" s="57" t="str">
        <f>IF($F$1="","",INDEX('Working - CPI'!$J:$J,$F$1+ROW()-ROW($B$28)))</f>
        <v/>
      </c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 t="str">
        <f>IF($F$1="","",IF(INDEX('Working - CPI'!$D:$D,$F$1+ROW()-ROW($B$28))&gt;0,"Vacant",""))</f>
        <v/>
      </c>
      <c r="C42" s="157" t="str">
        <f>IF($F$1="","",INDEX('Working - CPI'!$B:$B,$F$1+ROW()-ROW($B$28)))</f>
        <v/>
      </c>
      <c r="D42" s="157" t="str">
        <f>IF($F$1="","",INDEX('Working - CPI'!$C:$C,$F$1+ROW()-ROW($B$28)))</f>
        <v/>
      </c>
      <c r="E42" s="158" t="str">
        <f>IF($F$1="","",INDEX('Working - CPI'!$D:$D,$F$1+ROW()-ROW($B$28)))</f>
        <v/>
      </c>
      <c r="F42" s="159" t="str">
        <f>IF($F$1="","",INDEX('Working - CPI'!$E:$E,$F$1+ROW()-ROW($B$28)))</f>
        <v/>
      </c>
      <c r="G42" s="269" t="str">
        <f>IF($F$1="","",INDEX('Working - CPI'!$F:$F,$F$1+ROW()-ROW($B$28)))</f>
        <v/>
      </c>
      <c r="H42" s="270" t="str">
        <f>IF($F$1="","",INDEX('Working - CPI'!$G:$G,$F$1+ROW()-ROW($B$28)))</f>
        <v/>
      </c>
      <c r="I42" s="269" t="str">
        <f>IF($F$1="","",INDEX('Working - CPI'!$H:$H,$F$1+ROW()-ROW($B$28)))</f>
        <v/>
      </c>
      <c r="J42" s="269" t="str">
        <f>IF($F$1="","",INDEX('Working - CPI'!$I:$I,$F$1+ROW()-ROW($B$28)))</f>
        <v/>
      </c>
      <c r="K42" s="57" t="str">
        <f>IF($F$1="","",INDEX('Working - CPI'!$J:$J,$F$1+ROW()-ROW($B$28)))</f>
        <v/>
      </c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 t="str">
        <f>IF($F$1="","",IF(INDEX('Working - CPI'!$D:$D,$F$1+ROW()-ROW($B$28))&gt;0,"Vacant",""))</f>
        <v/>
      </c>
      <c r="C43" s="157" t="str">
        <f>IF($F$1="","",INDEX('Working - CPI'!$B:$B,$F$1+ROW()-ROW($B$28)))</f>
        <v/>
      </c>
      <c r="D43" s="157" t="str">
        <f>IF($F$1="","",INDEX('Working - CPI'!$C:$C,$F$1+ROW()-ROW($B$28)))</f>
        <v/>
      </c>
      <c r="E43" s="158" t="str">
        <f>IF($F$1="","",INDEX('Working - CPI'!$D:$D,$F$1+ROW()-ROW($B$28)))</f>
        <v/>
      </c>
      <c r="F43" s="159" t="str">
        <f>IF($F$1="","",INDEX('Working - CPI'!$E:$E,$F$1+ROW()-ROW($B$28)))</f>
        <v/>
      </c>
      <c r="G43" s="269" t="str">
        <f>IF($F$1="","",INDEX('Working - CPI'!$F:$F,$F$1+ROW()-ROW($B$28)))</f>
        <v/>
      </c>
      <c r="H43" s="270" t="str">
        <f>IF($F$1="","",INDEX('Working - CPI'!$G:$G,$F$1+ROW()-ROW($B$28)))</f>
        <v/>
      </c>
      <c r="I43" s="269" t="str">
        <f>IF($F$1="","",INDEX('Working - CPI'!$H:$H,$F$1+ROW()-ROW($B$28)))</f>
        <v/>
      </c>
      <c r="J43" s="269" t="str">
        <f>IF($F$1="","",INDEX('Working - CPI'!$I:$I,$F$1+ROW()-ROW($B$28)))</f>
        <v/>
      </c>
      <c r="K43" s="57" t="str">
        <f>IF($F$1="","",INDEX('Working - CPI'!$J:$J,$F$1+ROW()-ROW($B$28)))</f>
        <v/>
      </c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 t="str">
        <f>IF($F$1="","",IF(INDEX('Working - CPI'!$D:$D,$F$1+ROW()-ROW($B$28))&gt;0,"Vacant",""))</f>
        <v/>
      </c>
      <c r="C44" s="188" t="str">
        <f>IF($F$1="","",INDEX('Working - CPI'!$B:$B,$F$1+ROW()-ROW($B$28)))</f>
        <v/>
      </c>
      <c r="D44" s="188" t="str">
        <f>IF($F$1="","",INDEX('Working - CPI'!$C:$C,$F$1+ROW()-ROW($B$28)))</f>
        <v/>
      </c>
      <c r="E44" s="189" t="str">
        <f>IF($F$1="","",INDEX('Working - CPI'!$D:$D,$F$1+ROW()-ROW($B$28)))</f>
        <v/>
      </c>
      <c r="F44" s="190" t="str">
        <f>IF($F$1="","",INDEX('Working - CPI'!$E:$E,$F$1+ROW()-ROW($B$28)))</f>
        <v/>
      </c>
      <c r="G44" s="271" t="str">
        <f>IF($F$1="","",INDEX('Working - CPI'!$F:$F,$F$1+ROW()-ROW($B$28)))</f>
        <v/>
      </c>
      <c r="H44" s="272" t="str">
        <f>IF($F$1="","",INDEX('Working - CPI'!$G:$G,$F$1+ROW()-ROW($B$28)))</f>
        <v/>
      </c>
      <c r="I44" s="271" t="str">
        <f>IF($F$1="","",INDEX('Working - CPI'!$H:$H,$F$1+ROW()-ROW($B$28)))</f>
        <v/>
      </c>
      <c r="J44" s="271" t="str">
        <f>IF($F$1="","",INDEX('Working - CPI'!$I:$I,$F$1+ROW()-ROW($B$28)))</f>
        <v/>
      </c>
      <c r="K44" s="57" t="str">
        <f>IF($F$1="","",INDEX('Working - CPI'!$J:$J,$F$1+ROW()-ROW($B$28)))</f>
        <v/>
      </c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 t="str">
        <f>IF($F$1="","",IF(INDEX('Working - CPI'!$D:$D,$F$1+ROW()-ROW($B$28))&gt;0,"Vacant",""))</f>
        <v/>
      </c>
      <c r="C45" s="157" t="str">
        <f>IF($F$1="","",INDEX('Working - CPI'!$B:$B,$F$1+ROW()-ROW($B$28)))</f>
        <v/>
      </c>
      <c r="D45" s="157" t="str">
        <f>IF($F$1="","",INDEX('Working - CPI'!$C:$C,$F$1+ROW()-ROW($B$28)))</f>
        <v/>
      </c>
      <c r="E45" s="158" t="str">
        <f>IF($F$1="","",INDEX('Working - CPI'!$D:$D,$F$1+ROW()-ROW($B$28)))</f>
        <v/>
      </c>
      <c r="F45" s="159" t="str">
        <f>IF($F$1="","",INDEX('Working - CPI'!$E:$E,$F$1+ROW()-ROW($B$28)))</f>
        <v/>
      </c>
      <c r="G45" s="269" t="str">
        <f>IF($F$1="","",INDEX('Working - CPI'!$F:$F,$F$1+ROW()-ROW($B$28)))</f>
        <v/>
      </c>
      <c r="H45" s="270" t="str">
        <f>IF($F$1="","",INDEX('Working - CPI'!$G:$G,$F$1+ROW()-ROW($B$28)))</f>
        <v/>
      </c>
      <c r="I45" s="269" t="str">
        <f>IF($F$1="","",INDEX('Working - CPI'!$H:$H,$F$1+ROW()-ROW($B$28)))</f>
        <v/>
      </c>
      <c r="J45" s="269" t="str">
        <f>IF($F$1="","",INDEX('Working - CPI'!$I:$I,$F$1+ROW()-ROW($B$28)))</f>
        <v/>
      </c>
      <c r="K45" t="str">
        <f>IF($F$1="","",INDEX('Working - CPI'!$J:$J,$F$1+ROW()-ROW($B$28)))</f>
        <v/>
      </c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0</v>
      </c>
      <c r="F46" s="239"/>
      <c r="G46" s="237" t="s">
        <v>59</v>
      </c>
      <c r="H46" s="237">
        <f>SUMIF(B28:B41,G46,E28:E41)</f>
        <v>0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110" customFormat="1" ht="12.75" customHeight="1">
      <c r="A50" s="60"/>
      <c r="B50" s="147" t="str">
        <f>IF($G$1="","",INDEX('Lease Report 2025'!$H:$H,$G$1+ROW()-ROW($B$50)))</f>
        <v>Fitness 4 Home Super Store Inc</v>
      </c>
      <c r="C50" s="62" t="str">
        <f>IF($G$1="","",INDEX('Lease Report 2025'!$D:$D,$G$1+ROW()-ROW($B$50)))</f>
        <v>4100 S 38th</v>
      </c>
      <c r="D50" s="62" t="str">
        <f>IF($G$1="","",INDEX('Lease Report 2025'!$E:$E,$G$1+ROW()-ROW($B$50)))</f>
        <v>B160</v>
      </c>
      <c r="E50" s="60">
        <f>IF($G$1="","",INDEX('Lease Report 2025'!$G:$G,$G$1+ROW()-ROW($B$50)))</f>
        <v>10461</v>
      </c>
      <c r="F50" s="103" t="str">
        <f>IF($G$1="","",INDEX('Lease Report 2025'!$A:$A,$G$1+ROW()-ROW($B$50)))</f>
        <v>OFS</v>
      </c>
      <c r="G50" s="64">
        <f>IF($G$1="","",INDEX('Lease Report 2025'!$L:$L,$G$1+ROW()-ROW($B$50)))</f>
        <v>1.25</v>
      </c>
      <c r="H50" s="64"/>
      <c r="I50" s="62">
        <f>IF($G$1="","",INDEX('Lease Report 2025'!$P:$P,$G$1+ROW()-ROW($B$50)))</f>
        <v>3</v>
      </c>
      <c r="J50" s="104"/>
      <c r="K50" s="105"/>
      <c r="L50" s="64"/>
      <c r="M50" s="60"/>
      <c r="N50" s="106"/>
      <c r="O50" s="107">
        <f>IF($G$1="","",INDEX('Lease Report 2025'!$N:$N,$G$1+ROW()-ROW($B$50)))</f>
        <v>0.08</v>
      </c>
      <c r="P50" s="107"/>
      <c r="Q50" s="174"/>
      <c r="R50" s="74"/>
      <c r="S50" s="175">
        <f>IF($G$1="","",INDEX('Lease Report 2025'!$R:$R,$G$1+ROW()-ROW($B$50)))</f>
        <v>46082</v>
      </c>
      <c r="T50" s="864">
        <f>IF($G$1="","",INDEX('Lease Report 2025'!$O:$O,$G$1+ROW()-ROW($B$50)))</f>
        <v>0</v>
      </c>
      <c r="U50" s="853"/>
      <c r="W50" s="120">
        <f>AB50*E50*(AG50/12)</f>
        <v>39228.75</v>
      </c>
      <c r="X50" s="111">
        <f>SUMIFS($AM50:$BB50,$AM$6:$BB$6,"&lt;="&amp;AG50)+(INDEX($BD50:$BS50,MATCH(AG50+12,$AM$6:$BB$6))*(AG50-INDEX($AM$6:$BB$6,MATCH(AG50,$AM$6:$BB$6))))-W50</f>
        <v>3221.9879999999976</v>
      </c>
      <c r="Y50" s="177">
        <f>AD50*E50</f>
        <v>0</v>
      </c>
      <c r="Z50" s="112">
        <f>SUM(W50:X50)*P50</f>
        <v>0</v>
      </c>
      <c r="AA50" s="112">
        <f>AB50/12*E50*AC50</f>
        <v>0</v>
      </c>
      <c r="AB50" s="78">
        <f>IF(H50="",G50,H50)</f>
        <v>1.25</v>
      </c>
      <c r="AC50" s="178">
        <f>IF(N50="",M50,N50)</f>
        <v>0</v>
      </c>
      <c r="AD50" s="179">
        <f>IF(L50="",K50,L50)</f>
        <v>0</v>
      </c>
      <c r="AE50" s="180">
        <f>IFERROR(LEFT(J50, FIND("-", J50) - 1),I50)</f>
        <v>3</v>
      </c>
      <c r="AF50" s="181">
        <f>IFERROR(RIGHT(J50,LEN(J50)-SEARCH("-",J50)),0)</f>
        <v>0</v>
      </c>
      <c r="AG50" s="182">
        <f>_xlfn.NUMBERVALUE(AE50)*12+_xlfn.NUMBERVALUE(AF50)</f>
        <v>36</v>
      </c>
      <c r="AH50" s="114">
        <f>IF(E50&lt;$AH$3,36,60)</f>
        <v>60</v>
      </c>
      <c r="AL50" s="55"/>
      <c r="AM50" s="176">
        <f>AB50*$E50</f>
        <v>13076.25</v>
      </c>
      <c r="AN50" s="117">
        <f t="shared" ref="AN50:BB50" si="8">AM50*(1+$O50)</f>
        <v>14122.35</v>
      </c>
      <c r="AO50" s="117">
        <f t="shared" si="8"/>
        <v>15252.138000000001</v>
      </c>
      <c r="AP50" s="117">
        <f t="shared" si="8"/>
        <v>16472.309040000004</v>
      </c>
      <c r="AQ50" s="117">
        <f t="shared" si="8"/>
        <v>17790.093763200006</v>
      </c>
      <c r="AR50" s="117">
        <f t="shared" si="8"/>
        <v>19213.301264256006</v>
      </c>
      <c r="AS50" s="117">
        <f t="shared" si="8"/>
        <v>20750.365365396487</v>
      </c>
      <c r="AT50" s="117">
        <f t="shared" si="8"/>
        <v>22410.394594628207</v>
      </c>
      <c r="AU50" s="117">
        <f t="shared" si="8"/>
        <v>24203.226162198465</v>
      </c>
      <c r="AV50" s="117">
        <f t="shared" si="8"/>
        <v>26139.484255174346</v>
      </c>
      <c r="AW50" s="117">
        <f t="shared" si="8"/>
        <v>28230.642995588296</v>
      </c>
      <c r="AX50" s="117">
        <f t="shared" si="8"/>
        <v>30489.094435235362</v>
      </c>
      <c r="AY50" s="117">
        <f t="shared" si="8"/>
        <v>32928.22199005419</v>
      </c>
      <c r="AZ50" s="117">
        <f t="shared" si="8"/>
        <v>35562.479749258528</v>
      </c>
      <c r="BA50" s="117">
        <f t="shared" si="8"/>
        <v>38407.478129199211</v>
      </c>
      <c r="BB50" s="117">
        <f t="shared" si="8"/>
        <v>41480.076379535152</v>
      </c>
      <c r="BD50" s="176">
        <f t="shared" ref="BD50:BS50" si="9">AM50/12</f>
        <v>1089.6875</v>
      </c>
      <c r="BE50" s="120">
        <f t="shared" si="9"/>
        <v>1176.8625</v>
      </c>
      <c r="BF50" s="120">
        <f t="shared" si="9"/>
        <v>1271.0115000000001</v>
      </c>
      <c r="BG50" s="120">
        <f t="shared" si="9"/>
        <v>1372.6924200000003</v>
      </c>
      <c r="BH50" s="120">
        <f t="shared" si="9"/>
        <v>1482.5078136000004</v>
      </c>
      <c r="BI50" s="120">
        <f t="shared" si="9"/>
        <v>1601.1084386880004</v>
      </c>
      <c r="BJ50" s="120">
        <f t="shared" si="9"/>
        <v>1729.1971137830405</v>
      </c>
      <c r="BK50" s="120">
        <f t="shared" si="9"/>
        <v>1867.5328828856839</v>
      </c>
      <c r="BL50" s="120">
        <f t="shared" si="9"/>
        <v>2016.9355135165388</v>
      </c>
      <c r="BM50" s="120">
        <f t="shared" si="9"/>
        <v>2178.290354597862</v>
      </c>
      <c r="BN50" s="120">
        <f t="shared" si="9"/>
        <v>2352.5535829656915</v>
      </c>
      <c r="BO50" s="120">
        <f t="shared" si="9"/>
        <v>2540.7578696029468</v>
      </c>
      <c r="BP50" s="120">
        <f t="shared" si="9"/>
        <v>2744.0184991711826</v>
      </c>
      <c r="BQ50" s="120">
        <f t="shared" si="9"/>
        <v>2963.5399791048771</v>
      </c>
      <c r="BR50" s="120">
        <f t="shared" si="9"/>
        <v>3200.6231774332678</v>
      </c>
      <c r="BS50" s="120">
        <f t="shared" si="9"/>
        <v>3456.6730316279295</v>
      </c>
    </row>
    <row r="51" spans="1:71" s="110" customFormat="1" ht="12.75" customHeight="1">
      <c r="A51" s="60"/>
      <c r="B51" s="147"/>
      <c r="C51" s="62"/>
      <c r="D51" s="62"/>
      <c r="E51" s="60"/>
      <c r="F51" s="103"/>
      <c r="G51" s="64"/>
      <c r="H51" s="64"/>
      <c r="I51" s="62"/>
      <c r="J51" s="104"/>
      <c r="K51" s="105"/>
      <c r="L51" s="64"/>
      <c r="M51" s="60"/>
      <c r="N51" s="106"/>
      <c r="O51" s="107"/>
      <c r="P51" s="107"/>
      <c r="Q51" s="174"/>
      <c r="R51" s="74"/>
      <c r="S51" s="183"/>
      <c r="T51" s="184"/>
      <c r="U51" s="258"/>
      <c r="W51" s="120"/>
      <c r="X51" s="111"/>
      <c r="Y51" s="177"/>
      <c r="Z51" s="112"/>
      <c r="AA51" s="112"/>
      <c r="AB51" s="78"/>
      <c r="AC51" s="178"/>
      <c r="AD51" s="179"/>
      <c r="AE51" s="180"/>
      <c r="AF51" s="181"/>
      <c r="AG51" s="182"/>
      <c r="AH51" s="114"/>
      <c r="AL51" s="55"/>
      <c r="AM51" s="176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D51" s="176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</row>
    <row r="52" spans="1:71" s="110" customFormat="1" ht="12.75" customHeight="1">
      <c r="A52" s="60"/>
      <c r="B52" s="147"/>
      <c r="C52" s="62"/>
      <c r="D52" s="62"/>
      <c r="E52" s="60"/>
      <c r="F52" s="103"/>
      <c r="G52" s="64"/>
      <c r="H52" s="64"/>
      <c r="I52" s="62"/>
      <c r="J52" s="104"/>
      <c r="K52" s="105"/>
      <c r="L52" s="64"/>
      <c r="M52" s="60"/>
      <c r="N52" s="106"/>
      <c r="O52" s="107"/>
      <c r="P52" s="107"/>
      <c r="Q52" s="174"/>
      <c r="R52" s="74"/>
      <c r="S52" s="183"/>
      <c r="T52" s="184"/>
      <c r="U52" s="258"/>
      <c r="W52" s="120"/>
      <c r="X52" s="111"/>
      <c r="Y52" s="177"/>
      <c r="Z52" s="112"/>
      <c r="AA52" s="112"/>
      <c r="AB52" s="78"/>
      <c r="AC52" s="178"/>
      <c r="AD52" s="179"/>
      <c r="AE52" s="180"/>
      <c r="AF52" s="181"/>
      <c r="AG52" s="182"/>
      <c r="AH52" s="114"/>
      <c r="AL52" s="55"/>
      <c r="AM52" s="176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D52" s="176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</row>
    <row r="53" spans="1:71" s="31" customFormat="1" ht="12.75" customHeight="1">
      <c r="A53" s="856" t="s">
        <v>789</v>
      </c>
      <c r="B53" s="857"/>
      <c r="C53" s="857"/>
      <c r="D53" s="857"/>
      <c r="E53" s="857"/>
      <c r="F53" s="857"/>
      <c r="G53" s="857"/>
      <c r="H53" s="857"/>
      <c r="I53" s="857"/>
      <c r="J53" s="857"/>
      <c r="K53" s="857"/>
      <c r="L53" s="857"/>
      <c r="M53" s="857"/>
      <c r="N53" s="857"/>
      <c r="O53" s="857"/>
      <c r="P53" s="857"/>
      <c r="Q53" s="857"/>
      <c r="R53" s="857"/>
      <c r="S53" s="857"/>
      <c r="T53" s="857"/>
      <c r="U53" s="858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3"/>
    </row>
    <row r="54" spans="1:71" s="31" customFormat="1" ht="12.75" customHeight="1">
      <c r="A54" s="861" t="s">
        <v>777</v>
      </c>
      <c r="B54" s="862"/>
      <c r="C54" s="862"/>
      <c r="D54" s="862"/>
      <c r="E54" s="862"/>
      <c r="F54" s="862"/>
      <c r="G54" s="862"/>
      <c r="H54" s="862"/>
      <c r="I54" s="862"/>
      <c r="J54" s="862"/>
      <c r="K54" s="862"/>
      <c r="L54" s="862"/>
      <c r="M54" s="862"/>
      <c r="N54" s="862"/>
      <c r="O54" s="862"/>
      <c r="P54" s="862"/>
      <c r="Q54" s="862"/>
      <c r="R54" s="862"/>
      <c r="S54" s="862"/>
      <c r="T54" s="862"/>
      <c r="U54" s="863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3"/>
    </row>
    <row r="55" spans="1:71" s="536" customFormat="1" ht="15" customHeight="1">
      <c r="A55" s="530" t="s">
        <v>750</v>
      </c>
      <c r="B55" s="531" t="s">
        <v>751</v>
      </c>
      <c r="C55" s="532" t="s">
        <v>752</v>
      </c>
      <c r="D55" s="532" t="s">
        <v>753</v>
      </c>
      <c r="E55" s="530" t="s">
        <v>730</v>
      </c>
      <c r="F55" s="533" t="s">
        <v>758</v>
      </c>
      <c r="G55" s="534"/>
      <c r="H55" s="534"/>
      <c r="I55" s="532"/>
      <c r="J55" s="532"/>
      <c r="K55" s="534"/>
      <c r="L55" s="534"/>
      <c r="M55" s="534"/>
      <c r="N55" s="534"/>
      <c r="O55" s="534"/>
      <c r="P55" s="534"/>
      <c r="Q55" s="534"/>
      <c r="R55" s="534"/>
      <c r="S55" s="553"/>
      <c r="T55" s="859"/>
      <c r="U55" s="860"/>
      <c r="W55" s="537"/>
      <c r="X55" s="537"/>
      <c r="Y55" s="537"/>
      <c r="Z55" s="537"/>
      <c r="AA55" s="537"/>
      <c r="AB55" s="538"/>
      <c r="AC55" s="539"/>
      <c r="AD55" s="540"/>
      <c r="AE55" s="538"/>
      <c r="AF55" s="539"/>
      <c r="AG55" s="554"/>
      <c r="AH55" s="541"/>
      <c r="AL55" s="555"/>
      <c r="AM55" s="556"/>
      <c r="AN55" s="557"/>
      <c r="AO55" s="557"/>
      <c r="AP55" s="557"/>
      <c r="AQ55" s="557"/>
      <c r="AR55" s="557"/>
      <c r="AS55" s="557"/>
      <c r="AT55" s="557"/>
      <c r="AU55" s="557"/>
      <c r="AV55" s="557"/>
      <c r="AW55" s="558"/>
      <c r="AX55" s="558"/>
      <c r="AY55" s="558"/>
      <c r="AZ55" s="558"/>
      <c r="BA55" s="558"/>
      <c r="BB55" s="558"/>
      <c r="BD55" s="556"/>
      <c r="BE55" s="557"/>
      <c r="BF55" s="557"/>
      <c r="BG55" s="557"/>
      <c r="BH55" s="557"/>
      <c r="BI55" s="557"/>
      <c r="BJ55" s="557"/>
      <c r="BK55" s="557"/>
      <c r="BL55" s="557"/>
      <c r="BM55" s="557"/>
    </row>
    <row r="56" spans="1:71" s="16" customFormat="1" ht="15" customHeight="1">
      <c r="A56" s="20"/>
      <c r="B56" s="17"/>
      <c r="C56" s="18"/>
      <c r="D56" s="18"/>
      <c r="E56" s="20"/>
      <c r="F56" s="21"/>
      <c r="G56" s="851"/>
      <c r="H56" s="852"/>
      <c r="I56" s="852"/>
      <c r="J56" s="852"/>
      <c r="K56" s="852"/>
      <c r="L56" s="852"/>
      <c r="M56" s="852"/>
      <c r="N56" s="852"/>
      <c r="O56" s="852"/>
      <c r="P56" s="852"/>
      <c r="Q56" s="852"/>
      <c r="R56" s="852"/>
      <c r="S56" s="852"/>
      <c r="T56" s="852"/>
      <c r="U56" s="853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46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</row>
    <row r="57" spans="1:71" s="14" customFormat="1" ht="15" customHeight="1">
      <c r="A57" s="36"/>
      <c r="B57" s="37"/>
      <c r="C57" s="38"/>
      <c r="D57" s="38"/>
      <c r="E57" s="36"/>
      <c r="F57" s="39"/>
      <c r="G57" s="850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L57" s="46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71" s="14" customFormat="1" ht="15" customHeight="1">
      <c r="A58" s="36"/>
      <c r="B58" s="37"/>
      <c r="C58" s="38"/>
      <c r="D58" s="38"/>
      <c r="E58" s="36"/>
      <c r="F58" s="39"/>
      <c r="G58" s="850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71" s="14" customFormat="1" ht="15" customHeight="1">
      <c r="A59" s="36"/>
      <c r="B59" s="37"/>
      <c r="C59" s="38"/>
      <c r="D59" s="38"/>
      <c r="E59" s="36"/>
      <c r="F59" s="39"/>
      <c r="G59" s="850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41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0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46" customFormat="1" ht="15" customHeight="1">
      <c r="A72" s="52"/>
      <c r="C72" s="53"/>
      <c r="D72" s="53"/>
      <c r="E72" s="52"/>
      <c r="F72" s="54"/>
      <c r="G72" s="883"/>
      <c r="H72" s="867"/>
      <c r="I72" s="867"/>
      <c r="J72" s="867"/>
      <c r="K72" s="867"/>
      <c r="L72" s="867"/>
      <c r="M72" s="867"/>
      <c r="N72" s="867"/>
      <c r="O72" s="867"/>
      <c r="P72" s="867"/>
      <c r="Q72" s="867"/>
      <c r="R72" s="867"/>
      <c r="S72" s="867"/>
      <c r="T72" s="867"/>
      <c r="U72" s="867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</row>
    <row r="73" spans="1:65" s="46" customFormat="1" ht="15" customHeight="1">
      <c r="A73" s="52"/>
      <c r="C73" s="53"/>
      <c r="D73" s="53"/>
      <c r="E73" s="52"/>
      <c r="F73" s="54"/>
      <c r="G73" s="883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867"/>
      <c r="S73" s="867"/>
      <c r="T73" s="867"/>
      <c r="U73" s="867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</row>
    <row r="74" spans="1:65" s="46" customFormat="1" ht="15" customHeight="1">
      <c r="A74" s="52"/>
      <c r="C74" s="53"/>
      <c r="D74" s="53"/>
      <c r="E74" s="52"/>
      <c r="F74" s="54"/>
      <c r="G74" s="882"/>
      <c r="H74" s="867"/>
      <c r="I74" s="867"/>
      <c r="J74" s="867"/>
      <c r="K74" s="867"/>
      <c r="L74" s="867"/>
      <c r="M74" s="867"/>
      <c r="N74" s="867"/>
      <c r="O74" s="867"/>
      <c r="P74" s="867"/>
      <c r="Q74" s="867"/>
      <c r="R74" s="867"/>
      <c r="S74" s="867"/>
      <c r="T74" s="867"/>
      <c r="U74" s="867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</row>
    <row r="75" spans="1:65" s="46" customFormat="1" ht="15" customHeight="1">
      <c r="A75" s="52"/>
      <c r="C75" s="53"/>
      <c r="D75" s="53"/>
      <c r="E75" s="52"/>
      <c r="F75" s="54"/>
      <c r="G75" s="882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2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ht="15" customHeight="1">
      <c r="G78" s="879"/>
      <c r="H78" s="879"/>
      <c r="I78" s="880"/>
      <c r="J78" s="880"/>
      <c r="K78" s="879"/>
      <c r="L78" s="879"/>
      <c r="M78" s="879"/>
      <c r="N78" s="879"/>
      <c r="O78" s="881"/>
      <c r="P78" s="881"/>
      <c r="Q78" s="881"/>
      <c r="R78" s="881"/>
      <c r="S78" s="881"/>
      <c r="T78" s="881"/>
      <c r="U78" s="881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</row>
    <row r="79" spans="1:65" ht="15" customHeight="1"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</row>
    <row r="80" spans="1:65" ht="15" customHeight="1"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</row>
    <row r="81" spans="23:37" ht="15" customHeight="1"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</row>
    <row r="82" spans="23:37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</row>
    <row r="83" spans="23:37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</row>
  </sheetData>
  <mergeCells count="58">
    <mergeCell ref="G78:U78"/>
    <mergeCell ref="G62:U62"/>
    <mergeCell ref="G63:U63"/>
    <mergeCell ref="G75:U75"/>
    <mergeCell ref="G68:U68"/>
    <mergeCell ref="G69:U69"/>
    <mergeCell ref="G64:U64"/>
    <mergeCell ref="G65:U65"/>
    <mergeCell ref="G66:U66"/>
    <mergeCell ref="G76:U76"/>
    <mergeCell ref="G77:U77"/>
    <mergeCell ref="G70:U70"/>
    <mergeCell ref="G71:U71"/>
    <mergeCell ref="G72:U72"/>
    <mergeCell ref="G73:U73"/>
    <mergeCell ref="G74:U74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G67:U67"/>
    <mergeCell ref="G61:U61"/>
    <mergeCell ref="G56:U56"/>
    <mergeCell ref="K48:L48"/>
    <mergeCell ref="G59:U59"/>
    <mergeCell ref="I48:J48"/>
    <mergeCell ref="M48:N48"/>
    <mergeCell ref="G58:U58"/>
    <mergeCell ref="G60:U60"/>
    <mergeCell ref="G57:U57"/>
    <mergeCell ref="A53:U53"/>
    <mergeCell ref="T49:U49"/>
    <mergeCell ref="G48:H48"/>
    <mergeCell ref="A54:U54"/>
    <mergeCell ref="T50:U50"/>
    <mergeCell ref="T55:U55"/>
    <mergeCell ref="A47:U47"/>
    <mergeCell ref="K15:U15"/>
    <mergeCell ref="K16:U16"/>
    <mergeCell ref="K17:U17"/>
    <mergeCell ref="K18:U18"/>
    <mergeCell ref="K19:U19"/>
    <mergeCell ref="K20:U20"/>
    <mergeCell ref="K21:U21"/>
    <mergeCell ref="K22:U22"/>
    <mergeCell ref="K23:U23"/>
    <mergeCell ref="K28:U28"/>
    <mergeCell ref="K27:Q27"/>
    <mergeCell ref="R27:U2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C2B5-2679-B14F-B4E8-29D508BFCC0F}">
  <dimension ref="A1:AD58"/>
  <sheetViews>
    <sheetView showGridLines="0" workbookViewId="0">
      <pane ySplit="1" topLeftCell="A6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1854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1494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1855</v>
      </c>
      <c r="B7" s="892" t="s">
        <v>1856</v>
      </c>
      <c r="C7" s="888"/>
      <c r="D7" s="888"/>
      <c r="E7" s="900">
        <v>11330</v>
      </c>
      <c r="F7" s="888"/>
      <c r="G7" s="619">
        <v>11330</v>
      </c>
      <c r="H7" s="619">
        <v>176748</v>
      </c>
      <c r="I7" s="901">
        <v>14729</v>
      </c>
      <c r="J7" s="888"/>
      <c r="K7" s="618">
        <v>15.6</v>
      </c>
      <c r="L7" s="894"/>
      <c r="M7" s="888"/>
      <c r="N7" s="887">
        <v>45839</v>
      </c>
      <c r="O7" s="888"/>
      <c r="P7" s="888"/>
      <c r="Q7" s="888"/>
      <c r="R7" s="888"/>
      <c r="S7" s="888"/>
      <c r="T7" s="887">
        <v>46203</v>
      </c>
      <c r="U7" s="888"/>
      <c r="V7" s="888"/>
      <c r="W7" s="616">
        <v>14729</v>
      </c>
      <c r="X7" s="889">
        <v>15.6</v>
      </c>
      <c r="Y7" s="888"/>
      <c r="Z7" s="888"/>
      <c r="AA7" s="888"/>
      <c r="AB7" s="888"/>
      <c r="AC7" s="617">
        <v>45474</v>
      </c>
      <c r="AD7" s="615" t="s">
        <v>1857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46204</v>
      </c>
      <c r="O8" s="888"/>
      <c r="P8" s="888"/>
      <c r="Q8" s="888"/>
      <c r="R8" s="888"/>
      <c r="S8" s="888"/>
      <c r="T8" s="887">
        <v>46568</v>
      </c>
      <c r="U8" s="888"/>
      <c r="V8" s="888"/>
      <c r="W8" s="616">
        <v>15295.5</v>
      </c>
      <c r="X8" s="889">
        <v>16.2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46569</v>
      </c>
      <c r="O9" s="888"/>
      <c r="P9" s="888"/>
      <c r="Q9" s="888"/>
      <c r="R9" s="888"/>
      <c r="S9" s="888"/>
      <c r="T9" s="887">
        <v>46934</v>
      </c>
      <c r="U9" s="888"/>
      <c r="V9" s="888"/>
      <c r="W9" s="616">
        <v>15862</v>
      </c>
      <c r="X9" s="889">
        <v>16.8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46935</v>
      </c>
      <c r="O10" s="888"/>
      <c r="P10" s="888"/>
      <c r="Q10" s="888"/>
      <c r="R10" s="888"/>
      <c r="S10" s="888"/>
      <c r="T10" s="887">
        <v>47299</v>
      </c>
      <c r="U10" s="888"/>
      <c r="V10" s="888"/>
      <c r="W10" s="616">
        <v>16428.5</v>
      </c>
      <c r="X10" s="889">
        <v>17.399999999999999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47300</v>
      </c>
      <c r="O11" s="888"/>
      <c r="P11" s="888"/>
      <c r="Q11" s="888"/>
      <c r="R11" s="888"/>
      <c r="S11" s="888"/>
      <c r="T11" s="887">
        <v>47664</v>
      </c>
      <c r="U11" s="888"/>
      <c r="V11" s="888"/>
      <c r="W11" s="616">
        <v>16995</v>
      </c>
      <c r="X11" s="889">
        <v>18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47665</v>
      </c>
      <c r="O12" s="888"/>
      <c r="P12" s="888"/>
      <c r="Q12" s="888"/>
      <c r="R12" s="888"/>
      <c r="S12" s="888"/>
      <c r="T12" s="887">
        <v>48029</v>
      </c>
      <c r="U12" s="888"/>
      <c r="V12" s="888"/>
      <c r="W12" s="616">
        <v>17561.5</v>
      </c>
      <c r="X12" s="889">
        <v>18.600000000000001</v>
      </c>
      <c r="Y12" s="888"/>
      <c r="Z12" s="888"/>
      <c r="AA12" s="888"/>
      <c r="AB12" s="888"/>
      <c r="AC12" s="615"/>
      <c r="AD12" s="615"/>
    </row>
    <row r="13" spans="1:30">
      <c r="A13" s="612"/>
      <c r="B13" s="892"/>
      <c r="C13" s="888"/>
      <c r="D13" s="888"/>
      <c r="E13" s="893"/>
      <c r="F13" s="888"/>
      <c r="G13" s="615" t="s">
        <v>792</v>
      </c>
      <c r="H13" s="615"/>
      <c r="I13" s="893"/>
      <c r="J13" s="888"/>
      <c r="K13" s="615"/>
      <c r="L13" s="894"/>
      <c r="M13" s="888"/>
      <c r="N13" s="887">
        <v>48030</v>
      </c>
      <c r="O13" s="888"/>
      <c r="P13" s="888"/>
      <c r="Q13" s="888"/>
      <c r="R13" s="888"/>
      <c r="S13" s="888"/>
      <c r="T13" s="887">
        <v>48395</v>
      </c>
      <c r="U13" s="888"/>
      <c r="V13" s="888"/>
      <c r="W13" s="616">
        <v>18128</v>
      </c>
      <c r="X13" s="889">
        <v>19.2</v>
      </c>
      <c r="Y13" s="888"/>
      <c r="Z13" s="888"/>
      <c r="AA13" s="888"/>
      <c r="AB13" s="888"/>
      <c r="AC13" s="615"/>
      <c r="AD13" s="615"/>
    </row>
    <row r="14" spans="1:30">
      <c r="A14" s="612"/>
      <c r="B14" s="892"/>
      <c r="C14" s="888"/>
      <c r="D14" s="888"/>
      <c r="E14" s="893"/>
      <c r="F14" s="888"/>
      <c r="G14" s="615" t="s">
        <v>792</v>
      </c>
      <c r="H14" s="615"/>
      <c r="I14" s="893"/>
      <c r="J14" s="888"/>
      <c r="K14" s="615"/>
      <c r="L14" s="894"/>
      <c r="M14" s="888"/>
      <c r="N14" s="887">
        <v>48396</v>
      </c>
      <c r="O14" s="888"/>
      <c r="P14" s="888"/>
      <c r="Q14" s="888"/>
      <c r="R14" s="888"/>
      <c r="S14" s="888"/>
      <c r="T14" s="887">
        <v>48760</v>
      </c>
      <c r="U14" s="888"/>
      <c r="V14" s="888"/>
      <c r="W14" s="616">
        <v>18694.5</v>
      </c>
      <c r="X14" s="889">
        <v>19.8</v>
      </c>
      <c r="Y14" s="888"/>
      <c r="Z14" s="888"/>
      <c r="AA14" s="888"/>
      <c r="AB14" s="888"/>
      <c r="AC14" s="615"/>
      <c r="AD14" s="615"/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48761</v>
      </c>
      <c r="O15" s="888"/>
      <c r="P15" s="888"/>
      <c r="Q15" s="888"/>
      <c r="R15" s="888"/>
      <c r="S15" s="888"/>
      <c r="T15" s="887">
        <v>49125</v>
      </c>
      <c r="U15" s="888"/>
      <c r="V15" s="888"/>
      <c r="W15" s="616">
        <v>19261</v>
      </c>
      <c r="X15" s="889">
        <v>20.399999999999999</v>
      </c>
      <c r="Y15" s="888"/>
      <c r="Z15" s="888"/>
      <c r="AA15" s="888"/>
      <c r="AB15" s="888"/>
      <c r="AC15" s="615"/>
      <c r="AD15" s="615"/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1858</v>
      </c>
      <c r="B17" s="892" t="s">
        <v>1859</v>
      </c>
      <c r="C17" s="888"/>
      <c r="D17" s="888"/>
      <c r="E17" s="900">
        <v>10908</v>
      </c>
      <c r="F17" s="888"/>
      <c r="G17" s="619">
        <v>10908</v>
      </c>
      <c r="H17" s="619">
        <v>170164.8</v>
      </c>
      <c r="I17" s="901">
        <v>14180.4</v>
      </c>
      <c r="J17" s="888"/>
      <c r="K17" s="618">
        <v>15.6</v>
      </c>
      <c r="L17" s="894"/>
      <c r="M17" s="888"/>
      <c r="N17" s="887">
        <v>45839</v>
      </c>
      <c r="O17" s="888"/>
      <c r="P17" s="888"/>
      <c r="Q17" s="888"/>
      <c r="R17" s="888"/>
      <c r="S17" s="888"/>
      <c r="T17" s="887">
        <v>46203</v>
      </c>
      <c r="U17" s="888"/>
      <c r="V17" s="888"/>
      <c r="W17" s="616">
        <v>14180.4</v>
      </c>
      <c r="X17" s="889">
        <v>15.6</v>
      </c>
      <c r="Y17" s="888"/>
      <c r="Z17" s="888"/>
      <c r="AA17" s="888"/>
      <c r="AB17" s="888"/>
      <c r="AC17" s="617">
        <v>45474</v>
      </c>
      <c r="AD17" s="615" t="s">
        <v>1860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46204</v>
      </c>
      <c r="O18" s="888"/>
      <c r="P18" s="888"/>
      <c r="Q18" s="888"/>
      <c r="R18" s="888"/>
      <c r="S18" s="888"/>
      <c r="T18" s="887">
        <v>46568</v>
      </c>
      <c r="U18" s="888"/>
      <c r="V18" s="888"/>
      <c r="W18" s="616">
        <v>14725.8</v>
      </c>
      <c r="X18" s="889">
        <v>16.2</v>
      </c>
      <c r="Y18" s="888"/>
      <c r="Z18" s="888"/>
      <c r="AA18" s="888"/>
      <c r="AB18" s="888"/>
      <c r="AC18" s="615"/>
      <c r="AD18" s="615"/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46569</v>
      </c>
      <c r="O19" s="888"/>
      <c r="P19" s="888"/>
      <c r="Q19" s="888"/>
      <c r="R19" s="888"/>
      <c r="S19" s="888"/>
      <c r="T19" s="887">
        <v>46934</v>
      </c>
      <c r="U19" s="888"/>
      <c r="V19" s="888"/>
      <c r="W19" s="616">
        <v>15380.28</v>
      </c>
      <c r="X19" s="889">
        <v>16.920000000000002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46935</v>
      </c>
      <c r="O20" s="888"/>
      <c r="P20" s="888"/>
      <c r="Q20" s="888"/>
      <c r="R20" s="888"/>
      <c r="S20" s="888"/>
      <c r="T20" s="887">
        <v>47299</v>
      </c>
      <c r="U20" s="888"/>
      <c r="V20" s="888"/>
      <c r="W20" s="616">
        <v>15925.68</v>
      </c>
      <c r="X20" s="889">
        <v>17.52</v>
      </c>
      <c r="Y20" s="888"/>
      <c r="Z20" s="888"/>
      <c r="AA20" s="888"/>
      <c r="AB20" s="888"/>
      <c r="AC20" s="615"/>
      <c r="AD20" s="615"/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47300</v>
      </c>
      <c r="O21" s="888"/>
      <c r="P21" s="888"/>
      <c r="Q21" s="888"/>
      <c r="R21" s="888"/>
      <c r="S21" s="888"/>
      <c r="T21" s="887">
        <v>47664</v>
      </c>
      <c r="U21" s="888"/>
      <c r="V21" s="888"/>
      <c r="W21" s="616">
        <v>16580.16</v>
      </c>
      <c r="X21" s="889">
        <v>18.239999999999998</v>
      </c>
      <c r="Y21" s="888"/>
      <c r="Z21" s="888"/>
      <c r="AA21" s="888"/>
      <c r="AB21" s="888"/>
      <c r="AC21" s="615"/>
      <c r="AD21" s="615"/>
    </row>
    <row r="22" spans="1:30">
      <c r="A22" s="612"/>
      <c r="B22" s="892"/>
      <c r="C22" s="888"/>
      <c r="D22" s="888"/>
      <c r="E22" s="893"/>
      <c r="F22" s="888"/>
      <c r="G22" s="615" t="s">
        <v>792</v>
      </c>
      <c r="H22" s="615"/>
      <c r="I22" s="893"/>
      <c r="J22" s="888"/>
      <c r="K22" s="615"/>
      <c r="L22" s="894"/>
      <c r="M22" s="888"/>
      <c r="N22" s="887">
        <v>47665</v>
      </c>
      <c r="O22" s="888"/>
      <c r="P22" s="888"/>
      <c r="Q22" s="888"/>
      <c r="R22" s="888"/>
      <c r="S22" s="888"/>
      <c r="T22" s="887">
        <v>48029</v>
      </c>
      <c r="U22" s="888"/>
      <c r="V22" s="888"/>
      <c r="W22" s="616">
        <v>17234.64</v>
      </c>
      <c r="X22" s="889">
        <v>18.96</v>
      </c>
      <c r="Y22" s="888"/>
      <c r="Z22" s="888"/>
      <c r="AA22" s="888"/>
      <c r="AB22" s="888"/>
      <c r="AC22" s="615"/>
      <c r="AD22" s="615"/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1861</v>
      </c>
      <c r="B24" s="892" t="s">
        <v>1862</v>
      </c>
      <c r="C24" s="888"/>
      <c r="D24" s="888"/>
      <c r="E24" s="900">
        <v>10459</v>
      </c>
      <c r="F24" s="888"/>
      <c r="G24" s="619">
        <v>10459</v>
      </c>
      <c r="H24" s="619">
        <v>169435.8</v>
      </c>
      <c r="I24" s="901">
        <v>14119.65</v>
      </c>
      <c r="J24" s="888"/>
      <c r="K24" s="618">
        <v>16.2</v>
      </c>
      <c r="L24" s="894"/>
      <c r="M24" s="888"/>
      <c r="N24" s="887">
        <v>45778</v>
      </c>
      <c r="O24" s="888"/>
      <c r="P24" s="888"/>
      <c r="Q24" s="888"/>
      <c r="R24" s="888"/>
      <c r="S24" s="888"/>
      <c r="T24" s="887">
        <v>46142</v>
      </c>
      <c r="U24" s="888"/>
      <c r="V24" s="888"/>
      <c r="W24" s="616">
        <v>14119.65</v>
      </c>
      <c r="X24" s="889">
        <v>16.2</v>
      </c>
      <c r="Y24" s="888"/>
      <c r="Z24" s="888"/>
      <c r="AA24" s="888"/>
      <c r="AB24" s="888"/>
      <c r="AC24" s="617">
        <v>45047</v>
      </c>
      <c r="AD24" s="615" t="s">
        <v>978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46143</v>
      </c>
      <c r="O25" s="888"/>
      <c r="P25" s="888"/>
      <c r="Q25" s="888"/>
      <c r="R25" s="888"/>
      <c r="S25" s="888"/>
      <c r="T25" s="887">
        <v>46507</v>
      </c>
      <c r="U25" s="888"/>
      <c r="V25" s="888"/>
      <c r="W25" s="616">
        <v>14642.6</v>
      </c>
      <c r="X25" s="889">
        <v>16.8</v>
      </c>
      <c r="Y25" s="888"/>
      <c r="Z25" s="888"/>
      <c r="AA25" s="888"/>
      <c r="AB25" s="888"/>
      <c r="AC25" s="615"/>
      <c r="AD25" s="615"/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46508</v>
      </c>
      <c r="O26" s="888"/>
      <c r="P26" s="888"/>
      <c r="Q26" s="888"/>
      <c r="R26" s="888"/>
      <c r="S26" s="888"/>
      <c r="T26" s="887">
        <v>46873</v>
      </c>
      <c r="U26" s="888"/>
      <c r="V26" s="888"/>
      <c r="W26" s="616">
        <v>15165.55</v>
      </c>
      <c r="X26" s="889">
        <v>17.399999999999999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1863</v>
      </c>
      <c r="B28" s="892" t="s">
        <v>1864</v>
      </c>
      <c r="C28" s="888"/>
      <c r="D28" s="888"/>
      <c r="E28" s="900">
        <v>20925</v>
      </c>
      <c r="F28" s="888"/>
      <c r="G28" s="619">
        <v>20925</v>
      </c>
      <c r="H28" s="619">
        <v>253611</v>
      </c>
      <c r="I28" s="901">
        <v>21134.25</v>
      </c>
      <c r="J28" s="888"/>
      <c r="K28" s="618">
        <v>12.12</v>
      </c>
      <c r="L28" s="894"/>
      <c r="M28" s="888"/>
      <c r="N28" s="887">
        <v>45658</v>
      </c>
      <c r="O28" s="888"/>
      <c r="P28" s="888"/>
      <c r="Q28" s="888"/>
      <c r="R28" s="888"/>
      <c r="S28" s="888"/>
      <c r="T28" s="887">
        <v>46022</v>
      </c>
      <c r="U28" s="888"/>
      <c r="V28" s="888"/>
      <c r="W28" s="616">
        <v>21134.25</v>
      </c>
      <c r="X28" s="889">
        <v>12.12</v>
      </c>
      <c r="Y28" s="888"/>
      <c r="Z28" s="888"/>
      <c r="AA28" s="888"/>
      <c r="AB28" s="888"/>
      <c r="AC28" s="617">
        <v>44927</v>
      </c>
      <c r="AD28" s="615" t="s">
        <v>1052</v>
      </c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46023</v>
      </c>
      <c r="O29" s="888"/>
      <c r="P29" s="888"/>
      <c r="Q29" s="888"/>
      <c r="R29" s="888"/>
      <c r="S29" s="888"/>
      <c r="T29" s="887">
        <v>46387</v>
      </c>
      <c r="U29" s="888"/>
      <c r="V29" s="888"/>
      <c r="W29" s="616">
        <v>22180.5</v>
      </c>
      <c r="X29" s="889">
        <v>12.72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46388</v>
      </c>
      <c r="O30" s="888"/>
      <c r="P30" s="888"/>
      <c r="Q30" s="888"/>
      <c r="R30" s="888"/>
      <c r="S30" s="888"/>
      <c r="T30" s="887">
        <v>46752</v>
      </c>
      <c r="U30" s="888"/>
      <c r="V30" s="888"/>
      <c r="W30" s="616">
        <v>23226.75</v>
      </c>
      <c r="X30" s="889">
        <v>13.32</v>
      </c>
      <c r="Y30" s="888"/>
      <c r="Z30" s="888"/>
      <c r="AA30" s="888"/>
      <c r="AB30" s="888"/>
      <c r="AC30" s="615"/>
      <c r="AD30" s="615"/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1865</v>
      </c>
      <c r="B32" s="892" t="s">
        <v>1866</v>
      </c>
      <c r="C32" s="888"/>
      <c r="D32" s="888"/>
      <c r="E32" s="900">
        <v>10463</v>
      </c>
      <c r="F32" s="888"/>
      <c r="G32" s="619">
        <v>10463</v>
      </c>
      <c r="H32" s="619">
        <v>156945</v>
      </c>
      <c r="I32" s="901">
        <v>13078.75</v>
      </c>
      <c r="J32" s="888"/>
      <c r="K32" s="618">
        <v>15</v>
      </c>
      <c r="L32" s="894"/>
      <c r="M32" s="888"/>
      <c r="N32" s="887">
        <v>45778</v>
      </c>
      <c r="O32" s="888"/>
      <c r="P32" s="888"/>
      <c r="Q32" s="888"/>
      <c r="R32" s="888"/>
      <c r="S32" s="888"/>
      <c r="T32" s="887">
        <v>46142</v>
      </c>
      <c r="U32" s="888"/>
      <c r="V32" s="888"/>
      <c r="W32" s="616">
        <v>13078.75</v>
      </c>
      <c r="X32" s="889">
        <v>15</v>
      </c>
      <c r="Y32" s="888"/>
      <c r="Z32" s="888"/>
      <c r="AA32" s="888"/>
      <c r="AB32" s="888"/>
      <c r="AC32" s="617">
        <v>45413</v>
      </c>
      <c r="AD32" s="615" t="s">
        <v>1433</v>
      </c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1867</v>
      </c>
      <c r="B34" s="892" t="s">
        <v>1868</v>
      </c>
      <c r="C34" s="888"/>
      <c r="D34" s="888"/>
      <c r="E34" s="900">
        <v>10461</v>
      </c>
      <c r="F34" s="888"/>
      <c r="G34" s="619">
        <v>10461</v>
      </c>
      <c r="H34" s="619">
        <v>138085.20000000001</v>
      </c>
      <c r="I34" s="901">
        <v>11507.1</v>
      </c>
      <c r="J34" s="888"/>
      <c r="K34" s="618">
        <v>13.2</v>
      </c>
      <c r="L34" s="894"/>
      <c r="M34" s="888"/>
      <c r="N34" s="887">
        <v>45717</v>
      </c>
      <c r="O34" s="888"/>
      <c r="P34" s="888"/>
      <c r="Q34" s="888"/>
      <c r="R34" s="888"/>
      <c r="S34" s="888"/>
      <c r="T34" s="887">
        <v>46081</v>
      </c>
      <c r="U34" s="888"/>
      <c r="V34" s="888"/>
      <c r="W34" s="616">
        <v>11507.1</v>
      </c>
      <c r="X34" s="889">
        <v>13.2</v>
      </c>
      <c r="Y34" s="888"/>
      <c r="Z34" s="888"/>
      <c r="AA34" s="888"/>
      <c r="AB34" s="888"/>
      <c r="AC34" s="617">
        <v>44986</v>
      </c>
      <c r="AD34" s="615" t="s">
        <v>863</v>
      </c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1869</v>
      </c>
      <c r="B36" s="892" t="s">
        <v>1870</v>
      </c>
      <c r="C36" s="888"/>
      <c r="D36" s="888"/>
      <c r="E36" s="900">
        <v>32944</v>
      </c>
      <c r="F36" s="888"/>
      <c r="G36" s="619">
        <v>32944</v>
      </c>
      <c r="H36" s="619">
        <v>506019.84000000003</v>
      </c>
      <c r="I36" s="901">
        <v>42168.32</v>
      </c>
      <c r="J36" s="888"/>
      <c r="K36" s="618">
        <v>15.36</v>
      </c>
      <c r="L36" s="894"/>
      <c r="M36" s="888"/>
      <c r="N36" s="887">
        <v>45931</v>
      </c>
      <c r="O36" s="888"/>
      <c r="P36" s="888"/>
      <c r="Q36" s="888"/>
      <c r="R36" s="888"/>
      <c r="S36" s="888"/>
      <c r="T36" s="887">
        <v>46295</v>
      </c>
      <c r="U36" s="888"/>
      <c r="V36" s="888"/>
      <c r="W36" s="616">
        <v>42168.32</v>
      </c>
      <c r="X36" s="889">
        <v>15.36</v>
      </c>
      <c r="Y36" s="888"/>
      <c r="Z36" s="888"/>
      <c r="AA36" s="888"/>
      <c r="AB36" s="888"/>
      <c r="AC36" s="617">
        <v>45566</v>
      </c>
      <c r="AD36" s="615" t="s">
        <v>809</v>
      </c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46296</v>
      </c>
      <c r="O37" s="888"/>
      <c r="P37" s="888"/>
      <c r="Q37" s="888"/>
      <c r="R37" s="888"/>
      <c r="S37" s="888"/>
      <c r="T37" s="887">
        <v>46660</v>
      </c>
      <c r="U37" s="888"/>
      <c r="V37" s="888"/>
      <c r="W37" s="616">
        <v>43815.519999999997</v>
      </c>
      <c r="X37" s="889">
        <v>15.96</v>
      </c>
      <c r="Y37" s="888"/>
      <c r="Z37" s="888"/>
      <c r="AA37" s="888"/>
      <c r="AB37" s="888"/>
      <c r="AC37" s="615"/>
      <c r="AD37" s="615"/>
    </row>
    <row r="38" spans="1:30">
      <c r="A38" s="612"/>
      <c r="B38" s="892"/>
      <c r="C38" s="888"/>
      <c r="D38" s="888"/>
      <c r="E38" s="893"/>
      <c r="F38" s="888"/>
      <c r="G38" s="615" t="s">
        <v>792</v>
      </c>
      <c r="H38" s="615"/>
      <c r="I38" s="893"/>
      <c r="J38" s="888"/>
      <c r="K38" s="615"/>
      <c r="L38" s="894"/>
      <c r="M38" s="888"/>
      <c r="N38" s="887">
        <v>46661</v>
      </c>
      <c r="O38" s="888"/>
      <c r="P38" s="888"/>
      <c r="Q38" s="888"/>
      <c r="R38" s="888"/>
      <c r="S38" s="888"/>
      <c r="T38" s="887">
        <v>47026</v>
      </c>
      <c r="U38" s="888"/>
      <c r="V38" s="888"/>
      <c r="W38" s="616">
        <v>45792.160000000003</v>
      </c>
      <c r="X38" s="889">
        <v>16.68</v>
      </c>
      <c r="Y38" s="888"/>
      <c r="Z38" s="888"/>
      <c r="AA38" s="888"/>
      <c r="AB38" s="888"/>
      <c r="AC38" s="615"/>
      <c r="AD38" s="615"/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47027</v>
      </c>
      <c r="O39" s="888"/>
      <c r="P39" s="888"/>
      <c r="Q39" s="888"/>
      <c r="R39" s="888"/>
      <c r="S39" s="888"/>
      <c r="T39" s="887">
        <v>47391</v>
      </c>
      <c r="U39" s="888"/>
      <c r="V39" s="888"/>
      <c r="W39" s="616">
        <v>47768.800000000003</v>
      </c>
      <c r="X39" s="889">
        <v>17.399999999999999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1871</v>
      </c>
      <c r="B41" s="892" t="s">
        <v>59</v>
      </c>
      <c r="C41" s="888"/>
      <c r="D41" s="888"/>
      <c r="E41" s="900">
        <v>0</v>
      </c>
      <c r="F41" s="888"/>
      <c r="G41" s="619">
        <v>0</v>
      </c>
      <c r="H41" s="615"/>
      <c r="I41" s="893"/>
      <c r="J41" s="888"/>
      <c r="K41" s="618">
        <v>0</v>
      </c>
      <c r="L41" s="894"/>
      <c r="M41" s="888"/>
      <c r="N41" s="893"/>
      <c r="O41" s="888"/>
      <c r="P41" s="888"/>
      <c r="Q41" s="888"/>
      <c r="R41" s="888"/>
      <c r="S41" s="888"/>
      <c r="T41" s="893"/>
      <c r="U41" s="888"/>
      <c r="V41" s="888"/>
      <c r="W41" s="615"/>
      <c r="X41" s="889">
        <v>0</v>
      </c>
      <c r="Y41" s="888"/>
      <c r="Z41" s="888"/>
      <c r="AA41" s="888"/>
      <c r="AB41" s="888"/>
      <c r="AC41" s="615"/>
      <c r="AD41" s="615" t="s">
        <v>792</v>
      </c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892" t="s">
        <v>792</v>
      </c>
      <c r="B43" s="892" t="s">
        <v>792</v>
      </c>
      <c r="C43" s="888"/>
      <c r="D43" s="888"/>
    </row>
    <row r="44" spans="1:30">
      <c r="A44" s="888"/>
      <c r="B44" s="888"/>
      <c r="C44" s="888"/>
      <c r="D44" s="888"/>
    </row>
    <row r="45" spans="1:30" ht="16" thickBot="1">
      <c r="A45" s="888"/>
      <c r="B45" s="888"/>
      <c r="C45" s="888"/>
      <c r="D45" s="888"/>
      <c r="J45" s="895" t="s">
        <v>901</v>
      </c>
      <c r="K45" s="896"/>
      <c r="L45" s="896"/>
      <c r="M45" s="896"/>
      <c r="N45" s="896"/>
      <c r="O45" s="896"/>
      <c r="P45" s="896"/>
      <c r="Q45" s="896"/>
      <c r="R45" s="896"/>
      <c r="S45" s="896"/>
      <c r="T45" s="896"/>
      <c r="U45" s="896"/>
      <c r="V45" s="896"/>
      <c r="W45" s="896"/>
      <c r="X45" s="896"/>
      <c r="Y45" s="896"/>
      <c r="Z45" s="896"/>
    </row>
    <row r="46" spans="1:30">
      <c r="A46" s="888"/>
      <c r="B46" s="888"/>
      <c r="C46" s="888"/>
      <c r="D46" s="888"/>
    </row>
    <row r="47" spans="1:30">
      <c r="A47" s="888"/>
      <c r="B47" s="888"/>
      <c r="C47" s="888"/>
      <c r="D47" s="888"/>
      <c r="J47" s="890" t="s">
        <v>902</v>
      </c>
      <c r="K47" s="888"/>
      <c r="L47" s="888"/>
      <c r="M47" s="891">
        <v>107490</v>
      </c>
      <c r="N47" s="888"/>
      <c r="S47" s="890" t="s">
        <v>903</v>
      </c>
      <c r="T47" s="888"/>
      <c r="U47" s="888"/>
      <c r="V47" s="891">
        <v>130917.47</v>
      </c>
      <c r="W47" s="888"/>
      <c r="X47" s="888"/>
      <c r="Y47" s="888"/>
    </row>
    <row r="48" spans="1:30">
      <c r="A48" s="888"/>
      <c r="B48" s="888"/>
      <c r="C48" s="888"/>
      <c r="D48" s="888"/>
    </row>
    <row r="49" spans="1:25">
      <c r="A49" s="888"/>
      <c r="B49" s="888"/>
      <c r="C49" s="888"/>
      <c r="D49" s="888"/>
      <c r="S49" s="890" t="s">
        <v>904</v>
      </c>
      <c r="T49" s="888"/>
      <c r="U49" s="888"/>
      <c r="V49" s="891">
        <v>1571009.64</v>
      </c>
      <c r="W49" s="888"/>
      <c r="X49" s="888"/>
      <c r="Y49" s="888"/>
    </row>
    <row r="50" spans="1:25">
      <c r="A50" s="888"/>
      <c r="B50" s="888"/>
      <c r="C50" s="888"/>
      <c r="D50" s="888"/>
      <c r="J50" s="890" t="s">
        <v>905</v>
      </c>
      <c r="K50" s="888"/>
      <c r="L50" s="888"/>
      <c r="M50" s="891">
        <v>107490</v>
      </c>
      <c r="N50" s="888"/>
      <c r="S50" s="888"/>
      <c r="T50" s="888"/>
      <c r="U50" s="888"/>
      <c r="V50" s="888"/>
      <c r="W50" s="888"/>
      <c r="X50" s="888"/>
      <c r="Y50" s="888"/>
    </row>
    <row r="51" spans="1:25">
      <c r="A51" s="888"/>
      <c r="B51" s="888"/>
      <c r="C51" s="888"/>
      <c r="D51" s="888"/>
      <c r="J51" s="888"/>
      <c r="K51" s="888"/>
      <c r="L51" s="888"/>
      <c r="M51" s="888"/>
      <c r="N51" s="888"/>
    </row>
    <row r="52" spans="1:25">
      <c r="A52" s="888"/>
      <c r="B52" s="888"/>
      <c r="C52" s="888"/>
      <c r="D52" s="888"/>
    </row>
    <row r="53" spans="1:25">
      <c r="A53" s="888"/>
      <c r="B53" s="888"/>
      <c r="C53" s="888"/>
      <c r="D53" s="888"/>
      <c r="J53" s="890" t="s">
        <v>906</v>
      </c>
      <c r="K53" s="888"/>
      <c r="L53" s="888"/>
      <c r="M53" s="891">
        <v>107490</v>
      </c>
      <c r="N53" s="888"/>
      <c r="R53" s="890" t="s">
        <v>729</v>
      </c>
      <c r="S53" s="888"/>
      <c r="T53" s="888"/>
      <c r="U53" s="899">
        <v>100</v>
      </c>
      <c r="V53" s="888"/>
      <c r="W53" s="888"/>
      <c r="X53" s="888"/>
    </row>
    <row r="54" spans="1:25" ht="16" thickBot="1">
      <c r="A54" s="888"/>
      <c r="B54" s="888"/>
      <c r="C54" s="888"/>
      <c r="D54" s="888"/>
      <c r="J54" s="897" t="s">
        <v>907</v>
      </c>
      <c r="K54" s="896"/>
      <c r="L54" s="896"/>
      <c r="M54" s="898">
        <v>0</v>
      </c>
      <c r="N54" s="896"/>
      <c r="R54" s="890" t="s">
        <v>908</v>
      </c>
      <c r="S54" s="888"/>
      <c r="T54" s="888"/>
      <c r="U54" s="899">
        <v>0</v>
      </c>
      <c r="V54" s="888"/>
      <c r="W54" s="888"/>
      <c r="X54" s="888"/>
    </row>
    <row r="55" spans="1:25">
      <c r="A55" s="888"/>
      <c r="B55" s="888"/>
      <c r="C55" s="888"/>
      <c r="D55" s="888"/>
    </row>
    <row r="56" spans="1:25">
      <c r="A56" s="888"/>
      <c r="B56" s="888"/>
      <c r="C56" s="888"/>
      <c r="D56" s="888"/>
      <c r="J56" s="890" t="s">
        <v>909</v>
      </c>
      <c r="K56" s="888"/>
      <c r="L56" s="888"/>
      <c r="M56" s="891">
        <v>107490</v>
      </c>
      <c r="N56" s="888"/>
    </row>
    <row r="57" spans="1:25">
      <c r="A57" s="888"/>
      <c r="B57" s="888"/>
      <c r="C57" s="888"/>
      <c r="D57" s="888"/>
    </row>
    <row r="58" spans="1:25" ht="2.25" customHeight="1"/>
  </sheetData>
  <mergeCells count="289">
    <mergeCell ref="J56:L56"/>
    <mergeCell ref="M56:N56"/>
    <mergeCell ref="A43:A57"/>
    <mergeCell ref="B43:D57"/>
    <mergeCell ref="J45:Z45"/>
    <mergeCell ref="J47:L47"/>
    <mergeCell ref="M47:N47"/>
    <mergeCell ref="J54:L54"/>
    <mergeCell ref="J50:L51"/>
    <mergeCell ref="M50:N51"/>
    <mergeCell ref="M53:N53"/>
    <mergeCell ref="R53:T53"/>
    <mergeCell ref="U53:X53"/>
    <mergeCell ref="B41:D41"/>
    <mergeCell ref="E41:F41"/>
    <mergeCell ref="I41:J41"/>
    <mergeCell ref="L41:M41"/>
    <mergeCell ref="N41:S41"/>
    <mergeCell ref="M54:N54"/>
    <mergeCell ref="R54:T54"/>
    <mergeCell ref="U54:X54"/>
    <mergeCell ref="B42:D42"/>
    <mergeCell ref="E42:F42"/>
    <mergeCell ref="I42:J42"/>
    <mergeCell ref="L42:M42"/>
    <mergeCell ref="N42:S42"/>
    <mergeCell ref="T42:V42"/>
    <mergeCell ref="J53:L53"/>
    <mergeCell ref="T41:V41"/>
    <mergeCell ref="X41:AB41"/>
    <mergeCell ref="X42:AB42"/>
    <mergeCell ref="S47:U47"/>
    <mergeCell ref="V47:Y47"/>
    <mergeCell ref="S49:U50"/>
    <mergeCell ref="V49:Y50"/>
    <mergeCell ref="X35:AB35"/>
    <mergeCell ref="X36:AB36"/>
    <mergeCell ref="T37:V37"/>
    <mergeCell ref="X37:AB37"/>
    <mergeCell ref="B38:D38"/>
    <mergeCell ref="E38:F38"/>
    <mergeCell ref="T39:V39"/>
    <mergeCell ref="I39:J39"/>
    <mergeCell ref="L39:M39"/>
    <mergeCell ref="N39:S39"/>
    <mergeCell ref="X39:AB39"/>
    <mergeCell ref="X38:AB38"/>
    <mergeCell ref="B37:D37"/>
    <mergeCell ref="E37:F37"/>
    <mergeCell ref="I37:J37"/>
    <mergeCell ref="L37:M37"/>
    <mergeCell ref="N37:S37"/>
    <mergeCell ref="B36:D36"/>
    <mergeCell ref="E36:F36"/>
    <mergeCell ref="I36:J36"/>
    <mergeCell ref="L36:M36"/>
    <mergeCell ref="N36:S36"/>
    <mergeCell ref="T36:V36"/>
    <mergeCell ref="I38:J38"/>
    <mergeCell ref="T40:V40"/>
    <mergeCell ref="X40:AB40"/>
    <mergeCell ref="B39:D39"/>
    <mergeCell ref="E39:F39"/>
    <mergeCell ref="B40:D40"/>
    <mergeCell ref="E40:F40"/>
    <mergeCell ref="I40:J40"/>
    <mergeCell ref="L40:M40"/>
    <mergeCell ref="N40:S40"/>
    <mergeCell ref="L38:M38"/>
    <mergeCell ref="N38:S38"/>
    <mergeCell ref="T38:V38"/>
    <mergeCell ref="B35:D35"/>
    <mergeCell ref="E35:F35"/>
    <mergeCell ref="I35:J35"/>
    <mergeCell ref="L35:M35"/>
    <mergeCell ref="N35:S35"/>
    <mergeCell ref="T33:V33"/>
    <mergeCell ref="I33:J33"/>
    <mergeCell ref="L33:M33"/>
    <mergeCell ref="N33:S33"/>
    <mergeCell ref="T35:V35"/>
    <mergeCell ref="X33:AB33"/>
    <mergeCell ref="B34:D34"/>
    <mergeCell ref="E34:F34"/>
    <mergeCell ref="I34:J34"/>
    <mergeCell ref="L34:M34"/>
    <mergeCell ref="N34:S34"/>
    <mergeCell ref="T34:V34"/>
    <mergeCell ref="X34:AB34"/>
    <mergeCell ref="B33:D33"/>
    <mergeCell ref="E33:F33"/>
    <mergeCell ref="X32:AB32"/>
    <mergeCell ref="B31:D31"/>
    <mergeCell ref="B30:D30"/>
    <mergeCell ref="E30:F30"/>
    <mergeCell ref="I30:J30"/>
    <mergeCell ref="L30:M30"/>
    <mergeCell ref="N30:S30"/>
    <mergeCell ref="T30:V30"/>
    <mergeCell ref="E31:F31"/>
    <mergeCell ref="I31:J31"/>
    <mergeCell ref="X30:AB30"/>
    <mergeCell ref="T31:V31"/>
    <mergeCell ref="X31:AB31"/>
    <mergeCell ref="B32:D32"/>
    <mergeCell ref="E32:F32"/>
    <mergeCell ref="I32:J32"/>
    <mergeCell ref="L32:M32"/>
    <mergeCell ref="N32:S32"/>
    <mergeCell ref="T32:V32"/>
    <mergeCell ref="T29:V29"/>
    <mergeCell ref="X27:AB27"/>
    <mergeCell ref="X28:AB28"/>
    <mergeCell ref="L31:M31"/>
    <mergeCell ref="N31:S31"/>
    <mergeCell ref="B29:D29"/>
    <mergeCell ref="E29:F29"/>
    <mergeCell ref="I29:J29"/>
    <mergeCell ref="L29:M29"/>
    <mergeCell ref="N29:S29"/>
    <mergeCell ref="X29:AB29"/>
    <mergeCell ref="B28:D28"/>
    <mergeCell ref="E28:F28"/>
    <mergeCell ref="I28:J28"/>
    <mergeCell ref="L28:M28"/>
    <mergeCell ref="N28:S28"/>
    <mergeCell ref="T28:V28"/>
    <mergeCell ref="T27:V27"/>
    <mergeCell ref="I27:J27"/>
    <mergeCell ref="L27:M27"/>
    <mergeCell ref="N27:S27"/>
    <mergeCell ref="B27:D27"/>
    <mergeCell ref="E27:F27"/>
    <mergeCell ref="X23:AB23"/>
    <mergeCell ref="X24:AB24"/>
    <mergeCell ref="T25:V25"/>
    <mergeCell ref="X25:AB25"/>
    <mergeCell ref="B26:D26"/>
    <mergeCell ref="E26:F26"/>
    <mergeCell ref="I26:J26"/>
    <mergeCell ref="L26:M26"/>
    <mergeCell ref="N26:S26"/>
    <mergeCell ref="T26:V26"/>
    <mergeCell ref="X26:AB26"/>
    <mergeCell ref="B25:D25"/>
    <mergeCell ref="B24:D24"/>
    <mergeCell ref="E24:F24"/>
    <mergeCell ref="I24:J24"/>
    <mergeCell ref="L24:M24"/>
    <mergeCell ref="N24:S24"/>
    <mergeCell ref="T24:V24"/>
    <mergeCell ref="T23:V23"/>
    <mergeCell ref="T17:V17"/>
    <mergeCell ref="X21:AB21"/>
    <mergeCell ref="X22:AB22"/>
    <mergeCell ref="E25:F25"/>
    <mergeCell ref="I25:J25"/>
    <mergeCell ref="L25:M25"/>
    <mergeCell ref="N25:S25"/>
    <mergeCell ref="B23:D23"/>
    <mergeCell ref="E23:F23"/>
    <mergeCell ref="I23:J23"/>
    <mergeCell ref="L23:M23"/>
    <mergeCell ref="N23:S23"/>
    <mergeCell ref="B22:D22"/>
    <mergeCell ref="E22:F22"/>
    <mergeCell ref="I22:J22"/>
    <mergeCell ref="L22:M22"/>
    <mergeCell ref="N22:S22"/>
    <mergeCell ref="T22:V22"/>
    <mergeCell ref="T21:V21"/>
    <mergeCell ref="I21:J21"/>
    <mergeCell ref="L21:M21"/>
    <mergeCell ref="N21:S21"/>
    <mergeCell ref="B21:D21"/>
    <mergeCell ref="E21:F21"/>
    <mergeCell ref="X18:AB18"/>
    <mergeCell ref="T19:V19"/>
    <mergeCell ref="X19:AB19"/>
    <mergeCell ref="B20:D20"/>
    <mergeCell ref="E20:F20"/>
    <mergeCell ref="I20:J20"/>
    <mergeCell ref="L20:M20"/>
    <mergeCell ref="N20:S20"/>
    <mergeCell ref="T20:V20"/>
    <mergeCell ref="X20:AB20"/>
    <mergeCell ref="B19:D19"/>
    <mergeCell ref="B18:D18"/>
    <mergeCell ref="E18:F18"/>
    <mergeCell ref="I18:J18"/>
    <mergeCell ref="L18:M18"/>
    <mergeCell ref="N18:S18"/>
    <mergeCell ref="T18:V18"/>
    <mergeCell ref="X15:AB15"/>
    <mergeCell ref="X16:AB16"/>
    <mergeCell ref="E19:F19"/>
    <mergeCell ref="I19:J19"/>
    <mergeCell ref="L19:M19"/>
    <mergeCell ref="N19:S19"/>
    <mergeCell ref="B17:D17"/>
    <mergeCell ref="E17:F17"/>
    <mergeCell ref="I17:J17"/>
    <mergeCell ref="L17:M17"/>
    <mergeCell ref="N17:S17"/>
    <mergeCell ref="B16:D16"/>
    <mergeCell ref="E16:F16"/>
    <mergeCell ref="I16:J16"/>
    <mergeCell ref="L16:M16"/>
    <mergeCell ref="N16:S16"/>
    <mergeCell ref="T16:V16"/>
    <mergeCell ref="T15:V15"/>
    <mergeCell ref="I15:J15"/>
    <mergeCell ref="L15:M15"/>
    <mergeCell ref="N15:S15"/>
    <mergeCell ref="B15:D15"/>
    <mergeCell ref="E15:F15"/>
    <mergeCell ref="X17:AB17"/>
    <mergeCell ref="X11:AB11"/>
    <mergeCell ref="X12:AB12"/>
    <mergeCell ref="T13:V13"/>
    <mergeCell ref="X13:AB13"/>
    <mergeCell ref="B14:D14"/>
    <mergeCell ref="E14:F14"/>
    <mergeCell ref="I14:J14"/>
    <mergeCell ref="L14:M14"/>
    <mergeCell ref="N14:S14"/>
    <mergeCell ref="T14:V14"/>
    <mergeCell ref="X14:AB14"/>
    <mergeCell ref="B13:D13"/>
    <mergeCell ref="B12:D12"/>
    <mergeCell ref="E12:F12"/>
    <mergeCell ref="I12:J12"/>
    <mergeCell ref="L12:M12"/>
    <mergeCell ref="N12:S12"/>
    <mergeCell ref="T12:V12"/>
    <mergeCell ref="T11:V11"/>
    <mergeCell ref="L10:M10"/>
    <mergeCell ref="N10:S10"/>
    <mergeCell ref="E13:F13"/>
    <mergeCell ref="I13:J13"/>
    <mergeCell ref="L13:M13"/>
    <mergeCell ref="N13:S13"/>
    <mergeCell ref="B11:D11"/>
    <mergeCell ref="E11:F11"/>
    <mergeCell ref="I11:J11"/>
    <mergeCell ref="L11:M11"/>
    <mergeCell ref="N11:S11"/>
    <mergeCell ref="X8:AB8"/>
    <mergeCell ref="B7:D7"/>
    <mergeCell ref="X9:AB9"/>
    <mergeCell ref="E7:F7"/>
    <mergeCell ref="I7:J7"/>
    <mergeCell ref="L7:M7"/>
    <mergeCell ref="N7:S7"/>
    <mergeCell ref="T10:V10"/>
    <mergeCell ref="X10:AB10"/>
    <mergeCell ref="B9:D9"/>
    <mergeCell ref="E9:F9"/>
    <mergeCell ref="B8:D8"/>
    <mergeCell ref="E8:F8"/>
    <mergeCell ref="I8:J8"/>
    <mergeCell ref="L8:M8"/>
    <mergeCell ref="N8:S8"/>
    <mergeCell ref="T8:V8"/>
    <mergeCell ref="T9:V9"/>
    <mergeCell ref="I9:J9"/>
    <mergeCell ref="L9:M9"/>
    <mergeCell ref="N9:S9"/>
    <mergeCell ref="B10:D10"/>
    <mergeCell ref="E10:F10"/>
    <mergeCell ref="I10:J10"/>
    <mergeCell ref="AC5:AD5"/>
    <mergeCell ref="X6:AB6"/>
    <mergeCell ref="T7:V7"/>
    <mergeCell ref="X7:AB7"/>
    <mergeCell ref="D2:P2"/>
    <mergeCell ref="C3:O3"/>
    <mergeCell ref="B5:D5"/>
    <mergeCell ref="E5:G5"/>
    <mergeCell ref="I5:J5"/>
    <mergeCell ref="L5:M5"/>
    <mergeCell ref="N5:V5"/>
    <mergeCell ref="B6:D6"/>
    <mergeCell ref="E6:F6"/>
    <mergeCell ref="I6:J6"/>
    <mergeCell ref="L6:M6"/>
    <mergeCell ref="N6:S6"/>
    <mergeCell ref="T6:V6"/>
    <mergeCell ref="X5:AB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BS92"/>
  <sheetViews>
    <sheetView workbookViewId="0">
      <selection activeCell="K14" sqref="K14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1872</v>
      </c>
      <c r="B1" s="275"/>
      <c r="C1" s="275" t="s">
        <v>114</v>
      </c>
      <c r="D1" s="275"/>
      <c r="E1" s="482"/>
      <c r="F1" s="482">
        <f>IFERROR(MATCH($C$1,'Working - CPI'!$A:$A,0),"")</f>
        <v>105</v>
      </c>
      <c r="G1" s="483">
        <f>IFERROR(MATCH($C$1,'Lease Report 2025'!$B:$B,0),"")</f>
        <v>182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0.9686790228340586</v>
      </c>
      <c r="D2" s="872" t="s">
        <v>729</v>
      </c>
      <c r="E2" s="871"/>
      <c r="F2" s="252" t="s">
        <v>730</v>
      </c>
      <c r="G2" s="253">
        <f>'Occupancy Summary Schedule'!$D$7</f>
        <v>115354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1846</v>
      </c>
      <c r="B7" s="185" t="s">
        <v>1873</v>
      </c>
      <c r="C7" s="66">
        <v>4350</v>
      </c>
      <c r="D7" s="66">
        <v>150</v>
      </c>
      <c r="E7" s="65">
        <v>4031</v>
      </c>
      <c r="F7" s="67" t="s">
        <v>1848</v>
      </c>
      <c r="G7" s="68"/>
      <c r="H7" s="68"/>
      <c r="I7" s="68">
        <v>1.1000000000000001</v>
      </c>
      <c r="J7" s="66"/>
      <c r="K7" s="69" t="s">
        <v>1874</v>
      </c>
      <c r="L7" s="70"/>
      <c r="M7" s="68">
        <v>0</v>
      </c>
      <c r="N7" s="65"/>
      <c r="O7" s="71" t="s">
        <v>1875</v>
      </c>
      <c r="P7" s="72" t="s">
        <v>1876</v>
      </c>
      <c r="Q7" s="72"/>
      <c r="R7" s="73"/>
      <c r="S7" s="74"/>
      <c r="T7" s="75"/>
      <c r="U7" s="256" t="s">
        <v>1877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 t="e">
        <f>AB7/12*E7*AC7</f>
        <v>#VALUE!</v>
      </c>
      <c r="AB7" s="78">
        <f>IF(I7="",H7,I7)</f>
        <v>1.1000000000000001</v>
      </c>
      <c r="AC7" s="79" t="str">
        <f>IF(O7="",N7,O7)</f>
        <v>3 moths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4434.1000000000004</v>
      </c>
      <c r="AN7" s="87" t="e">
        <f t="shared" ref="AN7:BB7" si="2">AM7*(1+$P7)</f>
        <v>#VALUE!</v>
      </c>
      <c r="AO7" s="87" t="e">
        <f t="shared" si="2"/>
        <v>#VALUE!</v>
      </c>
      <c r="AP7" s="87" t="e">
        <f t="shared" si="2"/>
        <v>#VALUE!</v>
      </c>
      <c r="AQ7" s="87" t="e">
        <f t="shared" si="2"/>
        <v>#VALUE!</v>
      </c>
      <c r="AR7" s="87" t="e">
        <f t="shared" si="2"/>
        <v>#VALUE!</v>
      </c>
      <c r="AS7" s="87" t="e">
        <f t="shared" si="2"/>
        <v>#VALUE!</v>
      </c>
      <c r="AT7" s="87" t="e">
        <f t="shared" si="2"/>
        <v>#VALUE!</v>
      </c>
      <c r="AU7" s="87" t="e">
        <f t="shared" si="2"/>
        <v>#VALUE!</v>
      </c>
      <c r="AV7" s="87" t="e">
        <f t="shared" si="2"/>
        <v>#VALUE!</v>
      </c>
      <c r="AW7" s="88" t="e">
        <f t="shared" si="2"/>
        <v>#VALUE!</v>
      </c>
      <c r="AX7" s="88" t="e">
        <f t="shared" si="2"/>
        <v>#VALUE!</v>
      </c>
      <c r="AY7" s="88" t="e">
        <f t="shared" si="2"/>
        <v>#VALUE!</v>
      </c>
      <c r="AZ7" s="88" t="e">
        <f t="shared" si="2"/>
        <v>#VALUE!</v>
      </c>
      <c r="BA7" s="88" t="e">
        <f t="shared" si="2"/>
        <v>#VALUE!</v>
      </c>
      <c r="BB7" s="89" t="e">
        <f t="shared" si="2"/>
        <v>#VALUE!</v>
      </c>
      <c r="BC7" s="90"/>
      <c r="BD7" s="91">
        <f t="shared" ref="BD7:BS9" si="3">AM7/12</f>
        <v>369.50833333333338</v>
      </c>
      <c r="BE7" s="92" t="e">
        <f t="shared" si="3"/>
        <v>#VALUE!</v>
      </c>
      <c r="BF7" s="92" t="e">
        <f t="shared" si="3"/>
        <v>#VALUE!</v>
      </c>
      <c r="BG7" s="92" t="e">
        <f t="shared" si="3"/>
        <v>#VALUE!</v>
      </c>
      <c r="BH7" s="92" t="e">
        <f t="shared" si="3"/>
        <v>#VALUE!</v>
      </c>
      <c r="BI7" s="92" t="e">
        <f t="shared" si="3"/>
        <v>#VALUE!</v>
      </c>
      <c r="BJ7" s="92" t="e">
        <f t="shared" si="3"/>
        <v>#VALUE!</v>
      </c>
      <c r="BK7" s="92" t="e">
        <f t="shared" si="3"/>
        <v>#VALUE!</v>
      </c>
      <c r="BL7" s="92" t="e">
        <f t="shared" si="3"/>
        <v>#VALUE!</v>
      </c>
      <c r="BM7" s="92" t="e">
        <f t="shared" si="3"/>
        <v>#VALUE!</v>
      </c>
      <c r="BN7" s="93" t="e">
        <f t="shared" si="3"/>
        <v>#VALUE!</v>
      </c>
      <c r="BO7" s="93" t="e">
        <f t="shared" si="3"/>
        <v>#VALUE!</v>
      </c>
      <c r="BP7" s="93" t="e">
        <f t="shared" si="3"/>
        <v>#VALUE!</v>
      </c>
      <c r="BQ7" s="93" t="e">
        <f t="shared" si="3"/>
        <v>#VALUE!</v>
      </c>
      <c r="BR7" s="93" t="e">
        <f t="shared" si="3"/>
        <v>#VALUE!</v>
      </c>
      <c r="BS7" s="94" t="e">
        <f t="shared" si="3"/>
        <v>#VALUE!</v>
      </c>
    </row>
    <row r="8" spans="1:71" s="82" customFormat="1" ht="25.5" customHeight="1">
      <c r="A8" s="65" t="s">
        <v>1182</v>
      </c>
      <c r="B8" s="185" t="s">
        <v>1878</v>
      </c>
      <c r="C8" s="185" t="s">
        <v>1879</v>
      </c>
      <c r="D8" s="66">
        <v>160</v>
      </c>
      <c r="E8" s="65">
        <v>3613</v>
      </c>
      <c r="F8" s="67" t="s">
        <v>1304</v>
      </c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 t="s">
        <v>1880</v>
      </c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'January 2026 Renewals'!$H$76</f>
        <v>Cabinets Beyond Inc</v>
      </c>
      <c r="C13" s="151" t="str">
        <f>'January 2026 Renewals'!$C$76</f>
        <v>250-C170</v>
      </c>
      <c r="D13" s="151"/>
      <c r="E13" s="152">
        <f>'January 2026 Renewals'!$G$76</f>
        <v>6004</v>
      </c>
      <c r="F13" s="153">
        <f>'January 2026 Renewals'!$I$76</f>
        <v>46203</v>
      </c>
      <c r="G13" s="486">
        <f>'January 2026 Renewals'!$Q$76</f>
        <v>1.2700000000000002</v>
      </c>
      <c r="H13" s="486">
        <f>'January 2026 Renewals'!$R$76</f>
        <v>1.4</v>
      </c>
      <c r="I13" s="486">
        <f>'January 2026 Renewals'!$W$76</f>
        <v>1.37</v>
      </c>
      <c r="J13" s="486">
        <f>'January 2026 Renewals'!$AC$76</f>
        <v>1.36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'January 2026 Renewals'!$H$77</f>
        <v>Garage Floor Coating Franchice Systems, Inc.</v>
      </c>
      <c r="C14" s="151" t="str">
        <f>'January 2026 Renewals'!$C$77</f>
        <v>350-E100</v>
      </c>
      <c r="D14" s="151"/>
      <c r="E14" s="152">
        <f>'January 2026 Renewals'!$G$77</f>
        <v>8583</v>
      </c>
      <c r="F14" s="153">
        <f>'January 2026 Renewals'!$I$77</f>
        <v>46203</v>
      </c>
      <c r="G14" s="486">
        <f>'January 2026 Renewals'!$Q$77</f>
        <v>1.35</v>
      </c>
      <c r="H14" s="486">
        <f>'January 2026 Renewals'!$R$77</f>
        <v>1.7</v>
      </c>
      <c r="I14" s="486">
        <f>'January 2026 Renewals'!$W$77</f>
        <v>1.6600000000000001</v>
      </c>
      <c r="J14" s="486">
        <f>'January 2026 Renewals'!$AC$77</f>
        <v>1.62</v>
      </c>
      <c r="K14">
        <f>IF($F$1="","",INDEX('Working - CPI'!$J:$J,$F$1+ROW()-28))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279"/>
      <c r="C15" s="280"/>
      <c r="D15" s="128"/>
      <c r="E15" s="281"/>
      <c r="F15" s="130"/>
      <c r="G15" s="131"/>
      <c r="H15" s="131"/>
      <c r="I15" s="277"/>
      <c r="J15" s="277"/>
      <c r="K15" s="943"/>
      <c r="L15" s="852"/>
      <c r="M15" s="852"/>
      <c r="N15" s="852"/>
      <c r="O15" s="852"/>
      <c r="P15" s="852"/>
      <c r="Q15" s="852"/>
      <c r="R15" s="852"/>
      <c r="S15" s="852"/>
      <c r="T15" s="852"/>
      <c r="U15" s="853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279"/>
      <c r="C16" s="280"/>
      <c r="D16" s="128"/>
      <c r="E16" s="281"/>
      <c r="F16" s="130"/>
      <c r="G16" s="131"/>
      <c r="H16" s="131"/>
      <c r="I16" s="277"/>
      <c r="J16" s="277"/>
      <c r="K16" s="943"/>
      <c r="L16" s="852"/>
      <c r="M16" s="852"/>
      <c r="N16" s="852"/>
      <c r="O16" s="852"/>
      <c r="P16" s="852"/>
      <c r="Q16" s="852"/>
      <c r="R16" s="852"/>
      <c r="S16" s="852"/>
      <c r="T16" s="852"/>
      <c r="U16" s="853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279"/>
      <c r="C17" s="280"/>
      <c r="D17" s="128"/>
      <c r="E17" s="281"/>
      <c r="F17" s="130"/>
      <c r="G17" s="131"/>
      <c r="H17" s="131"/>
      <c r="I17" s="277"/>
      <c r="J17" s="277"/>
      <c r="K17" s="943"/>
      <c r="L17" s="852"/>
      <c r="M17" s="852"/>
      <c r="N17" s="852"/>
      <c r="O17" s="852"/>
      <c r="P17" s="852"/>
      <c r="Q17" s="852"/>
      <c r="R17" s="852"/>
      <c r="S17" s="852"/>
      <c r="T17" s="852"/>
      <c r="U17" s="853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282"/>
      <c r="C18" s="283"/>
      <c r="E18" s="281"/>
      <c r="F18" s="103"/>
      <c r="G18" s="137"/>
      <c r="H18" s="131"/>
      <c r="I18" s="62"/>
      <c r="J18" s="104"/>
      <c r="K18" s="943"/>
      <c r="L18" s="852"/>
      <c r="M18" s="852"/>
      <c r="N18" s="852"/>
      <c r="O18" s="852"/>
      <c r="P18" s="852"/>
      <c r="Q18" s="852"/>
      <c r="R18" s="852"/>
      <c r="S18" s="852"/>
      <c r="T18" s="852"/>
      <c r="U18" s="853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282"/>
      <c r="C19" s="283"/>
      <c r="E19" s="281"/>
      <c r="F19" s="103"/>
      <c r="G19" s="137"/>
      <c r="H19" s="131"/>
      <c r="I19" s="62"/>
      <c r="J19" s="104"/>
      <c r="K19" s="943"/>
      <c r="L19" s="852"/>
      <c r="M19" s="852"/>
      <c r="N19" s="852"/>
      <c r="O19" s="852"/>
      <c r="P19" s="852"/>
      <c r="Q19" s="852"/>
      <c r="R19" s="852"/>
      <c r="S19" s="852"/>
      <c r="T19" s="852"/>
      <c r="U19" s="853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282"/>
      <c r="C20" s="283"/>
      <c r="E20" s="281"/>
      <c r="F20" s="103"/>
      <c r="G20" s="137"/>
      <c r="H20" s="131"/>
      <c r="I20" s="62"/>
      <c r="J20" s="104"/>
      <c r="K20" s="943"/>
      <c r="L20" s="852"/>
      <c r="M20" s="852"/>
      <c r="N20" s="852"/>
      <c r="O20" s="852"/>
      <c r="P20" s="852"/>
      <c r="Q20" s="852"/>
      <c r="R20" s="852"/>
      <c r="S20" s="852"/>
      <c r="T20" s="852"/>
      <c r="U20" s="853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282"/>
      <c r="C21" s="283"/>
      <c r="E21" s="281"/>
      <c r="F21" s="103"/>
      <c r="G21" s="137"/>
      <c r="H21" s="131"/>
      <c r="I21" s="62"/>
      <c r="J21" s="104"/>
      <c r="K21" s="943"/>
      <c r="L21" s="852"/>
      <c r="M21" s="852"/>
      <c r="N21" s="852"/>
      <c r="O21" s="852"/>
      <c r="P21" s="852"/>
      <c r="Q21" s="852"/>
      <c r="R21" s="852"/>
      <c r="S21" s="852"/>
      <c r="T21" s="852"/>
      <c r="U21" s="853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282"/>
      <c r="C22" s="283"/>
      <c r="E22" s="281"/>
      <c r="F22" s="103"/>
      <c r="G22" s="137"/>
      <c r="H22" s="131"/>
      <c r="I22" s="62"/>
      <c r="J22" s="104"/>
      <c r="K22" s="943"/>
      <c r="L22" s="852"/>
      <c r="M22" s="852"/>
      <c r="N22" s="852"/>
      <c r="O22" s="852"/>
      <c r="P22" s="852"/>
      <c r="Q22" s="852"/>
      <c r="R22" s="852"/>
      <c r="S22" s="852"/>
      <c r="T22" s="852"/>
      <c r="U22" s="853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282"/>
      <c r="C23" s="283"/>
      <c r="E23" s="281"/>
      <c r="F23" s="103"/>
      <c r="G23" s="137"/>
      <c r="H23" s="131"/>
      <c r="I23" s="62"/>
      <c r="J23" s="104"/>
      <c r="K23" s="943"/>
      <c r="L23" s="852"/>
      <c r="M23" s="852"/>
      <c r="N23" s="852"/>
      <c r="O23" s="852"/>
      <c r="P23" s="852"/>
      <c r="Q23" s="852"/>
      <c r="R23" s="852"/>
      <c r="S23" s="852"/>
      <c r="T23" s="852"/>
      <c r="U23" s="853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SUM(E12:E23)</f>
        <v>14587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4300 S 38th St</v>
      </c>
      <c r="D28" s="151" t="str">
        <f>IF($F$1="","",INDEX('Working - CPI'!$C:$C,$F$1+ROW()-ROW($B$28)))</f>
        <v>D160</v>
      </c>
      <c r="E28" s="152">
        <f>IF($F$1="","",INDEX('Working - CPI'!$D:$D,$F$1+ROW()-ROW($B$28)))</f>
        <v>3613</v>
      </c>
      <c r="F28" s="153">
        <f>IF($F$1="","",INDEX('Working - CPI'!$E:$E,$F$1+ROW()-ROW($B$28)))</f>
        <v>45901</v>
      </c>
      <c r="G28" s="484">
        <f ca="1">IF($F$1="","",INDEX('Working - CPI'!$F:$F,$F$1+ROW()-ROW($B$28)))</f>
        <v>108.52766793981573</v>
      </c>
      <c r="H28" s="268">
        <f>IF($F$1="","",INDEX('Working - CPI'!$G:$G,$F$1+ROW()-ROW($B$28)))</f>
        <v>1.4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52" t="str">
        <f>IF($F$1="","",INDEX('Working - CPI'!$J:$J,$F$1+ROW()-ROW($B$28)))</f>
        <v xml:space="preserve">Suite is clean and ready to lease. </v>
      </c>
      <c r="L28" s="852"/>
      <c r="M28" s="852"/>
      <c r="N28" s="852"/>
      <c r="O28" s="852"/>
      <c r="P28" s="852"/>
      <c r="Q28" s="852"/>
      <c r="R28" s="936"/>
      <c r="S28" s="936"/>
      <c r="T28" s="936"/>
      <c r="U28" s="93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3613</v>
      </c>
      <c r="F46" s="239"/>
      <c r="G46" s="237" t="s">
        <v>59</v>
      </c>
      <c r="H46" s="237">
        <f>SUMIF(B28:B41,G46,E28:E41)</f>
        <v>3613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J Bella Interiors LLC</v>
      </c>
      <c r="C50" s="62" t="str">
        <f>IF($G$1="","",INDEX('Lease Report 2025'!$D:$D,$G$1+ROW()-ROW($B$50)))</f>
        <v>4300 S 38th</v>
      </c>
      <c r="D50" s="62" t="str">
        <f>IF($G$1="","",INDEX('Lease Report 2025'!$E:$E,$G$1+ROW()-ROW($B$50)))</f>
        <v>D130</v>
      </c>
      <c r="E50" s="60">
        <f>IF($G$1="","",INDEX('Lease Report 2025'!$G:$G,$G$1+ROW()-ROW($B$50)))</f>
        <v>4153</v>
      </c>
      <c r="F50" s="63" t="str">
        <f>IF($G$1="","",INDEX('Lease Report 2025'!$A:$A,$G$1+ROW()-ROW($B$50)))</f>
        <v>New</v>
      </c>
      <c r="G50" s="64">
        <f>IF($G$1="","",INDEX('Lease Report 2025'!$L:$L,$G$1+ROW()-ROW($B$50)))</f>
        <v>1.35</v>
      </c>
      <c r="H50" s="64"/>
      <c r="I50" s="62">
        <f>IF($G$1="","",INDEX('Lease Report 2025'!$P:$P,$G$1+ROW()-ROW($B$50)))</f>
        <v>3</v>
      </c>
      <c r="J50" s="62"/>
      <c r="K50" s="64"/>
      <c r="L50" s="64"/>
      <c r="M50" s="64"/>
      <c r="N50" s="476"/>
      <c r="O50" s="476">
        <f>IF($G$1="","",INDEX('Lease Report 2025'!$N:$N,$G$1+ROW()-ROW($B$50)))</f>
        <v>0.05</v>
      </c>
      <c r="P50" s="476"/>
      <c r="Q50" s="476"/>
      <c r="R50" s="64"/>
      <c r="S50" s="109">
        <f>IF($G$1="","",INDEX('Lease Report 2025'!$R:$R,$G$1+ROW()-ROW($B$50)))</f>
        <v>45748</v>
      </c>
      <c r="T50" s="61">
        <f>IF($G$1="","",INDEX('Lease Report 2025'!$O:$O,$G$1+ROW()-ROW($B$50)))</f>
        <v>2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Metal Upon Metal LLC</v>
      </c>
      <c r="C51" s="62" t="str">
        <f>IF($G$1="","",INDEX('Lease Report 2025'!$D:$D,$G$1+ROW()-ROW($B$50)))</f>
        <v>4300 S 38th</v>
      </c>
      <c r="D51" s="62" t="str">
        <f>IF($G$1="","",INDEX('Lease Report 2025'!$E:$E,$G$1+ROW()-ROW($B$50)))</f>
        <v>D120</v>
      </c>
      <c r="E51" s="60">
        <f>IF($G$1="","",INDEX('Lease Report 2025'!$G:$G,$G$1+ROW()-ROW($B$50)))</f>
        <v>3613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1.6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0.08</v>
      </c>
      <c r="P51" s="476"/>
      <c r="Q51" s="476"/>
      <c r="R51" s="64"/>
      <c r="S51" s="109">
        <f>IF($G$1="","",INDEX('Lease Report 2025'!$R:$R,$G$1+ROW()-ROW($B$50)))</f>
        <v>45839</v>
      </c>
      <c r="T51" s="61" t="str">
        <f>IF($G$1="","",INDEX('Lease Report 2025'!$O:$O,$G$1+ROW()-ROW($B$50)))</f>
        <v>No TI, No Free rent, Sophie Hilton (JLL), Base Year Gross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 xml:space="preserve">Crossroad Enterprises &amp; American Restaurant Equipment </v>
      </c>
      <c r="C52" s="62" t="str">
        <f>IF($G$1="","",INDEX('Lease Report 2025'!$D:$D,$G$1+ROW()-ROW($B$50)))</f>
        <v>4350 S 38th Street, Suite E160</v>
      </c>
      <c r="D52" s="62">
        <f>IF($G$1="","",INDEX('Lease Report 2025'!$E:$E,$G$1+ROW()-ROW($B$50)))</f>
        <v>0</v>
      </c>
      <c r="E52" s="60">
        <f>IF($G$1="","",INDEX('Lease Report 2025'!$G:$G,$G$1+ROW()-ROW($B$50)))</f>
        <v>4013</v>
      </c>
      <c r="F52" s="63" t="str">
        <f>IF($G$1="","",INDEX('Lease Report 2025'!$A:$A,$G$1+ROW()-ROW($B$50)))</f>
        <v>New</v>
      </c>
      <c r="G52" s="64">
        <f>IF($G$1="","",INDEX('Lease Report 2025'!$L:$L,$G$1+ROW()-ROW($B$50)))</f>
        <v>1.38</v>
      </c>
      <c r="H52" s="64"/>
      <c r="I52" s="62">
        <f>IF($G$1="","",INDEX('Lease Report 2025'!$P:$P,$G$1+ROW()-ROW($B$50)))</f>
        <v>3</v>
      </c>
      <c r="J52" s="62"/>
      <c r="K52" s="64"/>
      <c r="L52" s="64"/>
      <c r="M52" s="64"/>
      <c r="N52" s="476"/>
      <c r="O52" s="476">
        <f>IF($G$1="","",INDEX('Lease Report 2025'!$N:$N,$G$1+ROW()-ROW($B$50)))</f>
        <v>0.08</v>
      </c>
      <c r="P52" s="476"/>
      <c r="Q52" s="476"/>
      <c r="R52" s="64"/>
      <c r="S52" s="109">
        <f>IF($G$1="","",INDEX('Lease Report 2025'!$R:$R,$G$1+ROW()-ROW($B$50)))</f>
        <v>45931</v>
      </c>
      <c r="T52" s="61">
        <f>IF($G$1="","",INDEX('Lease Report 2025'!$O:$O,$G$1+ROW()-ROW($B$50)))</f>
        <v>0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">
        <v>1881</v>
      </c>
      <c r="C53" s="62" t="s">
        <v>1882</v>
      </c>
      <c r="D53" s="62">
        <v>120</v>
      </c>
      <c r="E53" s="60"/>
      <c r="F53" s="63" t="s">
        <v>304</v>
      </c>
      <c r="G53" s="64"/>
      <c r="H53" s="64"/>
      <c r="I53" s="62"/>
      <c r="J53" s="62"/>
      <c r="K53" s="64"/>
      <c r="L53" s="64"/>
      <c r="M53" s="64"/>
      <c r="N53" s="476"/>
      <c r="O53" s="476"/>
      <c r="P53" s="476"/>
      <c r="Q53" s="476"/>
      <c r="R53" s="64"/>
      <c r="S53" s="109"/>
      <c r="T53" s="61"/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/>
      <c r="C54" s="62"/>
      <c r="D54" s="62"/>
      <c r="E54" s="60"/>
      <c r="F54" s="63"/>
      <c r="G54" s="64"/>
      <c r="H54" s="64"/>
      <c r="I54" s="62"/>
      <c r="J54" s="62"/>
      <c r="K54" s="64"/>
      <c r="L54" s="64"/>
      <c r="M54" s="64"/>
      <c r="N54" s="476"/>
      <c r="O54" s="476"/>
      <c r="P54" s="476"/>
      <c r="Q54" s="476"/>
      <c r="R54" s="64"/>
      <c r="S54" s="109"/>
      <c r="T54" s="61"/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/>
      <c r="C55" s="62"/>
      <c r="D55" s="62"/>
      <c r="E55" s="60"/>
      <c r="F55" s="63"/>
      <c r="G55" s="64"/>
      <c r="H55" s="64"/>
      <c r="I55" s="62"/>
      <c r="J55" s="62"/>
      <c r="K55" s="64"/>
      <c r="L55" s="64"/>
      <c r="M55" s="64"/>
      <c r="N55" s="476"/>
      <c r="O55" s="476"/>
      <c r="P55" s="476"/>
      <c r="Q55" s="476"/>
      <c r="R55" s="64"/>
      <c r="S55" s="109"/>
      <c r="T55" s="61"/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/>
      <c r="C56" s="62"/>
      <c r="D56" s="62"/>
      <c r="E56" s="60"/>
      <c r="F56" s="63"/>
      <c r="G56" s="64"/>
      <c r="H56" s="64"/>
      <c r="I56" s="62"/>
      <c r="J56" s="62"/>
      <c r="K56" s="64"/>
      <c r="L56" s="64"/>
      <c r="M56" s="64"/>
      <c r="N56" s="476"/>
      <c r="O56" s="476"/>
      <c r="P56" s="476"/>
      <c r="Q56" s="476"/>
      <c r="R56" s="64"/>
      <c r="S56" s="109"/>
      <c r="T56" s="61"/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75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59">
    <mergeCell ref="G87:U87"/>
    <mergeCell ref="G71:U71"/>
    <mergeCell ref="G72:U72"/>
    <mergeCell ref="G84:U84"/>
    <mergeCell ref="G77:U77"/>
    <mergeCell ref="G78:U78"/>
    <mergeCell ref="G73:U73"/>
    <mergeCell ref="G74:U74"/>
    <mergeCell ref="G75:U75"/>
    <mergeCell ref="G85:U85"/>
    <mergeCell ref="G86:U86"/>
    <mergeCell ref="G79:U79"/>
    <mergeCell ref="G80:U80"/>
    <mergeCell ref="G81:U81"/>
    <mergeCell ref="G82:U82"/>
    <mergeCell ref="G83:U83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G76:U76"/>
    <mergeCell ref="G70:U70"/>
    <mergeCell ref="G65:U65"/>
    <mergeCell ref="K48:L48"/>
    <mergeCell ref="G68:U68"/>
    <mergeCell ref="I48:J48"/>
    <mergeCell ref="M48:N48"/>
    <mergeCell ref="G67:U67"/>
    <mergeCell ref="G69:U69"/>
    <mergeCell ref="G66:U66"/>
    <mergeCell ref="A62:U62"/>
    <mergeCell ref="T49:U49"/>
    <mergeCell ref="G48:H48"/>
    <mergeCell ref="A63:U63"/>
    <mergeCell ref="T59:U59"/>
    <mergeCell ref="T64:U64"/>
    <mergeCell ref="A47:U47"/>
    <mergeCell ref="K15:U15"/>
    <mergeCell ref="K16:U16"/>
    <mergeCell ref="K17:U17"/>
    <mergeCell ref="K18:U18"/>
    <mergeCell ref="K19:U19"/>
    <mergeCell ref="K20:U20"/>
    <mergeCell ref="K21:U21"/>
    <mergeCell ref="K22:U22"/>
    <mergeCell ref="K23:U23"/>
    <mergeCell ref="K27:Q27"/>
    <mergeCell ref="R27:U27"/>
    <mergeCell ref="K28:Q28"/>
    <mergeCell ref="R28:U28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258A-4433-F44B-88E5-EA5CA0C86127}">
  <dimension ref="A1:AD89"/>
  <sheetViews>
    <sheetView showGridLines="0" workbookViewId="0">
      <pane ySplit="1" topLeftCell="A47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1883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1494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1884</v>
      </c>
      <c r="B7" s="892" t="s">
        <v>1885</v>
      </c>
      <c r="C7" s="888"/>
      <c r="D7" s="888"/>
      <c r="E7" s="900">
        <v>12247</v>
      </c>
      <c r="F7" s="888"/>
      <c r="G7" s="619">
        <v>12247</v>
      </c>
      <c r="H7" s="619">
        <v>152842.56</v>
      </c>
      <c r="I7" s="901">
        <v>12736.88</v>
      </c>
      <c r="J7" s="888"/>
      <c r="K7" s="618">
        <v>12.48</v>
      </c>
      <c r="L7" s="894"/>
      <c r="M7" s="888"/>
      <c r="N7" s="887">
        <v>45901</v>
      </c>
      <c r="O7" s="888"/>
      <c r="P7" s="888"/>
      <c r="Q7" s="888"/>
      <c r="R7" s="888"/>
      <c r="S7" s="888"/>
      <c r="T7" s="887">
        <v>46234</v>
      </c>
      <c r="U7" s="888"/>
      <c r="V7" s="888"/>
      <c r="W7" s="616">
        <v>12736.88</v>
      </c>
      <c r="X7" s="889">
        <v>12.48</v>
      </c>
      <c r="Y7" s="888"/>
      <c r="Z7" s="888"/>
      <c r="AA7" s="888"/>
      <c r="AB7" s="888"/>
      <c r="AC7" s="617">
        <v>44873</v>
      </c>
      <c r="AD7" s="615" t="s">
        <v>900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46235</v>
      </c>
      <c r="O8" s="888"/>
      <c r="P8" s="888"/>
      <c r="Q8" s="888"/>
      <c r="R8" s="888"/>
      <c r="S8" s="888"/>
      <c r="T8" s="887">
        <v>46599</v>
      </c>
      <c r="U8" s="888"/>
      <c r="V8" s="888"/>
      <c r="W8" s="616">
        <v>13226.76</v>
      </c>
      <c r="X8" s="889">
        <v>12.96</v>
      </c>
      <c r="Y8" s="888"/>
      <c r="Z8" s="888"/>
      <c r="AA8" s="888"/>
      <c r="AB8" s="888"/>
      <c r="AC8" s="615"/>
      <c r="AD8" s="615"/>
    </row>
    <row r="9" spans="1:30">
      <c r="A9" s="614" t="s">
        <v>792</v>
      </c>
      <c r="B9" s="884" t="s">
        <v>792</v>
      </c>
      <c r="C9" s="885"/>
      <c r="D9" s="885"/>
      <c r="E9" s="886" t="s">
        <v>792</v>
      </c>
      <c r="F9" s="885"/>
      <c r="G9" s="613" t="s">
        <v>792</v>
      </c>
      <c r="H9" s="613" t="s">
        <v>792</v>
      </c>
      <c r="I9" s="886" t="s">
        <v>792</v>
      </c>
      <c r="J9" s="885"/>
      <c r="K9" s="613" t="s">
        <v>792</v>
      </c>
      <c r="L9" s="884" t="s">
        <v>792</v>
      </c>
      <c r="M9" s="885"/>
      <c r="N9" s="886" t="s">
        <v>792</v>
      </c>
      <c r="O9" s="885"/>
      <c r="P9" s="885"/>
      <c r="Q9" s="885"/>
      <c r="R9" s="885"/>
      <c r="S9" s="885"/>
      <c r="T9" s="886" t="s">
        <v>792</v>
      </c>
      <c r="U9" s="885"/>
      <c r="V9" s="885"/>
      <c r="W9" s="613" t="s">
        <v>792</v>
      </c>
      <c r="X9" s="886" t="s">
        <v>792</v>
      </c>
      <c r="Y9" s="885"/>
      <c r="Z9" s="885"/>
      <c r="AA9" s="885"/>
      <c r="AB9" s="885"/>
      <c r="AC9" s="613" t="s">
        <v>792</v>
      </c>
      <c r="AD9" s="613" t="s">
        <v>792</v>
      </c>
    </row>
    <row r="10" spans="1:30">
      <c r="A10" s="612" t="s">
        <v>1886</v>
      </c>
      <c r="B10" s="892" t="s">
        <v>1887</v>
      </c>
      <c r="C10" s="888"/>
      <c r="D10" s="888"/>
      <c r="E10" s="900">
        <v>6313</v>
      </c>
      <c r="F10" s="888"/>
      <c r="G10" s="619">
        <v>6313</v>
      </c>
      <c r="H10" s="619">
        <v>78786.240000000005</v>
      </c>
      <c r="I10" s="901">
        <v>6565.52</v>
      </c>
      <c r="J10" s="888"/>
      <c r="K10" s="618">
        <v>12.48</v>
      </c>
      <c r="L10" s="894"/>
      <c r="M10" s="888"/>
      <c r="N10" s="887">
        <v>45627</v>
      </c>
      <c r="O10" s="888"/>
      <c r="P10" s="888"/>
      <c r="Q10" s="888"/>
      <c r="R10" s="888"/>
      <c r="S10" s="888"/>
      <c r="T10" s="887">
        <v>45991</v>
      </c>
      <c r="U10" s="888"/>
      <c r="V10" s="888"/>
      <c r="W10" s="616">
        <v>6565.52</v>
      </c>
      <c r="X10" s="889">
        <v>12.48</v>
      </c>
      <c r="Y10" s="888"/>
      <c r="Z10" s="888"/>
      <c r="AA10" s="888"/>
      <c r="AB10" s="888"/>
      <c r="AC10" s="617">
        <v>44896</v>
      </c>
      <c r="AD10" s="615" t="s">
        <v>988</v>
      </c>
    </row>
    <row r="11" spans="1:30">
      <c r="A11" s="612"/>
      <c r="B11" s="892" t="s">
        <v>1888</v>
      </c>
      <c r="C11" s="888"/>
      <c r="D11" s="888"/>
      <c r="E11" s="893"/>
      <c r="F11" s="888"/>
      <c r="G11" s="615" t="s">
        <v>792</v>
      </c>
      <c r="H11" s="615"/>
      <c r="I11" s="893"/>
      <c r="J11" s="888"/>
      <c r="K11" s="618">
        <v>0</v>
      </c>
      <c r="L11" s="894"/>
      <c r="M11" s="888"/>
      <c r="N11" s="887">
        <v>45992</v>
      </c>
      <c r="O11" s="888"/>
      <c r="P11" s="888"/>
      <c r="Q11" s="888"/>
      <c r="R11" s="888"/>
      <c r="S11" s="888"/>
      <c r="T11" s="893"/>
      <c r="U11" s="888"/>
      <c r="V11" s="888"/>
      <c r="W11" s="616">
        <v>13131.04</v>
      </c>
      <c r="X11" s="889">
        <v>24.96</v>
      </c>
      <c r="Y11" s="888"/>
      <c r="Z11" s="888"/>
      <c r="AA11" s="888"/>
      <c r="AB11" s="888"/>
      <c r="AC11" s="617">
        <v>45992</v>
      </c>
      <c r="AD11" s="615" t="s">
        <v>1299</v>
      </c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1889</v>
      </c>
      <c r="B13" s="892" t="s">
        <v>1890</v>
      </c>
      <c r="C13" s="888"/>
      <c r="D13" s="888"/>
      <c r="E13" s="900">
        <v>6313</v>
      </c>
      <c r="F13" s="888"/>
      <c r="G13" s="619">
        <v>6313</v>
      </c>
      <c r="H13" s="619">
        <v>106058.4</v>
      </c>
      <c r="I13" s="901">
        <v>8838.2000000000007</v>
      </c>
      <c r="J13" s="888"/>
      <c r="K13" s="618">
        <v>16.8</v>
      </c>
      <c r="L13" s="894"/>
      <c r="M13" s="888"/>
      <c r="N13" s="887">
        <v>45901</v>
      </c>
      <c r="O13" s="888"/>
      <c r="P13" s="888"/>
      <c r="Q13" s="888"/>
      <c r="R13" s="888"/>
      <c r="S13" s="888"/>
      <c r="T13" s="887">
        <v>46265</v>
      </c>
      <c r="U13" s="888"/>
      <c r="V13" s="888"/>
      <c r="W13" s="616">
        <v>8838.2000000000007</v>
      </c>
      <c r="X13" s="889">
        <v>16.8</v>
      </c>
      <c r="Y13" s="888"/>
      <c r="Z13" s="888"/>
      <c r="AA13" s="888"/>
      <c r="AB13" s="888"/>
      <c r="AC13" s="617">
        <v>45536</v>
      </c>
      <c r="AD13" s="615" t="s">
        <v>1339</v>
      </c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1891</v>
      </c>
      <c r="B15" s="892" t="s">
        <v>1892</v>
      </c>
      <c r="C15" s="888"/>
      <c r="D15" s="888"/>
      <c r="E15" s="900">
        <v>6313</v>
      </c>
      <c r="F15" s="888"/>
      <c r="G15" s="619">
        <v>6313</v>
      </c>
      <c r="H15" s="619">
        <v>107573.52</v>
      </c>
      <c r="I15" s="901">
        <v>8964.4599999999991</v>
      </c>
      <c r="J15" s="888"/>
      <c r="K15" s="618">
        <v>17.04</v>
      </c>
      <c r="L15" s="894"/>
      <c r="M15" s="888"/>
      <c r="N15" s="887">
        <v>45962</v>
      </c>
      <c r="O15" s="888"/>
      <c r="P15" s="888"/>
      <c r="Q15" s="888"/>
      <c r="R15" s="888"/>
      <c r="S15" s="888"/>
      <c r="T15" s="887">
        <v>46326</v>
      </c>
      <c r="U15" s="888"/>
      <c r="V15" s="888"/>
      <c r="W15" s="616">
        <v>8964.4599999999991</v>
      </c>
      <c r="X15" s="889">
        <v>17.04</v>
      </c>
      <c r="Y15" s="888"/>
      <c r="Z15" s="888"/>
      <c r="AA15" s="888"/>
      <c r="AB15" s="888"/>
      <c r="AC15" s="617">
        <v>45245</v>
      </c>
      <c r="AD15" s="615" t="s">
        <v>1420</v>
      </c>
    </row>
    <row r="16" spans="1:30">
      <c r="A16" s="612"/>
      <c r="B16" s="892"/>
      <c r="C16" s="888"/>
      <c r="D16" s="888"/>
      <c r="E16" s="893"/>
      <c r="F16" s="888"/>
      <c r="G16" s="615" t="s">
        <v>792</v>
      </c>
      <c r="H16" s="615"/>
      <c r="I16" s="893"/>
      <c r="J16" s="888"/>
      <c r="K16" s="615"/>
      <c r="L16" s="894"/>
      <c r="M16" s="888"/>
      <c r="N16" s="887">
        <v>46327</v>
      </c>
      <c r="O16" s="888"/>
      <c r="P16" s="888"/>
      <c r="Q16" s="888"/>
      <c r="R16" s="888"/>
      <c r="S16" s="888"/>
      <c r="T16" s="887">
        <v>46691</v>
      </c>
      <c r="U16" s="888"/>
      <c r="V16" s="888"/>
      <c r="W16" s="616">
        <v>9343.24</v>
      </c>
      <c r="X16" s="889">
        <v>17.760000000000002</v>
      </c>
      <c r="Y16" s="888"/>
      <c r="Z16" s="888"/>
      <c r="AA16" s="888"/>
      <c r="AB16" s="888"/>
      <c r="AC16" s="615"/>
      <c r="AD16" s="615"/>
    </row>
    <row r="17" spans="1:30">
      <c r="A17" s="612"/>
      <c r="B17" s="892"/>
      <c r="C17" s="888"/>
      <c r="D17" s="888"/>
      <c r="E17" s="893"/>
      <c r="F17" s="888"/>
      <c r="G17" s="615" t="s">
        <v>792</v>
      </c>
      <c r="H17" s="615"/>
      <c r="I17" s="893"/>
      <c r="J17" s="888"/>
      <c r="K17" s="615"/>
      <c r="L17" s="894"/>
      <c r="M17" s="888"/>
      <c r="N17" s="887">
        <v>46692</v>
      </c>
      <c r="O17" s="888"/>
      <c r="P17" s="888"/>
      <c r="Q17" s="888"/>
      <c r="R17" s="888"/>
      <c r="S17" s="888"/>
      <c r="T17" s="887">
        <v>47057</v>
      </c>
      <c r="U17" s="888"/>
      <c r="V17" s="888"/>
      <c r="W17" s="616">
        <v>9722.02</v>
      </c>
      <c r="X17" s="889">
        <v>18.48</v>
      </c>
      <c r="Y17" s="888"/>
      <c r="Z17" s="888"/>
      <c r="AA17" s="888"/>
      <c r="AB17" s="888"/>
      <c r="AC17" s="615"/>
      <c r="AD17" s="615"/>
    </row>
    <row r="18" spans="1:30">
      <c r="A18" s="614" t="s">
        <v>792</v>
      </c>
      <c r="B18" s="884" t="s">
        <v>792</v>
      </c>
      <c r="C18" s="885"/>
      <c r="D18" s="885"/>
      <c r="E18" s="886" t="s">
        <v>792</v>
      </c>
      <c r="F18" s="885"/>
      <c r="G18" s="613" t="s">
        <v>792</v>
      </c>
      <c r="H18" s="613" t="s">
        <v>792</v>
      </c>
      <c r="I18" s="886" t="s">
        <v>792</v>
      </c>
      <c r="J18" s="885"/>
      <c r="K18" s="613" t="s">
        <v>792</v>
      </c>
      <c r="L18" s="884" t="s">
        <v>792</v>
      </c>
      <c r="M18" s="885"/>
      <c r="N18" s="886" t="s">
        <v>792</v>
      </c>
      <c r="O18" s="885"/>
      <c r="P18" s="885"/>
      <c r="Q18" s="885"/>
      <c r="R18" s="885"/>
      <c r="S18" s="885"/>
      <c r="T18" s="886" t="s">
        <v>792</v>
      </c>
      <c r="U18" s="885"/>
      <c r="V18" s="885"/>
      <c r="W18" s="613" t="s">
        <v>792</v>
      </c>
      <c r="X18" s="886" t="s">
        <v>792</v>
      </c>
      <c r="Y18" s="885"/>
      <c r="Z18" s="885"/>
      <c r="AA18" s="885"/>
      <c r="AB18" s="885"/>
      <c r="AC18" s="613" t="s">
        <v>792</v>
      </c>
      <c r="AD18" s="613" t="s">
        <v>792</v>
      </c>
    </row>
    <row r="19" spans="1:30">
      <c r="A19" s="612" t="s">
        <v>1893</v>
      </c>
      <c r="B19" s="892" t="s">
        <v>1894</v>
      </c>
      <c r="C19" s="888"/>
      <c r="D19" s="888"/>
      <c r="E19" s="900">
        <v>6313</v>
      </c>
      <c r="F19" s="888"/>
      <c r="G19" s="619">
        <v>6313</v>
      </c>
      <c r="H19" s="619">
        <v>99240.36</v>
      </c>
      <c r="I19" s="901">
        <v>8270.0300000000007</v>
      </c>
      <c r="J19" s="888"/>
      <c r="K19" s="618">
        <v>15.72</v>
      </c>
      <c r="L19" s="894"/>
      <c r="M19" s="888"/>
      <c r="N19" s="887">
        <v>45839</v>
      </c>
      <c r="O19" s="888"/>
      <c r="P19" s="888"/>
      <c r="Q19" s="888"/>
      <c r="R19" s="888"/>
      <c r="S19" s="888"/>
      <c r="T19" s="887">
        <v>46203</v>
      </c>
      <c r="U19" s="888"/>
      <c r="V19" s="888"/>
      <c r="W19" s="616">
        <v>8270.0300000000007</v>
      </c>
      <c r="X19" s="889">
        <v>15.72</v>
      </c>
      <c r="Y19" s="888"/>
      <c r="Z19" s="888"/>
      <c r="AA19" s="888"/>
      <c r="AB19" s="888"/>
      <c r="AC19" s="617">
        <v>45474</v>
      </c>
      <c r="AD19" s="615" t="s">
        <v>1112</v>
      </c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46204</v>
      </c>
      <c r="O20" s="888"/>
      <c r="P20" s="888"/>
      <c r="Q20" s="888"/>
      <c r="R20" s="888"/>
      <c r="S20" s="888"/>
      <c r="T20" s="887">
        <v>46568</v>
      </c>
      <c r="U20" s="888"/>
      <c r="V20" s="888"/>
      <c r="W20" s="616">
        <v>8585.68</v>
      </c>
      <c r="X20" s="889">
        <v>16.32</v>
      </c>
      <c r="Y20" s="888"/>
      <c r="Z20" s="888"/>
      <c r="AA20" s="888"/>
      <c r="AB20" s="888"/>
      <c r="AC20" s="615"/>
      <c r="AD20" s="615"/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1895</v>
      </c>
      <c r="B22" s="892" t="s">
        <v>1896</v>
      </c>
      <c r="C22" s="888"/>
      <c r="D22" s="888"/>
      <c r="E22" s="900">
        <v>6313</v>
      </c>
      <c r="F22" s="888"/>
      <c r="G22" s="619">
        <v>6313</v>
      </c>
      <c r="H22" s="619">
        <v>110603.76</v>
      </c>
      <c r="I22" s="901">
        <v>9216.98</v>
      </c>
      <c r="J22" s="888"/>
      <c r="K22" s="618">
        <v>17.52</v>
      </c>
      <c r="L22" s="894"/>
      <c r="M22" s="888"/>
      <c r="N22" s="887">
        <v>45931</v>
      </c>
      <c r="O22" s="888"/>
      <c r="P22" s="888"/>
      <c r="Q22" s="888"/>
      <c r="R22" s="888"/>
      <c r="S22" s="888"/>
      <c r="T22" s="887">
        <v>46295</v>
      </c>
      <c r="U22" s="888"/>
      <c r="V22" s="888"/>
      <c r="W22" s="616">
        <v>9216.98</v>
      </c>
      <c r="X22" s="889">
        <v>17.52</v>
      </c>
      <c r="Y22" s="888"/>
      <c r="Z22" s="888"/>
      <c r="AA22" s="888"/>
      <c r="AB22" s="888"/>
      <c r="AC22" s="617">
        <v>45505</v>
      </c>
      <c r="AD22" s="615" t="s">
        <v>1169</v>
      </c>
    </row>
    <row r="23" spans="1:30">
      <c r="A23" s="612"/>
      <c r="B23" s="892"/>
      <c r="C23" s="888"/>
      <c r="D23" s="888"/>
      <c r="E23" s="893"/>
      <c r="F23" s="888"/>
      <c r="G23" s="615" t="s">
        <v>792</v>
      </c>
      <c r="H23" s="615"/>
      <c r="I23" s="893"/>
      <c r="J23" s="888"/>
      <c r="K23" s="615"/>
      <c r="L23" s="894"/>
      <c r="M23" s="888"/>
      <c r="N23" s="887">
        <v>46296</v>
      </c>
      <c r="O23" s="888"/>
      <c r="P23" s="888"/>
      <c r="Q23" s="888"/>
      <c r="R23" s="888"/>
      <c r="S23" s="888"/>
      <c r="T23" s="887">
        <v>46660</v>
      </c>
      <c r="U23" s="888"/>
      <c r="V23" s="888"/>
      <c r="W23" s="616">
        <v>9595.76</v>
      </c>
      <c r="X23" s="889">
        <v>18.239999999999998</v>
      </c>
      <c r="Y23" s="888"/>
      <c r="Z23" s="888"/>
      <c r="AA23" s="888"/>
      <c r="AB23" s="888"/>
      <c r="AC23" s="615"/>
      <c r="AD23" s="615"/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1897</v>
      </c>
      <c r="B25" s="892" t="s">
        <v>1898</v>
      </c>
      <c r="C25" s="888"/>
      <c r="D25" s="888"/>
      <c r="E25" s="900">
        <v>6004</v>
      </c>
      <c r="F25" s="888"/>
      <c r="G25" s="619">
        <v>6004</v>
      </c>
      <c r="H25" s="619">
        <v>91500.96</v>
      </c>
      <c r="I25" s="901">
        <v>7625.08</v>
      </c>
      <c r="J25" s="888"/>
      <c r="K25" s="618">
        <v>15.24</v>
      </c>
      <c r="L25" s="894"/>
      <c r="M25" s="888"/>
      <c r="N25" s="887">
        <v>45839</v>
      </c>
      <c r="O25" s="888"/>
      <c r="P25" s="888"/>
      <c r="Q25" s="888"/>
      <c r="R25" s="888"/>
      <c r="S25" s="888"/>
      <c r="T25" s="887">
        <v>46203</v>
      </c>
      <c r="U25" s="888"/>
      <c r="V25" s="888"/>
      <c r="W25" s="616">
        <v>7625.08</v>
      </c>
      <c r="X25" s="889">
        <v>15.24</v>
      </c>
      <c r="Y25" s="888"/>
      <c r="Z25" s="888"/>
      <c r="AA25" s="888"/>
      <c r="AB25" s="888"/>
      <c r="AC25" s="617">
        <v>45108</v>
      </c>
      <c r="AD25" s="615" t="s">
        <v>816</v>
      </c>
    </row>
    <row r="26" spans="1:30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0">
      <c r="A27" s="612" t="s">
        <v>1899</v>
      </c>
      <c r="B27" s="892" t="s">
        <v>1900</v>
      </c>
      <c r="C27" s="888"/>
      <c r="D27" s="888"/>
      <c r="E27" s="900">
        <v>4110</v>
      </c>
      <c r="F27" s="888"/>
      <c r="G27" s="619">
        <v>4110</v>
      </c>
      <c r="H27" s="619">
        <v>74966.399999999994</v>
      </c>
      <c r="I27" s="901">
        <v>6247.2</v>
      </c>
      <c r="J27" s="888"/>
      <c r="K27" s="618">
        <v>18.239999999999998</v>
      </c>
      <c r="L27" s="894"/>
      <c r="M27" s="888"/>
      <c r="N27" s="887">
        <v>45962</v>
      </c>
      <c r="O27" s="888"/>
      <c r="P27" s="888"/>
      <c r="Q27" s="888"/>
      <c r="R27" s="888"/>
      <c r="S27" s="888"/>
      <c r="T27" s="887">
        <v>46326</v>
      </c>
      <c r="U27" s="888"/>
      <c r="V27" s="888"/>
      <c r="W27" s="616">
        <v>6247.2</v>
      </c>
      <c r="X27" s="889">
        <v>18.239999999999998</v>
      </c>
      <c r="Y27" s="888"/>
      <c r="Z27" s="888"/>
      <c r="AA27" s="888"/>
      <c r="AB27" s="888"/>
      <c r="AC27" s="617">
        <v>45597</v>
      </c>
      <c r="AD27" s="615" t="s">
        <v>820</v>
      </c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46327</v>
      </c>
      <c r="O28" s="888"/>
      <c r="P28" s="888"/>
      <c r="Q28" s="888"/>
      <c r="R28" s="888"/>
      <c r="S28" s="888"/>
      <c r="T28" s="887">
        <v>46691</v>
      </c>
      <c r="U28" s="888"/>
      <c r="V28" s="888"/>
      <c r="W28" s="616">
        <v>6576</v>
      </c>
      <c r="X28" s="889">
        <v>19.2</v>
      </c>
      <c r="Y28" s="888"/>
      <c r="Z28" s="888"/>
      <c r="AA28" s="888"/>
      <c r="AB28" s="888"/>
      <c r="AC28" s="615"/>
      <c r="AD28" s="615"/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1901</v>
      </c>
      <c r="B30" s="892" t="s">
        <v>1902</v>
      </c>
      <c r="C30" s="888"/>
      <c r="D30" s="888"/>
      <c r="E30" s="900">
        <v>3613</v>
      </c>
      <c r="F30" s="888"/>
      <c r="G30" s="619">
        <v>3613</v>
      </c>
      <c r="H30" s="619">
        <v>61999.08</v>
      </c>
      <c r="I30" s="901">
        <v>5166.59</v>
      </c>
      <c r="J30" s="888"/>
      <c r="K30" s="618">
        <v>17.16</v>
      </c>
      <c r="L30" s="894"/>
      <c r="M30" s="888"/>
      <c r="N30" s="887">
        <v>45839</v>
      </c>
      <c r="O30" s="888"/>
      <c r="P30" s="888"/>
      <c r="Q30" s="888"/>
      <c r="R30" s="888"/>
      <c r="S30" s="888"/>
      <c r="T30" s="887">
        <v>46203</v>
      </c>
      <c r="U30" s="888"/>
      <c r="V30" s="888"/>
      <c r="W30" s="616">
        <v>5166.59</v>
      </c>
      <c r="X30" s="889">
        <v>17.16</v>
      </c>
      <c r="Y30" s="888"/>
      <c r="Z30" s="888"/>
      <c r="AA30" s="888"/>
      <c r="AB30" s="888"/>
      <c r="AC30" s="617">
        <v>45474</v>
      </c>
      <c r="AD30" s="615" t="s">
        <v>1112</v>
      </c>
    </row>
    <row r="31" spans="1:30">
      <c r="A31" s="612"/>
      <c r="B31" s="892"/>
      <c r="C31" s="888"/>
      <c r="D31" s="888"/>
      <c r="E31" s="893"/>
      <c r="F31" s="888"/>
      <c r="G31" s="615" t="s">
        <v>792</v>
      </c>
      <c r="H31" s="615"/>
      <c r="I31" s="893"/>
      <c r="J31" s="888"/>
      <c r="K31" s="615"/>
      <c r="L31" s="894"/>
      <c r="M31" s="888"/>
      <c r="N31" s="887">
        <v>46204</v>
      </c>
      <c r="O31" s="888"/>
      <c r="P31" s="888"/>
      <c r="Q31" s="888"/>
      <c r="R31" s="888"/>
      <c r="S31" s="888"/>
      <c r="T31" s="887">
        <v>46568</v>
      </c>
      <c r="U31" s="888"/>
      <c r="V31" s="888"/>
      <c r="W31" s="616">
        <v>5383.37</v>
      </c>
      <c r="X31" s="889">
        <v>17.88</v>
      </c>
      <c r="Y31" s="888"/>
      <c r="Z31" s="888"/>
      <c r="AA31" s="888"/>
      <c r="AB31" s="888"/>
      <c r="AC31" s="615"/>
      <c r="AD31" s="615"/>
    </row>
    <row r="32" spans="1:30">
      <c r="A32" s="614" t="s">
        <v>792</v>
      </c>
      <c r="B32" s="884" t="s">
        <v>792</v>
      </c>
      <c r="C32" s="885"/>
      <c r="D32" s="885"/>
      <c r="E32" s="886" t="s">
        <v>792</v>
      </c>
      <c r="F32" s="885"/>
      <c r="G32" s="613" t="s">
        <v>792</v>
      </c>
      <c r="H32" s="613" t="s">
        <v>792</v>
      </c>
      <c r="I32" s="886" t="s">
        <v>792</v>
      </c>
      <c r="J32" s="885"/>
      <c r="K32" s="613" t="s">
        <v>792</v>
      </c>
      <c r="L32" s="884" t="s">
        <v>792</v>
      </c>
      <c r="M32" s="885"/>
      <c r="N32" s="886" t="s">
        <v>792</v>
      </c>
      <c r="O32" s="885"/>
      <c r="P32" s="885"/>
      <c r="Q32" s="885"/>
      <c r="R32" s="885"/>
      <c r="S32" s="885"/>
      <c r="T32" s="886" t="s">
        <v>792</v>
      </c>
      <c r="U32" s="885"/>
      <c r="V32" s="885"/>
      <c r="W32" s="613" t="s">
        <v>792</v>
      </c>
      <c r="X32" s="886" t="s">
        <v>792</v>
      </c>
      <c r="Y32" s="885"/>
      <c r="Z32" s="885"/>
      <c r="AA32" s="885"/>
      <c r="AB32" s="885"/>
      <c r="AC32" s="613" t="s">
        <v>792</v>
      </c>
      <c r="AD32" s="613" t="s">
        <v>792</v>
      </c>
    </row>
    <row r="33" spans="1:30">
      <c r="A33" s="612" t="s">
        <v>1903</v>
      </c>
      <c r="B33" s="892" t="s">
        <v>1904</v>
      </c>
      <c r="C33" s="888"/>
      <c r="D33" s="888"/>
      <c r="E33" s="900">
        <v>3613</v>
      </c>
      <c r="F33" s="888"/>
      <c r="G33" s="619">
        <v>3613</v>
      </c>
      <c r="H33" s="619">
        <v>69369.600000000006</v>
      </c>
      <c r="I33" s="901">
        <v>5780.8</v>
      </c>
      <c r="J33" s="888"/>
      <c r="K33" s="618">
        <v>19.2</v>
      </c>
      <c r="L33" s="894"/>
      <c r="M33" s="888"/>
      <c r="N33" s="887">
        <v>45839</v>
      </c>
      <c r="O33" s="888"/>
      <c r="P33" s="888"/>
      <c r="Q33" s="888"/>
      <c r="R33" s="888"/>
      <c r="S33" s="888"/>
      <c r="T33" s="887">
        <v>46203</v>
      </c>
      <c r="U33" s="888"/>
      <c r="V33" s="888"/>
      <c r="W33" s="616">
        <v>5780.8</v>
      </c>
      <c r="X33" s="889">
        <v>19.2</v>
      </c>
      <c r="Y33" s="888"/>
      <c r="Z33" s="888"/>
      <c r="AA33" s="888"/>
      <c r="AB33" s="888"/>
      <c r="AC33" s="617">
        <v>45839</v>
      </c>
      <c r="AD33" s="615" t="s">
        <v>835</v>
      </c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46204</v>
      </c>
      <c r="O34" s="888"/>
      <c r="P34" s="888"/>
      <c r="Q34" s="888"/>
      <c r="R34" s="888"/>
      <c r="S34" s="888"/>
      <c r="T34" s="887">
        <v>46568</v>
      </c>
      <c r="U34" s="888"/>
      <c r="V34" s="888"/>
      <c r="W34" s="616">
        <v>6069.84</v>
      </c>
      <c r="X34" s="889">
        <v>20.16</v>
      </c>
      <c r="Y34" s="888"/>
      <c r="Z34" s="888"/>
      <c r="AA34" s="888"/>
      <c r="AB34" s="888"/>
      <c r="AC34" s="615"/>
      <c r="AD34" s="615"/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46569</v>
      </c>
      <c r="O35" s="888"/>
      <c r="P35" s="888"/>
      <c r="Q35" s="888"/>
      <c r="R35" s="888"/>
      <c r="S35" s="888"/>
      <c r="T35" s="887">
        <v>46934</v>
      </c>
      <c r="U35" s="888"/>
      <c r="V35" s="888"/>
      <c r="W35" s="616">
        <v>6358.88</v>
      </c>
      <c r="X35" s="889">
        <v>21.12</v>
      </c>
      <c r="Y35" s="888"/>
      <c r="Z35" s="888"/>
      <c r="AA35" s="888"/>
      <c r="AB35" s="888"/>
      <c r="AC35" s="615"/>
      <c r="AD35" s="615"/>
    </row>
    <row r="36" spans="1:30">
      <c r="A36" s="614" t="s">
        <v>792</v>
      </c>
      <c r="B36" s="884" t="s">
        <v>792</v>
      </c>
      <c r="C36" s="885"/>
      <c r="D36" s="885"/>
      <c r="E36" s="886" t="s">
        <v>792</v>
      </c>
      <c r="F36" s="885"/>
      <c r="G36" s="613" t="s">
        <v>792</v>
      </c>
      <c r="H36" s="613" t="s">
        <v>792</v>
      </c>
      <c r="I36" s="886" t="s">
        <v>792</v>
      </c>
      <c r="J36" s="885"/>
      <c r="K36" s="613" t="s">
        <v>792</v>
      </c>
      <c r="L36" s="884" t="s">
        <v>792</v>
      </c>
      <c r="M36" s="885"/>
      <c r="N36" s="886" t="s">
        <v>792</v>
      </c>
      <c r="O36" s="885"/>
      <c r="P36" s="885"/>
      <c r="Q36" s="885"/>
      <c r="R36" s="885"/>
      <c r="S36" s="885"/>
      <c r="T36" s="886" t="s">
        <v>792</v>
      </c>
      <c r="U36" s="885"/>
      <c r="V36" s="885"/>
      <c r="W36" s="613" t="s">
        <v>792</v>
      </c>
      <c r="X36" s="886" t="s">
        <v>792</v>
      </c>
      <c r="Y36" s="885"/>
      <c r="Z36" s="885"/>
      <c r="AA36" s="885"/>
      <c r="AB36" s="885"/>
      <c r="AC36" s="613" t="s">
        <v>792</v>
      </c>
      <c r="AD36" s="613" t="s">
        <v>792</v>
      </c>
    </row>
    <row r="37" spans="1:30">
      <c r="A37" s="612" t="s">
        <v>1905</v>
      </c>
      <c r="B37" s="892" t="s">
        <v>721</v>
      </c>
      <c r="C37" s="888"/>
      <c r="D37" s="888"/>
      <c r="E37" s="900">
        <v>4153</v>
      </c>
      <c r="F37" s="888"/>
      <c r="G37" s="619">
        <v>4153</v>
      </c>
      <c r="H37" s="619">
        <v>67278.600000000006</v>
      </c>
      <c r="I37" s="901">
        <v>5606.55</v>
      </c>
      <c r="J37" s="888"/>
      <c r="K37" s="618">
        <v>16.2</v>
      </c>
      <c r="L37" s="894"/>
      <c r="M37" s="888"/>
      <c r="N37" s="887">
        <v>45809</v>
      </c>
      <c r="O37" s="888"/>
      <c r="P37" s="888"/>
      <c r="Q37" s="888"/>
      <c r="R37" s="888"/>
      <c r="S37" s="888"/>
      <c r="T37" s="887">
        <v>46173</v>
      </c>
      <c r="U37" s="888"/>
      <c r="V37" s="888"/>
      <c r="W37" s="616">
        <v>5606.55</v>
      </c>
      <c r="X37" s="889">
        <v>16.2</v>
      </c>
      <c r="Y37" s="888"/>
      <c r="Z37" s="888"/>
      <c r="AA37" s="888"/>
      <c r="AB37" s="888"/>
      <c r="AC37" s="617">
        <v>45748</v>
      </c>
      <c r="AD37" s="615" t="s">
        <v>1278</v>
      </c>
    </row>
    <row r="38" spans="1:30">
      <c r="A38" s="612"/>
      <c r="B38" s="892"/>
      <c r="C38" s="888"/>
      <c r="D38" s="888"/>
      <c r="E38" s="893"/>
      <c r="F38" s="888"/>
      <c r="G38" s="615" t="s">
        <v>792</v>
      </c>
      <c r="H38" s="615"/>
      <c r="I38" s="893"/>
      <c r="J38" s="888"/>
      <c r="K38" s="615"/>
      <c r="L38" s="894"/>
      <c r="M38" s="888"/>
      <c r="N38" s="887">
        <v>46174</v>
      </c>
      <c r="O38" s="888"/>
      <c r="P38" s="888"/>
      <c r="Q38" s="888"/>
      <c r="R38" s="888"/>
      <c r="S38" s="888"/>
      <c r="T38" s="887">
        <v>46538</v>
      </c>
      <c r="U38" s="888"/>
      <c r="V38" s="888"/>
      <c r="W38" s="616">
        <v>5814.2</v>
      </c>
      <c r="X38" s="889">
        <v>16.8</v>
      </c>
      <c r="Y38" s="888"/>
      <c r="Z38" s="888"/>
      <c r="AA38" s="888"/>
      <c r="AB38" s="888"/>
      <c r="AC38" s="615"/>
      <c r="AD38" s="615"/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46539</v>
      </c>
      <c r="O39" s="888"/>
      <c r="P39" s="888"/>
      <c r="Q39" s="888"/>
      <c r="R39" s="888"/>
      <c r="S39" s="888"/>
      <c r="T39" s="887">
        <v>46904</v>
      </c>
      <c r="U39" s="888"/>
      <c r="V39" s="888"/>
      <c r="W39" s="616">
        <v>6021.85</v>
      </c>
      <c r="X39" s="889">
        <v>17.399999999999999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1906</v>
      </c>
      <c r="B41" s="892" t="s">
        <v>1907</v>
      </c>
      <c r="C41" s="888"/>
      <c r="D41" s="888"/>
      <c r="E41" s="900">
        <v>4153</v>
      </c>
      <c r="F41" s="888"/>
      <c r="G41" s="619">
        <v>4153</v>
      </c>
      <c r="H41" s="619">
        <v>78740.88</v>
      </c>
      <c r="I41" s="901">
        <v>6561.74</v>
      </c>
      <c r="J41" s="888"/>
      <c r="K41" s="618">
        <v>18.96</v>
      </c>
      <c r="L41" s="894"/>
      <c r="M41" s="888"/>
      <c r="N41" s="887">
        <v>45901</v>
      </c>
      <c r="O41" s="888"/>
      <c r="P41" s="888"/>
      <c r="Q41" s="888"/>
      <c r="R41" s="888"/>
      <c r="S41" s="888"/>
      <c r="T41" s="887">
        <v>46265</v>
      </c>
      <c r="U41" s="888"/>
      <c r="V41" s="888"/>
      <c r="W41" s="616">
        <v>6561.74</v>
      </c>
      <c r="X41" s="889">
        <v>18.96</v>
      </c>
      <c r="Y41" s="888"/>
      <c r="Z41" s="888"/>
      <c r="AA41" s="888"/>
      <c r="AB41" s="888"/>
      <c r="AC41" s="617">
        <v>45536</v>
      </c>
      <c r="AD41" s="615" t="s">
        <v>842</v>
      </c>
    </row>
    <row r="42" spans="1:30">
      <c r="A42" s="612"/>
      <c r="B42" s="892"/>
      <c r="C42" s="888"/>
      <c r="D42" s="888"/>
      <c r="E42" s="893"/>
      <c r="F42" s="888"/>
      <c r="G42" s="615" t="s">
        <v>792</v>
      </c>
      <c r="H42" s="615"/>
      <c r="I42" s="893"/>
      <c r="J42" s="888"/>
      <c r="K42" s="615"/>
      <c r="L42" s="894"/>
      <c r="M42" s="888"/>
      <c r="N42" s="887">
        <v>46266</v>
      </c>
      <c r="O42" s="888"/>
      <c r="P42" s="888"/>
      <c r="Q42" s="888"/>
      <c r="R42" s="888"/>
      <c r="S42" s="888"/>
      <c r="T42" s="887">
        <v>46630</v>
      </c>
      <c r="U42" s="888"/>
      <c r="V42" s="888"/>
      <c r="W42" s="616">
        <v>6893.98</v>
      </c>
      <c r="X42" s="889">
        <v>19.920000000000002</v>
      </c>
      <c r="Y42" s="888"/>
      <c r="Z42" s="888"/>
      <c r="AA42" s="888"/>
      <c r="AB42" s="888"/>
      <c r="AC42" s="615"/>
      <c r="AD42" s="615"/>
    </row>
    <row r="43" spans="1:30">
      <c r="A43" s="614" t="s">
        <v>792</v>
      </c>
      <c r="B43" s="884" t="s">
        <v>792</v>
      </c>
      <c r="C43" s="885"/>
      <c r="D43" s="885"/>
      <c r="E43" s="886" t="s">
        <v>792</v>
      </c>
      <c r="F43" s="885"/>
      <c r="G43" s="613" t="s">
        <v>792</v>
      </c>
      <c r="H43" s="613" t="s">
        <v>792</v>
      </c>
      <c r="I43" s="886" t="s">
        <v>792</v>
      </c>
      <c r="J43" s="885"/>
      <c r="K43" s="613" t="s">
        <v>792</v>
      </c>
      <c r="L43" s="884" t="s">
        <v>792</v>
      </c>
      <c r="M43" s="885"/>
      <c r="N43" s="886" t="s">
        <v>792</v>
      </c>
      <c r="O43" s="885"/>
      <c r="P43" s="885"/>
      <c r="Q43" s="885"/>
      <c r="R43" s="885"/>
      <c r="S43" s="885"/>
      <c r="T43" s="886" t="s">
        <v>792</v>
      </c>
      <c r="U43" s="885"/>
      <c r="V43" s="885"/>
      <c r="W43" s="613" t="s">
        <v>792</v>
      </c>
      <c r="X43" s="886" t="s">
        <v>792</v>
      </c>
      <c r="Y43" s="885"/>
      <c r="Z43" s="885"/>
      <c r="AA43" s="885"/>
      <c r="AB43" s="885"/>
      <c r="AC43" s="613" t="s">
        <v>792</v>
      </c>
      <c r="AD43" s="613" t="s">
        <v>792</v>
      </c>
    </row>
    <row r="44" spans="1:30">
      <c r="A44" s="612" t="s">
        <v>1908</v>
      </c>
      <c r="B44" s="892" t="s">
        <v>1909</v>
      </c>
      <c r="C44" s="888"/>
      <c r="D44" s="888"/>
      <c r="E44" s="900">
        <v>3613</v>
      </c>
      <c r="F44" s="888"/>
      <c r="G44" s="619">
        <v>3613</v>
      </c>
      <c r="H44" s="619">
        <v>58530.6</v>
      </c>
      <c r="I44" s="901">
        <v>4877.55</v>
      </c>
      <c r="J44" s="888"/>
      <c r="K44" s="618">
        <v>16.2</v>
      </c>
      <c r="L44" s="894"/>
      <c r="M44" s="888"/>
      <c r="N44" s="887">
        <v>45717</v>
      </c>
      <c r="O44" s="888"/>
      <c r="P44" s="888"/>
      <c r="Q44" s="888"/>
      <c r="R44" s="888"/>
      <c r="S44" s="888"/>
      <c r="T44" s="887">
        <v>46022</v>
      </c>
      <c r="U44" s="888"/>
      <c r="V44" s="888"/>
      <c r="W44" s="616">
        <v>4877.55</v>
      </c>
      <c r="X44" s="889">
        <v>16.2</v>
      </c>
      <c r="Y44" s="888"/>
      <c r="Z44" s="888"/>
      <c r="AA44" s="888"/>
      <c r="AB44" s="888"/>
      <c r="AC44" s="617">
        <v>45658</v>
      </c>
      <c r="AD44" s="615" t="s">
        <v>1285</v>
      </c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46023</v>
      </c>
      <c r="O45" s="888"/>
      <c r="P45" s="888"/>
      <c r="Q45" s="888"/>
      <c r="R45" s="888"/>
      <c r="S45" s="888"/>
      <c r="T45" s="887">
        <v>46387</v>
      </c>
      <c r="U45" s="888"/>
      <c r="V45" s="888"/>
      <c r="W45" s="616">
        <v>5058.2</v>
      </c>
      <c r="X45" s="889">
        <v>16.8</v>
      </c>
      <c r="Y45" s="888"/>
      <c r="Z45" s="888"/>
      <c r="AA45" s="888"/>
      <c r="AB45" s="888"/>
      <c r="AC45" s="615"/>
      <c r="AD45" s="615"/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46388</v>
      </c>
      <c r="O46" s="888"/>
      <c r="P46" s="888"/>
      <c r="Q46" s="888"/>
      <c r="R46" s="888"/>
      <c r="S46" s="888"/>
      <c r="T46" s="887">
        <v>46812</v>
      </c>
      <c r="U46" s="888"/>
      <c r="V46" s="888"/>
      <c r="W46" s="616">
        <v>5238.8500000000004</v>
      </c>
      <c r="X46" s="889">
        <v>17.399999999999999</v>
      </c>
      <c r="Y46" s="888"/>
      <c r="Z46" s="888"/>
      <c r="AA46" s="888"/>
      <c r="AB46" s="888"/>
      <c r="AC46" s="615"/>
      <c r="AD46" s="615"/>
    </row>
    <row r="47" spans="1:30">
      <c r="A47" s="614" t="s">
        <v>792</v>
      </c>
      <c r="B47" s="884" t="s">
        <v>792</v>
      </c>
      <c r="C47" s="885"/>
      <c r="D47" s="885"/>
      <c r="E47" s="886" t="s">
        <v>792</v>
      </c>
      <c r="F47" s="885"/>
      <c r="G47" s="613" t="s">
        <v>792</v>
      </c>
      <c r="H47" s="613" t="s">
        <v>792</v>
      </c>
      <c r="I47" s="886" t="s">
        <v>792</v>
      </c>
      <c r="J47" s="885"/>
      <c r="K47" s="613" t="s">
        <v>792</v>
      </c>
      <c r="L47" s="884" t="s">
        <v>792</v>
      </c>
      <c r="M47" s="885"/>
      <c r="N47" s="886" t="s">
        <v>792</v>
      </c>
      <c r="O47" s="885"/>
      <c r="P47" s="885"/>
      <c r="Q47" s="885"/>
      <c r="R47" s="885"/>
      <c r="S47" s="885"/>
      <c r="T47" s="886" t="s">
        <v>792</v>
      </c>
      <c r="U47" s="885"/>
      <c r="V47" s="885"/>
      <c r="W47" s="613" t="s">
        <v>792</v>
      </c>
      <c r="X47" s="886" t="s">
        <v>792</v>
      </c>
      <c r="Y47" s="885"/>
      <c r="Z47" s="885"/>
      <c r="AA47" s="885"/>
      <c r="AB47" s="885"/>
      <c r="AC47" s="613" t="s">
        <v>792</v>
      </c>
      <c r="AD47" s="613" t="s">
        <v>792</v>
      </c>
    </row>
    <row r="48" spans="1:30">
      <c r="A48" s="612" t="s">
        <v>1910</v>
      </c>
      <c r="B48" s="892" t="s">
        <v>59</v>
      </c>
      <c r="C48" s="888"/>
      <c r="D48" s="888"/>
      <c r="E48" s="900">
        <v>3613</v>
      </c>
      <c r="F48" s="888"/>
      <c r="G48" s="619">
        <v>0</v>
      </c>
      <c r="H48" s="615"/>
      <c r="I48" s="893"/>
      <c r="J48" s="888"/>
      <c r="K48" s="618">
        <v>0</v>
      </c>
      <c r="L48" s="894"/>
      <c r="M48" s="888"/>
      <c r="N48" s="893"/>
      <c r="O48" s="888"/>
      <c r="P48" s="888"/>
      <c r="Q48" s="888"/>
      <c r="R48" s="888"/>
      <c r="S48" s="888"/>
      <c r="T48" s="893"/>
      <c r="U48" s="888"/>
      <c r="V48" s="888"/>
      <c r="W48" s="615"/>
      <c r="X48" s="889">
        <v>0</v>
      </c>
      <c r="Y48" s="888"/>
      <c r="Z48" s="888"/>
      <c r="AA48" s="888"/>
      <c r="AB48" s="888"/>
      <c r="AC48" s="615"/>
      <c r="AD48" s="615" t="s">
        <v>792</v>
      </c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1911</v>
      </c>
      <c r="B50" s="892" t="s">
        <v>1912</v>
      </c>
      <c r="C50" s="888"/>
      <c r="D50" s="888"/>
      <c r="E50" s="900">
        <v>4181</v>
      </c>
      <c r="F50" s="888"/>
      <c r="G50" s="619">
        <v>4181</v>
      </c>
      <c r="H50" s="619">
        <v>77766.600000000006</v>
      </c>
      <c r="I50" s="901">
        <v>6480.55</v>
      </c>
      <c r="J50" s="888"/>
      <c r="K50" s="618">
        <v>18.600000000000001</v>
      </c>
      <c r="L50" s="894"/>
      <c r="M50" s="888"/>
      <c r="N50" s="887">
        <v>45870</v>
      </c>
      <c r="O50" s="888"/>
      <c r="P50" s="888"/>
      <c r="Q50" s="888"/>
      <c r="R50" s="888"/>
      <c r="S50" s="888"/>
      <c r="T50" s="887">
        <v>46234</v>
      </c>
      <c r="U50" s="888"/>
      <c r="V50" s="888"/>
      <c r="W50" s="616">
        <v>6480.55</v>
      </c>
      <c r="X50" s="889">
        <v>18.600000000000001</v>
      </c>
      <c r="Y50" s="888"/>
      <c r="Z50" s="888"/>
      <c r="AA50" s="888"/>
      <c r="AB50" s="888"/>
      <c r="AC50" s="617">
        <v>45505</v>
      </c>
      <c r="AD50" s="615" t="s">
        <v>900</v>
      </c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46235</v>
      </c>
      <c r="O51" s="888"/>
      <c r="P51" s="888"/>
      <c r="Q51" s="888"/>
      <c r="R51" s="888"/>
      <c r="S51" s="888"/>
      <c r="T51" s="887">
        <v>46599</v>
      </c>
      <c r="U51" s="888"/>
      <c r="V51" s="888"/>
      <c r="W51" s="616">
        <v>6815.03</v>
      </c>
      <c r="X51" s="889">
        <v>19.559999999999999</v>
      </c>
      <c r="Y51" s="888"/>
      <c r="Z51" s="888"/>
      <c r="AA51" s="888"/>
      <c r="AB51" s="888"/>
      <c r="AC51" s="615"/>
      <c r="AD51" s="615"/>
    </row>
    <row r="52" spans="1:30">
      <c r="A52" s="614" t="s">
        <v>792</v>
      </c>
      <c r="B52" s="884" t="s">
        <v>792</v>
      </c>
      <c r="C52" s="885"/>
      <c r="D52" s="885"/>
      <c r="E52" s="886" t="s">
        <v>792</v>
      </c>
      <c r="F52" s="885"/>
      <c r="G52" s="613" t="s">
        <v>792</v>
      </c>
      <c r="H52" s="613" t="s">
        <v>792</v>
      </c>
      <c r="I52" s="886" t="s">
        <v>792</v>
      </c>
      <c r="J52" s="885"/>
      <c r="K52" s="613" t="s">
        <v>792</v>
      </c>
      <c r="L52" s="884" t="s">
        <v>792</v>
      </c>
      <c r="M52" s="885"/>
      <c r="N52" s="886" t="s">
        <v>792</v>
      </c>
      <c r="O52" s="885"/>
      <c r="P52" s="885"/>
      <c r="Q52" s="885"/>
      <c r="R52" s="885"/>
      <c r="S52" s="885"/>
      <c r="T52" s="886" t="s">
        <v>792</v>
      </c>
      <c r="U52" s="885"/>
      <c r="V52" s="885"/>
      <c r="W52" s="613" t="s">
        <v>792</v>
      </c>
      <c r="X52" s="886" t="s">
        <v>792</v>
      </c>
      <c r="Y52" s="885"/>
      <c r="Z52" s="885"/>
      <c r="AA52" s="885"/>
      <c r="AB52" s="885"/>
      <c r="AC52" s="613" t="s">
        <v>792</v>
      </c>
      <c r="AD52" s="613" t="s">
        <v>792</v>
      </c>
    </row>
    <row r="53" spans="1:30">
      <c r="A53" s="612" t="s">
        <v>1913</v>
      </c>
      <c r="B53" s="892" t="s">
        <v>1914</v>
      </c>
      <c r="C53" s="888"/>
      <c r="D53" s="888"/>
      <c r="E53" s="900">
        <v>8583</v>
      </c>
      <c r="F53" s="888"/>
      <c r="G53" s="619">
        <v>8583</v>
      </c>
      <c r="H53" s="619">
        <v>139044.6</v>
      </c>
      <c r="I53" s="901">
        <v>11587.05</v>
      </c>
      <c r="J53" s="888"/>
      <c r="K53" s="618">
        <v>16.2</v>
      </c>
      <c r="L53" s="894"/>
      <c r="M53" s="888"/>
      <c r="N53" s="887">
        <v>45839</v>
      </c>
      <c r="O53" s="888"/>
      <c r="P53" s="888"/>
      <c r="Q53" s="888"/>
      <c r="R53" s="888"/>
      <c r="S53" s="888"/>
      <c r="T53" s="887">
        <v>46203</v>
      </c>
      <c r="U53" s="888"/>
      <c r="V53" s="888"/>
      <c r="W53" s="616">
        <v>11587.05</v>
      </c>
      <c r="X53" s="889">
        <v>16.2</v>
      </c>
      <c r="Y53" s="888"/>
      <c r="Z53" s="888"/>
      <c r="AA53" s="888"/>
      <c r="AB53" s="888"/>
      <c r="AC53" s="617">
        <v>44690</v>
      </c>
      <c r="AD53" s="615" t="s">
        <v>816</v>
      </c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1915</v>
      </c>
      <c r="B55" s="892" t="s">
        <v>1916</v>
      </c>
      <c r="C55" s="888"/>
      <c r="D55" s="888"/>
      <c r="E55" s="900">
        <v>4013</v>
      </c>
      <c r="F55" s="888"/>
      <c r="G55" s="619">
        <v>4013</v>
      </c>
      <c r="H55" s="619">
        <v>90533.28</v>
      </c>
      <c r="I55" s="901">
        <v>7544.44</v>
      </c>
      <c r="J55" s="888"/>
      <c r="K55" s="618">
        <v>22.56</v>
      </c>
      <c r="L55" s="894"/>
      <c r="M55" s="888"/>
      <c r="N55" s="887">
        <v>45901</v>
      </c>
      <c r="O55" s="888"/>
      <c r="P55" s="888"/>
      <c r="Q55" s="888"/>
      <c r="R55" s="888"/>
      <c r="S55" s="888"/>
      <c r="T55" s="887">
        <v>46265</v>
      </c>
      <c r="U55" s="888"/>
      <c r="V55" s="888"/>
      <c r="W55" s="616">
        <v>7544.44</v>
      </c>
      <c r="X55" s="889">
        <v>22.56</v>
      </c>
      <c r="Y55" s="888"/>
      <c r="Z55" s="888"/>
      <c r="AA55" s="888"/>
      <c r="AB55" s="888"/>
      <c r="AC55" s="617">
        <v>45536</v>
      </c>
      <c r="AD55" s="615" t="s">
        <v>1339</v>
      </c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1917</v>
      </c>
      <c r="B57" s="892" t="s">
        <v>1918</v>
      </c>
      <c r="C57" s="888"/>
      <c r="D57" s="888"/>
      <c r="E57" s="900">
        <v>4613</v>
      </c>
      <c r="F57" s="888"/>
      <c r="G57" s="619">
        <v>4613</v>
      </c>
      <c r="H57" s="619">
        <v>73069.919999999998</v>
      </c>
      <c r="I57" s="901">
        <v>6089.16</v>
      </c>
      <c r="J57" s="888"/>
      <c r="K57" s="618">
        <v>15.84</v>
      </c>
      <c r="L57" s="894"/>
      <c r="M57" s="888"/>
      <c r="N57" s="887">
        <v>45870</v>
      </c>
      <c r="O57" s="888"/>
      <c r="P57" s="888"/>
      <c r="Q57" s="888"/>
      <c r="R57" s="888"/>
      <c r="S57" s="888"/>
      <c r="T57" s="887">
        <v>46234</v>
      </c>
      <c r="U57" s="888"/>
      <c r="V57" s="888"/>
      <c r="W57" s="616">
        <v>6089.16</v>
      </c>
      <c r="X57" s="889">
        <v>15.84</v>
      </c>
      <c r="Y57" s="888"/>
      <c r="Z57" s="888"/>
      <c r="AA57" s="888"/>
      <c r="AB57" s="888"/>
      <c r="AC57" s="617">
        <v>44774</v>
      </c>
      <c r="AD57" s="615" t="s">
        <v>900</v>
      </c>
    </row>
    <row r="58" spans="1:30">
      <c r="A58" s="612"/>
      <c r="B58" s="892"/>
      <c r="C58" s="888"/>
      <c r="D58" s="888"/>
      <c r="E58" s="893"/>
      <c r="F58" s="888"/>
      <c r="G58" s="615" t="s">
        <v>792</v>
      </c>
      <c r="H58" s="615"/>
      <c r="I58" s="893"/>
      <c r="J58" s="888"/>
      <c r="K58" s="615"/>
      <c r="L58" s="894"/>
      <c r="M58" s="888"/>
      <c r="N58" s="887">
        <v>46235</v>
      </c>
      <c r="O58" s="888"/>
      <c r="P58" s="888"/>
      <c r="Q58" s="888"/>
      <c r="R58" s="888"/>
      <c r="S58" s="888"/>
      <c r="T58" s="887">
        <v>46599</v>
      </c>
      <c r="U58" s="888"/>
      <c r="V58" s="888"/>
      <c r="W58" s="616">
        <v>6365.94</v>
      </c>
      <c r="X58" s="889">
        <v>16.559999999999999</v>
      </c>
      <c r="Y58" s="888"/>
      <c r="Z58" s="888"/>
      <c r="AA58" s="888"/>
      <c r="AB58" s="888"/>
      <c r="AC58" s="615"/>
      <c r="AD58" s="615"/>
    </row>
    <row r="59" spans="1:30">
      <c r="A59" s="614" t="s">
        <v>792</v>
      </c>
      <c r="B59" s="884" t="s">
        <v>792</v>
      </c>
      <c r="C59" s="885"/>
      <c r="D59" s="885"/>
      <c r="E59" s="886" t="s">
        <v>792</v>
      </c>
      <c r="F59" s="885"/>
      <c r="G59" s="613" t="s">
        <v>792</v>
      </c>
      <c r="H59" s="613" t="s">
        <v>792</v>
      </c>
      <c r="I59" s="886" t="s">
        <v>792</v>
      </c>
      <c r="J59" s="885"/>
      <c r="K59" s="613" t="s">
        <v>792</v>
      </c>
      <c r="L59" s="884" t="s">
        <v>792</v>
      </c>
      <c r="M59" s="885"/>
      <c r="N59" s="886" t="s">
        <v>792</v>
      </c>
      <c r="O59" s="885"/>
      <c r="P59" s="885"/>
      <c r="Q59" s="885"/>
      <c r="R59" s="885"/>
      <c r="S59" s="885"/>
      <c r="T59" s="886" t="s">
        <v>792</v>
      </c>
      <c r="U59" s="885"/>
      <c r="V59" s="885"/>
      <c r="W59" s="613" t="s">
        <v>792</v>
      </c>
      <c r="X59" s="886" t="s">
        <v>792</v>
      </c>
      <c r="Y59" s="885"/>
      <c r="Z59" s="885"/>
      <c r="AA59" s="885"/>
      <c r="AB59" s="885"/>
      <c r="AC59" s="613" t="s">
        <v>792</v>
      </c>
      <c r="AD59" s="613" t="s">
        <v>792</v>
      </c>
    </row>
    <row r="60" spans="1:30">
      <c r="A60" s="612" t="s">
        <v>1919</v>
      </c>
      <c r="B60" s="892" t="s">
        <v>1920</v>
      </c>
      <c r="C60" s="888"/>
      <c r="D60" s="888"/>
      <c r="E60" s="900">
        <v>4613</v>
      </c>
      <c r="F60" s="888"/>
      <c r="G60" s="619">
        <v>4613</v>
      </c>
      <c r="H60" s="619">
        <v>85801.8</v>
      </c>
      <c r="I60" s="901">
        <v>7150.15</v>
      </c>
      <c r="J60" s="888"/>
      <c r="K60" s="618">
        <v>18.600000000000001</v>
      </c>
      <c r="L60" s="894"/>
      <c r="M60" s="888"/>
      <c r="N60" s="887">
        <v>45778</v>
      </c>
      <c r="O60" s="888"/>
      <c r="P60" s="888"/>
      <c r="Q60" s="888"/>
      <c r="R60" s="888"/>
      <c r="S60" s="888"/>
      <c r="T60" s="887">
        <v>46142</v>
      </c>
      <c r="U60" s="888"/>
      <c r="V60" s="888"/>
      <c r="W60" s="616">
        <v>7150.15</v>
      </c>
      <c r="X60" s="889">
        <v>18.600000000000001</v>
      </c>
      <c r="Y60" s="888"/>
      <c r="Z60" s="888"/>
      <c r="AA60" s="888"/>
      <c r="AB60" s="888"/>
      <c r="AC60" s="617">
        <v>45413</v>
      </c>
      <c r="AD60" s="615" t="s">
        <v>968</v>
      </c>
    </row>
    <row r="61" spans="1:30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46143</v>
      </c>
      <c r="O61" s="888"/>
      <c r="P61" s="888"/>
      <c r="Q61" s="888"/>
      <c r="R61" s="888"/>
      <c r="S61" s="888"/>
      <c r="T61" s="887">
        <v>46507</v>
      </c>
      <c r="U61" s="888"/>
      <c r="V61" s="888"/>
      <c r="W61" s="616">
        <v>7380.8</v>
      </c>
      <c r="X61" s="889">
        <v>19.2</v>
      </c>
      <c r="Y61" s="888"/>
      <c r="Z61" s="888"/>
      <c r="AA61" s="888"/>
      <c r="AB61" s="888"/>
      <c r="AC61" s="615"/>
      <c r="AD61" s="615"/>
    </row>
    <row r="62" spans="1:30">
      <c r="A62" s="614" t="s">
        <v>792</v>
      </c>
      <c r="B62" s="884" t="s">
        <v>792</v>
      </c>
      <c r="C62" s="885"/>
      <c r="D62" s="885"/>
      <c r="E62" s="886" t="s">
        <v>792</v>
      </c>
      <c r="F62" s="885"/>
      <c r="G62" s="613" t="s">
        <v>792</v>
      </c>
      <c r="H62" s="613" t="s">
        <v>792</v>
      </c>
      <c r="I62" s="886" t="s">
        <v>792</v>
      </c>
      <c r="J62" s="885"/>
      <c r="K62" s="613" t="s">
        <v>792</v>
      </c>
      <c r="L62" s="884" t="s">
        <v>792</v>
      </c>
      <c r="M62" s="885"/>
      <c r="N62" s="886" t="s">
        <v>792</v>
      </c>
      <c r="O62" s="885"/>
      <c r="P62" s="885"/>
      <c r="Q62" s="885"/>
      <c r="R62" s="885"/>
      <c r="S62" s="885"/>
      <c r="T62" s="886" t="s">
        <v>792</v>
      </c>
      <c r="U62" s="885"/>
      <c r="V62" s="885"/>
      <c r="W62" s="613" t="s">
        <v>792</v>
      </c>
      <c r="X62" s="886" t="s">
        <v>792</v>
      </c>
      <c r="Y62" s="885"/>
      <c r="Z62" s="885"/>
      <c r="AA62" s="885"/>
      <c r="AB62" s="885"/>
      <c r="AC62" s="613" t="s">
        <v>792</v>
      </c>
      <c r="AD62" s="613" t="s">
        <v>792</v>
      </c>
    </row>
    <row r="63" spans="1:30">
      <c r="A63" s="612" t="s">
        <v>1921</v>
      </c>
      <c r="B63" s="892" t="s">
        <v>59</v>
      </c>
      <c r="C63" s="888"/>
      <c r="D63" s="888"/>
      <c r="E63" s="900">
        <v>4013</v>
      </c>
      <c r="F63" s="888"/>
      <c r="G63" s="619">
        <v>0</v>
      </c>
      <c r="H63" s="615"/>
      <c r="I63" s="893"/>
      <c r="J63" s="888"/>
      <c r="K63" s="618">
        <v>0</v>
      </c>
      <c r="L63" s="894"/>
      <c r="M63" s="888"/>
      <c r="N63" s="893"/>
      <c r="O63" s="888"/>
      <c r="P63" s="888"/>
      <c r="Q63" s="888"/>
      <c r="R63" s="888"/>
      <c r="S63" s="888"/>
      <c r="T63" s="893"/>
      <c r="U63" s="888"/>
      <c r="V63" s="888"/>
      <c r="W63" s="615"/>
      <c r="X63" s="889">
        <v>0</v>
      </c>
      <c r="Y63" s="888"/>
      <c r="Z63" s="888"/>
      <c r="AA63" s="888"/>
      <c r="AB63" s="888"/>
      <c r="AC63" s="615"/>
      <c r="AD63" s="615" t="s">
        <v>792</v>
      </c>
    </row>
    <row r="64" spans="1:30">
      <c r="A64" s="614" t="s">
        <v>792</v>
      </c>
      <c r="B64" s="884" t="s">
        <v>792</v>
      </c>
      <c r="C64" s="885"/>
      <c r="D64" s="885"/>
      <c r="E64" s="886" t="s">
        <v>792</v>
      </c>
      <c r="F64" s="885"/>
      <c r="G64" s="613" t="s">
        <v>792</v>
      </c>
      <c r="H64" s="613" t="s">
        <v>792</v>
      </c>
      <c r="I64" s="886" t="s">
        <v>792</v>
      </c>
      <c r="J64" s="885"/>
      <c r="K64" s="613" t="s">
        <v>792</v>
      </c>
      <c r="L64" s="884" t="s">
        <v>792</v>
      </c>
      <c r="M64" s="885"/>
      <c r="N64" s="886" t="s">
        <v>792</v>
      </c>
      <c r="O64" s="885"/>
      <c r="P64" s="885"/>
      <c r="Q64" s="885"/>
      <c r="R64" s="885"/>
      <c r="S64" s="885"/>
      <c r="T64" s="886" t="s">
        <v>792</v>
      </c>
      <c r="U64" s="885"/>
      <c r="V64" s="885"/>
      <c r="W64" s="613" t="s">
        <v>792</v>
      </c>
      <c r="X64" s="886" t="s">
        <v>792</v>
      </c>
      <c r="Y64" s="885"/>
      <c r="Z64" s="885"/>
      <c r="AA64" s="885"/>
      <c r="AB64" s="885"/>
      <c r="AC64" s="613" t="s">
        <v>792</v>
      </c>
      <c r="AD64" s="613" t="s">
        <v>792</v>
      </c>
    </row>
    <row r="65" spans="1:30">
      <c r="A65" s="612" t="s">
        <v>1922</v>
      </c>
      <c r="B65" s="892" t="s">
        <v>713</v>
      </c>
      <c r="C65" s="888"/>
      <c r="D65" s="888"/>
      <c r="E65" s="900">
        <v>4013</v>
      </c>
      <c r="F65" s="888"/>
      <c r="G65" s="619">
        <v>4013</v>
      </c>
      <c r="H65" s="619">
        <v>66455.64</v>
      </c>
      <c r="I65" s="901">
        <v>5537.97</v>
      </c>
      <c r="J65" s="888"/>
      <c r="K65" s="618">
        <v>16.560089708447546</v>
      </c>
      <c r="L65" s="894"/>
      <c r="M65" s="888"/>
      <c r="N65" s="887">
        <v>45962</v>
      </c>
      <c r="O65" s="888"/>
      <c r="P65" s="888"/>
      <c r="Q65" s="888"/>
      <c r="R65" s="888"/>
      <c r="S65" s="888"/>
      <c r="T65" s="887">
        <v>46326</v>
      </c>
      <c r="U65" s="888"/>
      <c r="V65" s="888"/>
      <c r="W65" s="616">
        <v>5537.97</v>
      </c>
      <c r="X65" s="889">
        <v>16.560089708447546</v>
      </c>
      <c r="Y65" s="888"/>
      <c r="Z65" s="888"/>
      <c r="AA65" s="888"/>
      <c r="AB65" s="888"/>
      <c r="AC65" s="617">
        <v>45962</v>
      </c>
      <c r="AD65" s="615" t="s">
        <v>1420</v>
      </c>
    </row>
    <row r="66" spans="1:30">
      <c r="A66" s="612"/>
      <c r="B66" s="892"/>
      <c r="C66" s="888"/>
      <c r="D66" s="888"/>
      <c r="E66" s="893"/>
      <c r="F66" s="888"/>
      <c r="G66" s="615" t="s">
        <v>792</v>
      </c>
      <c r="H66" s="615"/>
      <c r="I66" s="893"/>
      <c r="J66" s="888"/>
      <c r="K66" s="615"/>
      <c r="L66" s="894"/>
      <c r="M66" s="888"/>
      <c r="N66" s="887">
        <v>46327</v>
      </c>
      <c r="O66" s="888"/>
      <c r="P66" s="888"/>
      <c r="Q66" s="888"/>
      <c r="R66" s="888"/>
      <c r="S66" s="888"/>
      <c r="T66" s="887">
        <v>46691</v>
      </c>
      <c r="U66" s="888"/>
      <c r="V66" s="888"/>
      <c r="W66" s="616">
        <v>5858.98</v>
      </c>
      <c r="X66" s="889">
        <v>17.52</v>
      </c>
      <c r="Y66" s="888"/>
      <c r="Z66" s="888"/>
      <c r="AA66" s="888"/>
      <c r="AB66" s="888"/>
      <c r="AC66" s="615"/>
      <c r="AD66" s="615"/>
    </row>
    <row r="67" spans="1:30">
      <c r="A67" s="612"/>
      <c r="B67" s="892"/>
      <c r="C67" s="888"/>
      <c r="D67" s="888"/>
      <c r="E67" s="893"/>
      <c r="F67" s="888"/>
      <c r="G67" s="615" t="s">
        <v>792</v>
      </c>
      <c r="H67" s="615"/>
      <c r="I67" s="893"/>
      <c r="J67" s="888"/>
      <c r="K67" s="615"/>
      <c r="L67" s="894"/>
      <c r="M67" s="888"/>
      <c r="N67" s="887">
        <v>46692</v>
      </c>
      <c r="O67" s="888"/>
      <c r="P67" s="888"/>
      <c r="Q67" s="888"/>
      <c r="R67" s="888"/>
      <c r="S67" s="888"/>
      <c r="T67" s="887">
        <v>47057</v>
      </c>
      <c r="U67" s="888"/>
      <c r="V67" s="888"/>
      <c r="W67" s="616">
        <v>6220.15</v>
      </c>
      <c r="X67" s="889">
        <v>18.600000000000001</v>
      </c>
      <c r="Y67" s="888"/>
      <c r="Z67" s="888"/>
      <c r="AA67" s="888"/>
      <c r="AB67" s="888"/>
      <c r="AC67" s="615"/>
      <c r="AD67" s="615"/>
    </row>
    <row r="68" spans="1:30">
      <c r="A68" s="614" t="s">
        <v>792</v>
      </c>
      <c r="B68" s="884" t="s">
        <v>792</v>
      </c>
      <c r="C68" s="885"/>
      <c r="D68" s="885"/>
      <c r="E68" s="886" t="s">
        <v>792</v>
      </c>
      <c r="F68" s="885"/>
      <c r="G68" s="613" t="s">
        <v>792</v>
      </c>
      <c r="H68" s="613" t="s">
        <v>792</v>
      </c>
      <c r="I68" s="886" t="s">
        <v>792</v>
      </c>
      <c r="J68" s="885"/>
      <c r="K68" s="613" t="s">
        <v>792</v>
      </c>
      <c r="L68" s="884" t="s">
        <v>792</v>
      </c>
      <c r="M68" s="885"/>
      <c r="N68" s="886" t="s">
        <v>792</v>
      </c>
      <c r="O68" s="885"/>
      <c r="P68" s="885"/>
      <c r="Q68" s="885"/>
      <c r="R68" s="885"/>
      <c r="S68" s="885"/>
      <c r="T68" s="886" t="s">
        <v>792</v>
      </c>
      <c r="U68" s="885"/>
      <c r="V68" s="885"/>
      <c r="W68" s="613" t="s">
        <v>792</v>
      </c>
      <c r="X68" s="886" t="s">
        <v>792</v>
      </c>
      <c r="Y68" s="885"/>
      <c r="Z68" s="885"/>
      <c r="AA68" s="885"/>
      <c r="AB68" s="885"/>
      <c r="AC68" s="613" t="s">
        <v>792</v>
      </c>
      <c r="AD68" s="613" t="s">
        <v>792</v>
      </c>
    </row>
    <row r="69" spans="1:30">
      <c r="A69" s="612" t="s">
        <v>1923</v>
      </c>
      <c r="B69" s="892" t="s">
        <v>1924</v>
      </c>
      <c r="C69" s="888"/>
      <c r="D69" s="888"/>
      <c r="E69" s="900">
        <v>4641</v>
      </c>
      <c r="F69" s="888"/>
      <c r="G69" s="619">
        <v>4641</v>
      </c>
      <c r="H69" s="619">
        <v>81310.320000000007</v>
      </c>
      <c r="I69" s="901">
        <v>6775.86</v>
      </c>
      <c r="J69" s="888"/>
      <c r="K69" s="618">
        <v>17.52</v>
      </c>
      <c r="L69" s="894"/>
      <c r="M69" s="888"/>
      <c r="N69" s="887">
        <v>45839</v>
      </c>
      <c r="O69" s="888"/>
      <c r="P69" s="888"/>
      <c r="Q69" s="888"/>
      <c r="R69" s="888"/>
      <c r="S69" s="888"/>
      <c r="T69" s="887">
        <v>46203</v>
      </c>
      <c r="U69" s="888"/>
      <c r="V69" s="888"/>
      <c r="W69" s="616">
        <v>6775.86</v>
      </c>
      <c r="X69" s="889">
        <v>17.52</v>
      </c>
      <c r="Y69" s="888"/>
      <c r="Z69" s="888"/>
      <c r="AA69" s="888"/>
      <c r="AB69" s="888"/>
      <c r="AC69" s="617">
        <v>45474</v>
      </c>
      <c r="AD69" s="615" t="s">
        <v>944</v>
      </c>
    </row>
    <row r="70" spans="1:30">
      <c r="A70" s="612"/>
      <c r="B70" s="892"/>
      <c r="C70" s="888"/>
      <c r="D70" s="888"/>
      <c r="E70" s="893"/>
      <c r="F70" s="888"/>
      <c r="G70" s="615" t="s">
        <v>792</v>
      </c>
      <c r="H70" s="615"/>
      <c r="I70" s="893"/>
      <c r="J70" s="888"/>
      <c r="K70" s="615"/>
      <c r="L70" s="894"/>
      <c r="M70" s="888"/>
      <c r="N70" s="887">
        <v>46204</v>
      </c>
      <c r="O70" s="888"/>
      <c r="P70" s="888"/>
      <c r="Q70" s="888"/>
      <c r="R70" s="888"/>
      <c r="S70" s="888"/>
      <c r="T70" s="887">
        <v>46568</v>
      </c>
      <c r="U70" s="888"/>
      <c r="V70" s="888"/>
      <c r="W70" s="616">
        <v>7100.73</v>
      </c>
      <c r="X70" s="889">
        <v>18.36</v>
      </c>
      <c r="Y70" s="888"/>
      <c r="Z70" s="888"/>
      <c r="AA70" s="888"/>
      <c r="AB70" s="888"/>
      <c r="AC70" s="615"/>
      <c r="AD70" s="615"/>
    </row>
    <row r="71" spans="1:30">
      <c r="A71" s="612"/>
      <c r="B71" s="892"/>
      <c r="C71" s="888"/>
      <c r="D71" s="888"/>
      <c r="E71" s="893"/>
      <c r="F71" s="888"/>
      <c r="G71" s="615" t="s">
        <v>792</v>
      </c>
      <c r="H71" s="615"/>
      <c r="I71" s="893"/>
      <c r="J71" s="888"/>
      <c r="K71" s="615"/>
      <c r="L71" s="894"/>
      <c r="M71" s="888"/>
      <c r="N71" s="887">
        <v>46569</v>
      </c>
      <c r="O71" s="888"/>
      <c r="P71" s="888"/>
      <c r="Q71" s="888"/>
      <c r="R71" s="888"/>
      <c r="S71" s="888"/>
      <c r="T71" s="887">
        <v>46934</v>
      </c>
      <c r="U71" s="888"/>
      <c r="V71" s="888"/>
      <c r="W71" s="616">
        <v>7425.6</v>
      </c>
      <c r="X71" s="889">
        <v>19.2</v>
      </c>
      <c r="Y71" s="888"/>
      <c r="Z71" s="888"/>
      <c r="AA71" s="888"/>
      <c r="AB71" s="888"/>
      <c r="AC71" s="615"/>
      <c r="AD71" s="615"/>
    </row>
    <row r="72" spans="1:30">
      <c r="A72" s="612"/>
      <c r="B72" s="892"/>
      <c r="C72" s="888"/>
      <c r="D72" s="888"/>
      <c r="E72" s="893"/>
      <c r="F72" s="888"/>
      <c r="G72" s="615" t="s">
        <v>792</v>
      </c>
      <c r="H72" s="615"/>
      <c r="I72" s="893"/>
      <c r="J72" s="888"/>
      <c r="K72" s="615"/>
      <c r="L72" s="894"/>
      <c r="M72" s="888"/>
      <c r="N72" s="887">
        <v>46935</v>
      </c>
      <c r="O72" s="888"/>
      <c r="P72" s="888"/>
      <c r="Q72" s="888"/>
      <c r="R72" s="888"/>
      <c r="S72" s="888"/>
      <c r="T72" s="887">
        <v>47299</v>
      </c>
      <c r="U72" s="888"/>
      <c r="V72" s="888"/>
      <c r="W72" s="616">
        <v>7750.48</v>
      </c>
      <c r="X72" s="889">
        <v>20.040025856496445</v>
      </c>
      <c r="Y72" s="888"/>
      <c r="Z72" s="888"/>
      <c r="AA72" s="888"/>
      <c r="AB72" s="888"/>
      <c r="AC72" s="615"/>
      <c r="AD72" s="615"/>
    </row>
    <row r="73" spans="1:30">
      <c r="A73" s="614" t="s">
        <v>792</v>
      </c>
      <c r="B73" s="884" t="s">
        <v>792</v>
      </c>
      <c r="C73" s="885"/>
      <c r="D73" s="885"/>
      <c r="E73" s="886" t="s">
        <v>792</v>
      </c>
      <c r="F73" s="885"/>
      <c r="G73" s="613" t="s">
        <v>792</v>
      </c>
      <c r="H73" s="613" t="s">
        <v>792</v>
      </c>
      <c r="I73" s="886" t="s">
        <v>792</v>
      </c>
      <c r="J73" s="885"/>
      <c r="K73" s="613" t="s">
        <v>792</v>
      </c>
      <c r="L73" s="884" t="s">
        <v>792</v>
      </c>
      <c r="M73" s="885"/>
      <c r="N73" s="886" t="s">
        <v>792</v>
      </c>
      <c r="O73" s="885"/>
      <c r="P73" s="885"/>
      <c r="Q73" s="885"/>
      <c r="R73" s="885"/>
      <c r="S73" s="885"/>
      <c r="T73" s="886" t="s">
        <v>792</v>
      </c>
      <c r="U73" s="885"/>
      <c r="V73" s="885"/>
      <c r="W73" s="613" t="s">
        <v>792</v>
      </c>
      <c r="X73" s="886" t="s">
        <v>792</v>
      </c>
      <c r="Y73" s="885"/>
      <c r="Z73" s="885"/>
      <c r="AA73" s="885"/>
      <c r="AB73" s="885"/>
      <c r="AC73" s="613" t="s">
        <v>792</v>
      </c>
      <c r="AD73" s="613" t="s">
        <v>792</v>
      </c>
    </row>
    <row r="74" spans="1:30">
      <c r="A74" s="892" t="s">
        <v>792</v>
      </c>
      <c r="B74" s="892" t="s">
        <v>792</v>
      </c>
      <c r="C74" s="888"/>
      <c r="D74" s="888"/>
    </row>
    <row r="75" spans="1:30">
      <c r="A75" s="888"/>
      <c r="B75" s="888"/>
      <c r="C75" s="888"/>
      <c r="D75" s="888"/>
    </row>
    <row r="76" spans="1:30" ht="16" thickBot="1">
      <c r="A76" s="888"/>
      <c r="B76" s="888"/>
      <c r="C76" s="888"/>
      <c r="D76" s="888"/>
      <c r="J76" s="895" t="s">
        <v>901</v>
      </c>
      <c r="K76" s="896"/>
      <c r="L76" s="896"/>
      <c r="M76" s="896"/>
      <c r="N76" s="896"/>
      <c r="O76" s="896"/>
      <c r="P76" s="896"/>
      <c r="Q76" s="896"/>
      <c r="R76" s="896"/>
      <c r="S76" s="896"/>
      <c r="T76" s="896"/>
      <c r="U76" s="896"/>
      <c r="V76" s="896"/>
      <c r="W76" s="896"/>
      <c r="X76" s="896"/>
      <c r="Y76" s="896"/>
      <c r="Z76" s="896"/>
    </row>
    <row r="77" spans="1:30">
      <c r="A77" s="888"/>
      <c r="B77" s="888"/>
      <c r="C77" s="888"/>
      <c r="D77" s="888"/>
    </row>
    <row r="78" spans="1:30">
      <c r="A78" s="888"/>
      <c r="B78" s="888"/>
      <c r="C78" s="888"/>
      <c r="D78" s="888"/>
      <c r="J78" s="890" t="s">
        <v>902</v>
      </c>
      <c r="K78" s="888"/>
      <c r="L78" s="888"/>
      <c r="M78" s="891">
        <v>115354</v>
      </c>
      <c r="N78" s="888"/>
      <c r="S78" s="890" t="s">
        <v>903</v>
      </c>
      <c r="T78" s="888"/>
      <c r="U78" s="888"/>
      <c r="V78" s="891">
        <v>147622.76</v>
      </c>
      <c r="W78" s="888"/>
      <c r="X78" s="888"/>
      <c r="Y78" s="888"/>
    </row>
    <row r="79" spans="1:30">
      <c r="A79" s="888"/>
      <c r="B79" s="888"/>
      <c r="C79" s="888"/>
      <c r="D79" s="888"/>
    </row>
    <row r="80" spans="1:30">
      <c r="A80" s="888"/>
      <c r="B80" s="888"/>
      <c r="C80" s="888"/>
      <c r="D80" s="888"/>
      <c r="S80" s="890" t="s">
        <v>904</v>
      </c>
      <c r="T80" s="888"/>
      <c r="U80" s="888"/>
      <c r="V80" s="891">
        <v>1771473.12</v>
      </c>
      <c r="W80" s="888"/>
      <c r="X80" s="888"/>
      <c r="Y80" s="888"/>
    </row>
    <row r="81" spans="1:25">
      <c r="A81" s="888"/>
      <c r="B81" s="888"/>
      <c r="C81" s="888"/>
      <c r="D81" s="888"/>
      <c r="J81" s="890" t="s">
        <v>905</v>
      </c>
      <c r="K81" s="888"/>
      <c r="L81" s="888"/>
      <c r="M81" s="891">
        <v>107728</v>
      </c>
      <c r="N81" s="888"/>
      <c r="S81" s="888"/>
      <c r="T81" s="888"/>
      <c r="U81" s="888"/>
      <c r="V81" s="888"/>
      <c r="W81" s="888"/>
      <c r="X81" s="888"/>
      <c r="Y81" s="888"/>
    </row>
    <row r="82" spans="1:25">
      <c r="A82" s="888"/>
      <c r="B82" s="888"/>
      <c r="C82" s="888"/>
      <c r="D82" s="888"/>
      <c r="J82" s="888"/>
      <c r="K82" s="888"/>
      <c r="L82" s="888"/>
      <c r="M82" s="888"/>
      <c r="N82" s="888"/>
    </row>
    <row r="83" spans="1:25">
      <c r="A83" s="888"/>
      <c r="B83" s="888"/>
      <c r="C83" s="888"/>
      <c r="D83" s="888"/>
    </row>
    <row r="84" spans="1:25">
      <c r="A84" s="888"/>
      <c r="B84" s="888"/>
      <c r="C84" s="888"/>
      <c r="D84" s="888"/>
      <c r="J84" s="890" t="s">
        <v>906</v>
      </c>
      <c r="K84" s="888"/>
      <c r="L84" s="888"/>
      <c r="M84" s="891">
        <v>107728</v>
      </c>
      <c r="N84" s="888"/>
      <c r="R84" s="890" t="s">
        <v>729</v>
      </c>
      <c r="S84" s="888"/>
      <c r="T84" s="888"/>
      <c r="U84" s="899">
        <v>93.389045893510414</v>
      </c>
      <c r="V84" s="888"/>
      <c r="W84" s="888"/>
      <c r="X84" s="888"/>
    </row>
    <row r="85" spans="1:25" ht="16" thickBot="1">
      <c r="A85" s="888"/>
      <c r="B85" s="888"/>
      <c r="C85" s="888"/>
      <c r="D85" s="888"/>
      <c r="J85" s="897" t="s">
        <v>907</v>
      </c>
      <c r="K85" s="896"/>
      <c r="L85" s="896"/>
      <c r="M85" s="898">
        <v>7626</v>
      </c>
      <c r="N85" s="896"/>
      <c r="R85" s="890" t="s">
        <v>908</v>
      </c>
      <c r="S85" s="888"/>
      <c r="T85" s="888"/>
      <c r="U85" s="899">
        <v>6.6109541064895883</v>
      </c>
      <c r="V85" s="888"/>
      <c r="W85" s="888"/>
      <c r="X85" s="888"/>
    </row>
    <row r="86" spans="1:25">
      <c r="A86" s="888"/>
      <c r="B86" s="888"/>
      <c r="C86" s="888"/>
      <c r="D86" s="888"/>
    </row>
    <row r="87" spans="1:25">
      <c r="A87" s="888"/>
      <c r="B87" s="888"/>
      <c r="C87" s="888"/>
      <c r="D87" s="888"/>
      <c r="J87" s="890" t="s">
        <v>909</v>
      </c>
      <c r="K87" s="888"/>
      <c r="L87" s="888"/>
      <c r="M87" s="891">
        <v>115354</v>
      </c>
      <c r="N87" s="888"/>
    </row>
    <row r="88" spans="1:25">
      <c r="A88" s="888"/>
      <c r="B88" s="888"/>
      <c r="C88" s="888"/>
      <c r="D88" s="888"/>
    </row>
    <row r="89" spans="1:25" ht="2.25" customHeight="1"/>
  </sheetData>
  <mergeCells count="506">
    <mergeCell ref="D2:P2"/>
    <mergeCell ref="C3:O3"/>
    <mergeCell ref="B5:D5"/>
    <mergeCell ref="E5:G5"/>
    <mergeCell ref="I5:J5"/>
    <mergeCell ref="L5:M5"/>
    <mergeCell ref="N5:V5"/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T10:V10"/>
    <mergeCell ref="T11:V11"/>
    <mergeCell ref="L8:M8"/>
    <mergeCell ref="N8:S8"/>
    <mergeCell ref="T8:V8"/>
    <mergeCell ref="T7:V7"/>
    <mergeCell ref="X7:AB7"/>
    <mergeCell ref="X8:AB8"/>
    <mergeCell ref="B7:D7"/>
    <mergeCell ref="E7:F7"/>
    <mergeCell ref="I7:J7"/>
    <mergeCell ref="L7:M7"/>
    <mergeCell ref="N7:S7"/>
    <mergeCell ref="X10:AB10"/>
    <mergeCell ref="B9:D9"/>
    <mergeCell ref="B8:D8"/>
    <mergeCell ref="E8:F8"/>
    <mergeCell ref="I8:J8"/>
    <mergeCell ref="N11:S11"/>
    <mergeCell ref="T9:V9"/>
    <mergeCell ref="X9:AB9"/>
    <mergeCell ref="X11:AB11"/>
    <mergeCell ref="E9:F9"/>
    <mergeCell ref="I9:J9"/>
    <mergeCell ref="B12:D12"/>
    <mergeCell ref="E12:F12"/>
    <mergeCell ref="I12:J12"/>
    <mergeCell ref="L12:M12"/>
    <mergeCell ref="N12:S12"/>
    <mergeCell ref="B11:D11"/>
    <mergeCell ref="E11:F11"/>
    <mergeCell ref="B10:D10"/>
    <mergeCell ref="E10:F10"/>
    <mergeCell ref="I10:J10"/>
    <mergeCell ref="L10:M10"/>
    <mergeCell ref="I11:J11"/>
    <mergeCell ref="L11:M11"/>
    <mergeCell ref="L9:M9"/>
    <mergeCell ref="N9:S9"/>
    <mergeCell ref="T12:V12"/>
    <mergeCell ref="X12:AB12"/>
    <mergeCell ref="N10:S10"/>
    <mergeCell ref="B16:D16"/>
    <mergeCell ref="E16:F16"/>
    <mergeCell ref="I16:J16"/>
    <mergeCell ref="L16:M16"/>
    <mergeCell ref="N16:S16"/>
    <mergeCell ref="T16:V16"/>
    <mergeCell ref="E15:F15"/>
    <mergeCell ref="I15:J15"/>
    <mergeCell ref="L15:M15"/>
    <mergeCell ref="N15:S15"/>
    <mergeCell ref="B15:D15"/>
    <mergeCell ref="B14:D14"/>
    <mergeCell ref="E14:F14"/>
    <mergeCell ref="I14:J14"/>
    <mergeCell ref="L14:M14"/>
    <mergeCell ref="N14:S14"/>
    <mergeCell ref="T14:V14"/>
    <mergeCell ref="X13:AB13"/>
    <mergeCell ref="X14:AB14"/>
    <mergeCell ref="T15:V15"/>
    <mergeCell ref="X15:AB15"/>
    <mergeCell ref="B13:D13"/>
    <mergeCell ref="E13:F13"/>
    <mergeCell ref="I13:J13"/>
    <mergeCell ref="L13:M13"/>
    <mergeCell ref="N13:S13"/>
    <mergeCell ref="E18:F18"/>
    <mergeCell ref="I18:J18"/>
    <mergeCell ref="L18:M18"/>
    <mergeCell ref="N18:S18"/>
    <mergeCell ref="T13:V13"/>
    <mergeCell ref="X17:AB17"/>
    <mergeCell ref="X18:AB18"/>
    <mergeCell ref="T18:V18"/>
    <mergeCell ref="T17:V17"/>
    <mergeCell ref="I17:J17"/>
    <mergeCell ref="X16:AB16"/>
    <mergeCell ref="B22:D22"/>
    <mergeCell ref="E22:F22"/>
    <mergeCell ref="I22:J22"/>
    <mergeCell ref="L22:M22"/>
    <mergeCell ref="N22:S22"/>
    <mergeCell ref="T22:V22"/>
    <mergeCell ref="X22:AB22"/>
    <mergeCell ref="B21:D21"/>
    <mergeCell ref="L17:M17"/>
    <mergeCell ref="N17:S17"/>
    <mergeCell ref="B17:D17"/>
    <mergeCell ref="E17:F17"/>
    <mergeCell ref="X19:AB19"/>
    <mergeCell ref="X20:AB20"/>
    <mergeCell ref="B20:D20"/>
    <mergeCell ref="E20:F20"/>
    <mergeCell ref="B19:D19"/>
    <mergeCell ref="E19:F19"/>
    <mergeCell ref="I19:J19"/>
    <mergeCell ref="L19:M19"/>
    <mergeCell ref="N19:S19"/>
    <mergeCell ref="B18:D18"/>
    <mergeCell ref="N20:S20"/>
    <mergeCell ref="E21:F21"/>
    <mergeCell ref="I21:J21"/>
    <mergeCell ref="L21:M21"/>
    <mergeCell ref="N21:S21"/>
    <mergeCell ref="T20:V20"/>
    <mergeCell ref="T19:V19"/>
    <mergeCell ref="X23:AB23"/>
    <mergeCell ref="X24:AB24"/>
    <mergeCell ref="E27:F27"/>
    <mergeCell ref="I27:J27"/>
    <mergeCell ref="L27:M27"/>
    <mergeCell ref="N27:S27"/>
    <mergeCell ref="T24:V24"/>
    <mergeCell ref="T21:V21"/>
    <mergeCell ref="X21:AB21"/>
    <mergeCell ref="E26:F26"/>
    <mergeCell ref="I26:J26"/>
    <mergeCell ref="L26:M26"/>
    <mergeCell ref="N26:S26"/>
    <mergeCell ref="T26:V26"/>
    <mergeCell ref="X25:AB25"/>
    <mergeCell ref="X26:AB26"/>
    <mergeCell ref="T27:V27"/>
    <mergeCell ref="X27:AB27"/>
    <mergeCell ref="I20:J20"/>
    <mergeCell ref="L20:M20"/>
    <mergeCell ref="B28:D28"/>
    <mergeCell ref="E28:F28"/>
    <mergeCell ref="I28:J28"/>
    <mergeCell ref="L28:M28"/>
    <mergeCell ref="N28:S28"/>
    <mergeCell ref="T28:V28"/>
    <mergeCell ref="T23:V23"/>
    <mergeCell ref="I23:J23"/>
    <mergeCell ref="L23:M23"/>
    <mergeCell ref="N23:S23"/>
    <mergeCell ref="B23:D23"/>
    <mergeCell ref="E23:F23"/>
    <mergeCell ref="B25:D25"/>
    <mergeCell ref="E25:F25"/>
    <mergeCell ref="I25:J25"/>
    <mergeCell ref="L25:M25"/>
    <mergeCell ref="N25:S25"/>
    <mergeCell ref="B24:D24"/>
    <mergeCell ref="E24:F24"/>
    <mergeCell ref="I24:J24"/>
    <mergeCell ref="L24:M24"/>
    <mergeCell ref="N24:S24"/>
    <mergeCell ref="B27:D27"/>
    <mergeCell ref="B26:D26"/>
    <mergeCell ref="E30:F30"/>
    <mergeCell ref="I30:J30"/>
    <mergeCell ref="L30:M30"/>
    <mergeCell ref="N30:S30"/>
    <mergeCell ref="T25:V25"/>
    <mergeCell ref="X29:AB29"/>
    <mergeCell ref="X30:AB30"/>
    <mergeCell ref="E33:F33"/>
    <mergeCell ref="I33:J33"/>
    <mergeCell ref="L33:M33"/>
    <mergeCell ref="N33:S33"/>
    <mergeCell ref="T30:V30"/>
    <mergeCell ref="T29:V29"/>
    <mergeCell ref="I29:J29"/>
    <mergeCell ref="X28:AB28"/>
    <mergeCell ref="N32:S32"/>
    <mergeCell ref="T32:V32"/>
    <mergeCell ref="T31:V31"/>
    <mergeCell ref="B34:D34"/>
    <mergeCell ref="E34:F34"/>
    <mergeCell ref="I34:J34"/>
    <mergeCell ref="L34:M34"/>
    <mergeCell ref="N34:S34"/>
    <mergeCell ref="T34:V34"/>
    <mergeCell ref="X34:AB34"/>
    <mergeCell ref="B33:D33"/>
    <mergeCell ref="L29:M29"/>
    <mergeCell ref="N29:S29"/>
    <mergeCell ref="B29:D29"/>
    <mergeCell ref="E29:F29"/>
    <mergeCell ref="X31:AB31"/>
    <mergeCell ref="X32:AB32"/>
    <mergeCell ref="B32:D32"/>
    <mergeCell ref="E32:F32"/>
    <mergeCell ref="I32:J32"/>
    <mergeCell ref="L32:M32"/>
    <mergeCell ref="B31:D31"/>
    <mergeCell ref="E31:F31"/>
    <mergeCell ref="I31:J31"/>
    <mergeCell ref="L31:M31"/>
    <mergeCell ref="N31:S31"/>
    <mergeCell ref="B30:D30"/>
    <mergeCell ref="X35:AB35"/>
    <mergeCell ref="X36:AB36"/>
    <mergeCell ref="E39:F39"/>
    <mergeCell ref="I39:J39"/>
    <mergeCell ref="L39:M39"/>
    <mergeCell ref="N39:S39"/>
    <mergeCell ref="T36:V36"/>
    <mergeCell ref="T33:V33"/>
    <mergeCell ref="X33:AB33"/>
    <mergeCell ref="E38:F38"/>
    <mergeCell ref="I38:J38"/>
    <mergeCell ref="L38:M38"/>
    <mergeCell ref="N38:S38"/>
    <mergeCell ref="T38:V38"/>
    <mergeCell ref="X37:AB37"/>
    <mergeCell ref="X38:AB38"/>
    <mergeCell ref="T39:V39"/>
    <mergeCell ref="X39:AB39"/>
    <mergeCell ref="B40:D40"/>
    <mergeCell ref="E40:F40"/>
    <mergeCell ref="I40:J40"/>
    <mergeCell ref="L40:M40"/>
    <mergeCell ref="N40:S40"/>
    <mergeCell ref="T40:V40"/>
    <mergeCell ref="T35:V35"/>
    <mergeCell ref="I35:J35"/>
    <mergeCell ref="L35:M35"/>
    <mergeCell ref="N35:S35"/>
    <mergeCell ref="B35:D35"/>
    <mergeCell ref="E35:F35"/>
    <mergeCell ref="B37:D37"/>
    <mergeCell ref="E37:F37"/>
    <mergeCell ref="I37:J37"/>
    <mergeCell ref="L37:M37"/>
    <mergeCell ref="N37:S37"/>
    <mergeCell ref="B36:D36"/>
    <mergeCell ref="E36:F36"/>
    <mergeCell ref="I36:J36"/>
    <mergeCell ref="L36:M36"/>
    <mergeCell ref="N36:S36"/>
    <mergeCell ref="B39:D39"/>
    <mergeCell ref="B38:D38"/>
    <mergeCell ref="E42:F42"/>
    <mergeCell ref="I42:J42"/>
    <mergeCell ref="L42:M42"/>
    <mergeCell ref="N42:S42"/>
    <mergeCell ref="T37:V37"/>
    <mergeCell ref="X41:AB41"/>
    <mergeCell ref="X42:AB42"/>
    <mergeCell ref="E45:F45"/>
    <mergeCell ref="I45:J45"/>
    <mergeCell ref="L45:M45"/>
    <mergeCell ref="N45:S45"/>
    <mergeCell ref="T42:V42"/>
    <mergeCell ref="T41:V41"/>
    <mergeCell ref="I41:J41"/>
    <mergeCell ref="X40:AB40"/>
    <mergeCell ref="N44:S44"/>
    <mergeCell ref="T44:V44"/>
    <mergeCell ref="T43:V43"/>
    <mergeCell ref="B46:D46"/>
    <mergeCell ref="E46:F46"/>
    <mergeCell ref="I46:J46"/>
    <mergeCell ref="L46:M46"/>
    <mergeCell ref="N46:S46"/>
    <mergeCell ref="T46:V46"/>
    <mergeCell ref="X46:AB46"/>
    <mergeCell ref="B45:D45"/>
    <mergeCell ref="L41:M41"/>
    <mergeCell ref="N41:S41"/>
    <mergeCell ref="B41:D41"/>
    <mergeCell ref="E41:F41"/>
    <mergeCell ref="X43:AB43"/>
    <mergeCell ref="X44:AB44"/>
    <mergeCell ref="B44:D44"/>
    <mergeCell ref="E44:F44"/>
    <mergeCell ref="I44:J44"/>
    <mergeCell ref="L44:M44"/>
    <mergeCell ref="B43:D43"/>
    <mergeCell ref="E43:F43"/>
    <mergeCell ref="I43:J43"/>
    <mergeCell ref="L43:M43"/>
    <mergeCell ref="N43:S43"/>
    <mergeCell ref="B42:D42"/>
    <mergeCell ref="X47:AB47"/>
    <mergeCell ref="X48:AB48"/>
    <mergeCell ref="E51:F51"/>
    <mergeCell ref="I51:J51"/>
    <mergeCell ref="L51:M51"/>
    <mergeCell ref="N51:S51"/>
    <mergeCell ref="T48:V48"/>
    <mergeCell ref="T45:V45"/>
    <mergeCell ref="X45:AB45"/>
    <mergeCell ref="E50:F50"/>
    <mergeCell ref="I50:J50"/>
    <mergeCell ref="L50:M50"/>
    <mergeCell ref="N50:S50"/>
    <mergeCell ref="T50:V50"/>
    <mergeCell ref="X49:AB49"/>
    <mergeCell ref="X50:AB50"/>
    <mergeCell ref="T51:V51"/>
    <mergeCell ref="X51:AB51"/>
    <mergeCell ref="B52:D52"/>
    <mergeCell ref="E52:F52"/>
    <mergeCell ref="I52:J52"/>
    <mergeCell ref="L52:M52"/>
    <mergeCell ref="N52:S52"/>
    <mergeCell ref="T52:V52"/>
    <mergeCell ref="T47:V47"/>
    <mergeCell ref="I47:J47"/>
    <mergeCell ref="L47:M47"/>
    <mergeCell ref="N47:S47"/>
    <mergeCell ref="B47:D47"/>
    <mergeCell ref="E47:F47"/>
    <mergeCell ref="B49:D49"/>
    <mergeCell ref="E49:F49"/>
    <mergeCell ref="I49:J49"/>
    <mergeCell ref="L49:M49"/>
    <mergeCell ref="N49:S49"/>
    <mergeCell ref="B48:D48"/>
    <mergeCell ref="E48:F48"/>
    <mergeCell ref="I48:J48"/>
    <mergeCell ref="L48:M48"/>
    <mergeCell ref="N48:S48"/>
    <mergeCell ref="B51:D51"/>
    <mergeCell ref="B50:D50"/>
    <mergeCell ref="E54:F54"/>
    <mergeCell ref="I54:J54"/>
    <mergeCell ref="L54:M54"/>
    <mergeCell ref="N54:S54"/>
    <mergeCell ref="T49:V49"/>
    <mergeCell ref="X53:AB53"/>
    <mergeCell ref="X54:AB54"/>
    <mergeCell ref="E57:F57"/>
    <mergeCell ref="I57:J57"/>
    <mergeCell ref="L57:M57"/>
    <mergeCell ref="N57:S57"/>
    <mergeCell ref="T54:V54"/>
    <mergeCell ref="T53:V53"/>
    <mergeCell ref="I53:J53"/>
    <mergeCell ref="X52:AB52"/>
    <mergeCell ref="N56:S56"/>
    <mergeCell ref="T56:V56"/>
    <mergeCell ref="T55:V55"/>
    <mergeCell ref="B58:D58"/>
    <mergeCell ref="E58:F58"/>
    <mergeCell ref="I58:J58"/>
    <mergeCell ref="L58:M58"/>
    <mergeCell ref="N58:S58"/>
    <mergeCell ref="T58:V58"/>
    <mergeCell ref="X58:AB58"/>
    <mergeCell ref="B57:D57"/>
    <mergeCell ref="L53:M53"/>
    <mergeCell ref="N53:S53"/>
    <mergeCell ref="B53:D53"/>
    <mergeCell ref="E53:F53"/>
    <mergeCell ref="X55:AB55"/>
    <mergeCell ref="X56:AB56"/>
    <mergeCell ref="B56:D56"/>
    <mergeCell ref="E56:F56"/>
    <mergeCell ref="I56:J56"/>
    <mergeCell ref="L56:M56"/>
    <mergeCell ref="B55:D55"/>
    <mergeCell ref="E55:F55"/>
    <mergeCell ref="I55:J55"/>
    <mergeCell ref="L55:M55"/>
    <mergeCell ref="N55:S55"/>
    <mergeCell ref="B54:D54"/>
    <mergeCell ref="X59:AB59"/>
    <mergeCell ref="X60:AB60"/>
    <mergeCell ref="E63:F63"/>
    <mergeCell ref="I63:J63"/>
    <mergeCell ref="L63:M63"/>
    <mergeCell ref="N63:S63"/>
    <mergeCell ref="T60:V60"/>
    <mergeCell ref="T57:V57"/>
    <mergeCell ref="X57:AB57"/>
    <mergeCell ref="E62:F62"/>
    <mergeCell ref="I62:J62"/>
    <mergeCell ref="L62:M62"/>
    <mergeCell ref="N62:S62"/>
    <mergeCell ref="T62:V62"/>
    <mergeCell ref="X61:AB61"/>
    <mergeCell ref="X62:AB62"/>
    <mergeCell ref="T63:V63"/>
    <mergeCell ref="X63:AB63"/>
    <mergeCell ref="T61:V61"/>
    <mergeCell ref="B64:D64"/>
    <mergeCell ref="E64:F64"/>
    <mergeCell ref="I64:J64"/>
    <mergeCell ref="L64:M64"/>
    <mergeCell ref="N64:S64"/>
    <mergeCell ref="T64:V64"/>
    <mergeCell ref="T59:V59"/>
    <mergeCell ref="I59:J59"/>
    <mergeCell ref="L59:M59"/>
    <mergeCell ref="N59:S59"/>
    <mergeCell ref="B59:D59"/>
    <mergeCell ref="E59:F59"/>
    <mergeCell ref="B61:D61"/>
    <mergeCell ref="E61:F61"/>
    <mergeCell ref="I61:J61"/>
    <mergeCell ref="L61:M61"/>
    <mergeCell ref="N61:S61"/>
    <mergeCell ref="B60:D60"/>
    <mergeCell ref="E60:F60"/>
    <mergeCell ref="I60:J60"/>
    <mergeCell ref="L60:M60"/>
    <mergeCell ref="N60:S60"/>
    <mergeCell ref="B63:D63"/>
    <mergeCell ref="B62:D62"/>
    <mergeCell ref="T67:V67"/>
    <mergeCell ref="X65:AB65"/>
    <mergeCell ref="X66:AB66"/>
    <mergeCell ref="L69:M69"/>
    <mergeCell ref="N69:S69"/>
    <mergeCell ref="T65:V65"/>
    <mergeCell ref="L68:M68"/>
    <mergeCell ref="N68:S68"/>
    <mergeCell ref="T68:V68"/>
    <mergeCell ref="X64:AB64"/>
    <mergeCell ref="I65:J65"/>
    <mergeCell ref="L65:M65"/>
    <mergeCell ref="N65:S65"/>
    <mergeCell ref="B65:D65"/>
    <mergeCell ref="E65:F65"/>
    <mergeCell ref="X70:AB70"/>
    <mergeCell ref="B69:D69"/>
    <mergeCell ref="B68:D68"/>
    <mergeCell ref="E68:F68"/>
    <mergeCell ref="I68:J68"/>
    <mergeCell ref="B66:D66"/>
    <mergeCell ref="E66:F66"/>
    <mergeCell ref="I66:J66"/>
    <mergeCell ref="L66:M66"/>
    <mergeCell ref="N66:S66"/>
    <mergeCell ref="T66:V66"/>
    <mergeCell ref="B67:D67"/>
    <mergeCell ref="E67:F67"/>
    <mergeCell ref="I67:J67"/>
    <mergeCell ref="L67:M67"/>
    <mergeCell ref="N67:S67"/>
    <mergeCell ref="X67:AB67"/>
    <mergeCell ref="E69:F69"/>
    <mergeCell ref="I69:J69"/>
    <mergeCell ref="X68:AB68"/>
    <mergeCell ref="T69:V69"/>
    <mergeCell ref="X69:AB69"/>
    <mergeCell ref="B70:D70"/>
    <mergeCell ref="E70:F70"/>
    <mergeCell ref="I70:J70"/>
    <mergeCell ref="L70:M70"/>
    <mergeCell ref="N70:S70"/>
    <mergeCell ref="T70:V70"/>
    <mergeCell ref="T73:V73"/>
    <mergeCell ref="X73:AB73"/>
    <mergeCell ref="B73:D73"/>
    <mergeCell ref="E73:F73"/>
    <mergeCell ref="I73:J73"/>
    <mergeCell ref="L73:M73"/>
    <mergeCell ref="N73:S73"/>
    <mergeCell ref="T71:V71"/>
    <mergeCell ref="I71:J71"/>
    <mergeCell ref="B71:D71"/>
    <mergeCell ref="E71:F71"/>
    <mergeCell ref="L71:M71"/>
    <mergeCell ref="N71:S71"/>
    <mergeCell ref="X71:AB71"/>
    <mergeCell ref="B72:D72"/>
    <mergeCell ref="E72:F72"/>
    <mergeCell ref="I72:J72"/>
    <mergeCell ref="L72:M72"/>
    <mergeCell ref="N72:S72"/>
    <mergeCell ref="T72:V72"/>
    <mergeCell ref="X72:AB72"/>
    <mergeCell ref="U85:X85"/>
    <mergeCell ref="V80:Y81"/>
    <mergeCell ref="J81:L82"/>
    <mergeCell ref="M81:N82"/>
    <mergeCell ref="J84:L84"/>
    <mergeCell ref="M84:N84"/>
    <mergeCell ref="R84:T84"/>
    <mergeCell ref="A74:A88"/>
    <mergeCell ref="B74:D88"/>
    <mergeCell ref="J76:Z76"/>
    <mergeCell ref="J78:L78"/>
    <mergeCell ref="M78:N78"/>
    <mergeCell ref="S78:U78"/>
    <mergeCell ref="V78:Y78"/>
    <mergeCell ref="S80:U81"/>
    <mergeCell ref="J87:L87"/>
    <mergeCell ref="M87:N87"/>
    <mergeCell ref="U84:X84"/>
    <mergeCell ref="J85:L85"/>
    <mergeCell ref="M85:N85"/>
    <mergeCell ref="R85:T8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BS86"/>
  <sheetViews>
    <sheetView workbookViewId="0">
      <selection activeCell="G46" sqref="G46:H46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1925</v>
      </c>
      <c r="B1" s="275"/>
      <c r="C1" s="275" t="s">
        <v>1926</v>
      </c>
      <c r="D1" s="275"/>
      <c r="E1" s="275"/>
      <c r="F1" s="275" t="str">
        <f>IFERROR(MATCH($C$1,'Working - CPI'!$A:$A,0),"")</f>
        <v/>
      </c>
      <c r="G1" s="6" t="str">
        <f>IFERROR(MATCH($C$1,'Lease Report 2025'!$B:$B,0),"")</f>
        <v/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1</v>
      </c>
      <c r="D2" s="872" t="s">
        <v>729</v>
      </c>
      <c r="E2" s="871"/>
      <c r="F2" s="252" t="s">
        <v>730</v>
      </c>
      <c r="G2" s="253">
        <f>'Occupancy Summary Schedule'!$D$8</f>
        <v>103094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36" customHeight="1">
      <c r="A7" s="65"/>
      <c r="B7" s="185" t="s">
        <v>1927</v>
      </c>
      <c r="C7" s="66" t="s">
        <v>1928</v>
      </c>
      <c r="D7" s="66"/>
      <c r="E7" s="65">
        <v>103094</v>
      </c>
      <c r="F7" s="67" t="s">
        <v>1929</v>
      </c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 t="s">
        <v>1930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60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6" customFormat="1" ht="12.75" customHeight="1">
      <c r="A13" s="277"/>
      <c r="B13" s="279"/>
      <c r="C13" s="280"/>
      <c r="D13" s="128"/>
      <c r="E13" s="281"/>
      <c r="F13" s="130"/>
      <c r="G13" s="131"/>
      <c r="H13" s="131"/>
      <c r="I13" s="277"/>
      <c r="J13" s="277"/>
      <c r="K13" s="943"/>
      <c r="L13" s="852"/>
      <c r="M13" s="852"/>
      <c r="N13" s="852"/>
      <c r="O13" s="852"/>
      <c r="P13" s="852"/>
      <c r="Q13" s="852"/>
      <c r="R13" s="852"/>
      <c r="S13" s="852"/>
      <c r="T13" s="852"/>
      <c r="U13" s="853"/>
      <c r="V13" s="55"/>
      <c r="W13" s="261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28"/>
    </row>
    <row r="14" spans="1:71" s="56" customFormat="1" ht="12.75" customHeight="1">
      <c r="A14" s="277"/>
      <c r="B14" s="279"/>
      <c r="C14" s="280"/>
      <c r="D14" s="128"/>
      <c r="E14" s="281"/>
      <c r="F14" s="130"/>
      <c r="G14" s="131"/>
      <c r="H14" s="131"/>
      <c r="I14" s="277"/>
      <c r="J14" s="277"/>
      <c r="K14" s="943"/>
      <c r="L14" s="852"/>
      <c r="M14" s="852"/>
      <c r="N14" s="852"/>
      <c r="O14" s="852"/>
      <c r="P14" s="852"/>
      <c r="Q14" s="852"/>
      <c r="R14" s="852"/>
      <c r="S14" s="852"/>
      <c r="T14" s="852"/>
      <c r="U14" s="853"/>
      <c r="V14" s="55"/>
      <c r="W14" s="261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28"/>
    </row>
    <row r="15" spans="1:71" s="56" customFormat="1" ht="12.75" customHeight="1">
      <c r="A15" s="277"/>
      <c r="B15" s="279"/>
      <c r="C15" s="280"/>
      <c r="D15" s="128"/>
      <c r="E15" s="281"/>
      <c r="F15" s="130"/>
      <c r="G15" s="131"/>
      <c r="H15" s="131"/>
      <c r="I15" s="277"/>
      <c r="J15" s="277"/>
      <c r="K15" s="943"/>
      <c r="L15" s="852"/>
      <c r="M15" s="852"/>
      <c r="N15" s="852"/>
      <c r="O15" s="852"/>
      <c r="P15" s="852"/>
      <c r="Q15" s="852"/>
      <c r="R15" s="852"/>
      <c r="S15" s="852"/>
      <c r="T15" s="852"/>
      <c r="U15" s="853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279"/>
      <c r="C16" s="280"/>
      <c r="D16" s="128"/>
      <c r="E16" s="281"/>
      <c r="F16" s="130"/>
      <c r="G16" s="131"/>
      <c r="H16" s="131"/>
      <c r="I16" s="277"/>
      <c r="J16" s="277"/>
      <c r="K16" s="943"/>
      <c r="L16" s="852"/>
      <c r="M16" s="852"/>
      <c r="N16" s="852"/>
      <c r="O16" s="852"/>
      <c r="P16" s="852"/>
      <c r="Q16" s="852"/>
      <c r="R16" s="852"/>
      <c r="S16" s="852"/>
      <c r="T16" s="852"/>
      <c r="U16" s="853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279"/>
      <c r="C17" s="280"/>
      <c r="D17" s="128"/>
      <c r="E17" s="281"/>
      <c r="F17" s="130"/>
      <c r="G17" s="131"/>
      <c r="H17" s="131"/>
      <c r="I17" s="277"/>
      <c r="J17" s="277"/>
      <c r="K17" s="943"/>
      <c r="L17" s="852"/>
      <c r="M17" s="852"/>
      <c r="N17" s="852"/>
      <c r="O17" s="852"/>
      <c r="P17" s="852"/>
      <c r="Q17" s="852"/>
      <c r="R17" s="852"/>
      <c r="S17" s="852"/>
      <c r="T17" s="852"/>
      <c r="U17" s="853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282"/>
      <c r="C18" s="283"/>
      <c r="E18" s="281"/>
      <c r="F18" s="103"/>
      <c r="G18" s="137"/>
      <c r="H18" s="131"/>
      <c r="I18" s="62"/>
      <c r="J18" s="104"/>
      <c r="K18" s="943"/>
      <c r="L18" s="852"/>
      <c r="M18" s="852"/>
      <c r="N18" s="852"/>
      <c r="O18" s="852"/>
      <c r="P18" s="852"/>
      <c r="Q18" s="852"/>
      <c r="R18" s="852"/>
      <c r="S18" s="852"/>
      <c r="T18" s="852"/>
      <c r="U18" s="853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282"/>
      <c r="C19" s="283"/>
      <c r="E19" s="281"/>
      <c r="F19" s="103"/>
      <c r="G19" s="137"/>
      <c r="H19" s="131"/>
      <c r="I19" s="62"/>
      <c r="J19" s="104"/>
      <c r="K19" s="943"/>
      <c r="L19" s="852"/>
      <c r="M19" s="852"/>
      <c r="N19" s="852"/>
      <c r="O19" s="852"/>
      <c r="P19" s="852"/>
      <c r="Q19" s="852"/>
      <c r="R19" s="852"/>
      <c r="S19" s="852"/>
      <c r="T19" s="852"/>
      <c r="U19" s="853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282"/>
      <c r="C20" s="283"/>
      <c r="E20" s="281"/>
      <c r="F20" s="103"/>
      <c r="G20" s="137"/>
      <c r="H20" s="131"/>
      <c r="I20" s="62"/>
      <c r="J20" s="104"/>
      <c r="K20" s="943"/>
      <c r="L20" s="852"/>
      <c r="M20" s="852"/>
      <c r="N20" s="852"/>
      <c r="O20" s="852"/>
      <c r="P20" s="852"/>
      <c r="Q20" s="852"/>
      <c r="R20" s="852"/>
      <c r="S20" s="852"/>
      <c r="T20" s="852"/>
      <c r="U20" s="853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282"/>
      <c r="C21" s="283"/>
      <c r="E21" s="281"/>
      <c r="F21" s="103"/>
      <c r="G21" s="137"/>
      <c r="H21" s="131"/>
      <c r="I21" s="62"/>
      <c r="J21" s="104"/>
      <c r="K21" s="943"/>
      <c r="L21" s="852"/>
      <c r="M21" s="852"/>
      <c r="N21" s="852"/>
      <c r="O21" s="852"/>
      <c r="P21" s="852"/>
      <c r="Q21" s="852"/>
      <c r="R21" s="852"/>
      <c r="S21" s="852"/>
      <c r="T21" s="852"/>
      <c r="U21" s="853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282"/>
      <c r="C22" s="283"/>
      <c r="E22" s="281"/>
      <c r="F22" s="103"/>
      <c r="G22" s="137"/>
      <c r="H22" s="131"/>
      <c r="I22" s="62"/>
      <c r="J22" s="104"/>
      <c r="K22" s="943"/>
      <c r="L22" s="852"/>
      <c r="M22" s="852"/>
      <c r="N22" s="852"/>
      <c r="O22" s="852"/>
      <c r="P22" s="852"/>
      <c r="Q22" s="852"/>
      <c r="R22" s="852"/>
      <c r="S22" s="852"/>
      <c r="T22" s="852"/>
      <c r="U22" s="853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282"/>
      <c r="C23" s="283"/>
      <c r="E23" s="281"/>
      <c r="F23" s="103"/>
      <c r="G23" s="137"/>
      <c r="H23" s="131"/>
      <c r="I23" s="62"/>
      <c r="J23" s="104"/>
      <c r="K23" s="943"/>
      <c r="L23" s="852"/>
      <c r="M23" s="852"/>
      <c r="N23" s="852"/>
      <c r="O23" s="852"/>
      <c r="P23" s="852"/>
      <c r="Q23" s="852"/>
      <c r="R23" s="852"/>
      <c r="S23" s="852"/>
      <c r="T23" s="852"/>
      <c r="U23" s="853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SUM(E12:E23)</f>
        <v>0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/>
      </c>
      <c r="C28" s="151" t="str">
        <f>IF($F$1="","",INDEX('Working - CPI'!$B:$B,$F$1+ROW()-ROW($B$28)))</f>
        <v/>
      </c>
      <c r="D28" s="151" t="str">
        <f>IF($F$1="","",INDEX('Working - CPI'!$C:$C,$F$1+ROW()-ROW($B$28)))</f>
        <v/>
      </c>
      <c r="E28" s="152" t="str">
        <f>IF($F$1="","",INDEX('Working - CPI'!$D:$D,$F$1+ROW()-ROW($B$28)))</f>
        <v/>
      </c>
      <c r="F28" s="153" t="str">
        <f>IF($F$1="","",INDEX('Working - CPI'!$E:$E,$F$1+ROW()-ROW($B$28)))</f>
        <v/>
      </c>
      <c r="G28" s="267" t="str">
        <f>IF($F$1="","",INDEX('Working - CPI'!$F:$F,$F$1+ROW()-ROW($B$28)))</f>
        <v/>
      </c>
      <c r="H28" s="268" t="str">
        <f>IF($F$1="","",INDEX('Working - CPI'!$G:$G,$F$1+ROW()-ROW($B$28)))</f>
        <v/>
      </c>
      <c r="I28" s="267" t="str">
        <f>IF($F$1="","",INDEX('Working - CPI'!$H:$H,$F$1+ROW()-ROW($B$28)))</f>
        <v/>
      </c>
      <c r="J28" s="267" t="str">
        <f>IF($F$1="","",INDEX('Working - CPI'!$I:$I,$F$1+ROW()-ROW($B$28)))</f>
        <v/>
      </c>
      <c r="K28" t="str">
        <f>IF($F$1="","",INDEX('Working - CPI'!$J:$J,$F$1+ROW()-ROW($B$28)))</f>
        <v/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 t="str">
        <f>IF($F$1="","",IF(INDEX('Working - CPI'!$D:$D,$F$1+ROW()-ROW($B$28))&gt;0,"Vacant",""))</f>
        <v/>
      </c>
      <c r="C29" s="157" t="str">
        <f>IF($F$1="","",INDEX('Working - CPI'!$B:$B,$F$1+ROW()-ROW($B$28)))</f>
        <v/>
      </c>
      <c r="D29" s="157" t="str">
        <f>IF($F$1="","",INDEX('Working - CPI'!$C:$C,$F$1+ROW()-ROW($B$28)))</f>
        <v/>
      </c>
      <c r="E29" s="158" t="str">
        <f>IF($F$1="","",INDEX('Working - CPI'!$D:$D,$F$1+ROW()-ROW($B$28)))</f>
        <v/>
      </c>
      <c r="F29" s="159" t="str">
        <f>IF($F$1="","",INDEX('Working - CPI'!$E:$E,$F$1+ROW()-ROW($B$28)))</f>
        <v/>
      </c>
      <c r="G29" s="269" t="str">
        <f>IF($F$1="","",INDEX('Working - CPI'!$F:$F,$F$1+ROW()-ROW($B$28)))</f>
        <v/>
      </c>
      <c r="H29" s="270" t="str">
        <f>IF($F$1="","",INDEX('Working - CPI'!$G:$G,$F$1+ROW()-ROW($B$28)))</f>
        <v/>
      </c>
      <c r="I29" s="269" t="str">
        <f>IF($F$1="","",INDEX('Working - CPI'!$H:$H,$F$1+ROW()-ROW($B$28)))</f>
        <v/>
      </c>
      <c r="J29" s="269" t="str">
        <f>IF($F$1="","",INDEX('Working - CPI'!$I:$I,$F$1+ROW()-ROW($B$28)))</f>
        <v/>
      </c>
      <c r="K29" s="57" t="str">
        <f>IF($F$1="","",INDEX('Working - CPI'!$J:$J,$F$1+ROW()-ROW($B$28)))</f>
        <v/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 t="str">
        <f>IF($F$1="","",IF(INDEX('Working - CPI'!$D:$D,$F$1+ROW()-ROW($B$28))&gt;0,"Vacant",""))</f>
        <v/>
      </c>
      <c r="C30" s="157" t="str">
        <f>IF($F$1="","",INDEX('Working - CPI'!$B:$B,$F$1+ROW()-ROW($B$28)))</f>
        <v/>
      </c>
      <c r="D30" s="157" t="str">
        <f>IF($F$1="","",INDEX('Working - CPI'!$C:$C,$F$1+ROW()-ROW($B$28)))</f>
        <v/>
      </c>
      <c r="E30" s="158" t="str">
        <f>IF($F$1="","",INDEX('Working - CPI'!$D:$D,$F$1+ROW()-ROW($B$28)))</f>
        <v/>
      </c>
      <c r="F30" s="159" t="str">
        <f>IF($F$1="","",INDEX('Working - CPI'!$E:$E,$F$1+ROW()-ROW($B$28)))</f>
        <v/>
      </c>
      <c r="G30" s="269" t="str">
        <f>IF($F$1="","",INDEX('Working - CPI'!$F:$F,$F$1+ROW()-ROW($B$28)))</f>
        <v/>
      </c>
      <c r="H30" s="270" t="str">
        <f>IF($F$1="","",INDEX('Working - CPI'!$G:$G,$F$1+ROW()-ROW($B$28)))</f>
        <v/>
      </c>
      <c r="I30" s="269" t="str">
        <f>IF($F$1="","",INDEX('Working - CPI'!$H:$H,$F$1+ROW()-ROW($B$28)))</f>
        <v/>
      </c>
      <c r="J30" s="269" t="str">
        <f>IF($F$1="","",INDEX('Working - CPI'!$I:$I,$F$1+ROW()-ROW($B$28)))</f>
        <v/>
      </c>
      <c r="K30" s="57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 t="str">
        <f>IF($F$1="","",IF(INDEX('Working - CPI'!$D:$D,$F$1+ROW()-ROW($B$28))&gt;0,"Vacant",""))</f>
        <v/>
      </c>
      <c r="C31" s="157" t="str">
        <f>IF($F$1="","",INDEX('Working - CPI'!$B:$B,$F$1+ROW()-ROW($B$28)))</f>
        <v/>
      </c>
      <c r="D31" s="157" t="str">
        <f>IF($F$1="","",INDEX('Working - CPI'!$C:$C,$F$1+ROW()-ROW($B$28)))</f>
        <v/>
      </c>
      <c r="E31" s="158" t="str">
        <f>IF($F$1="","",INDEX('Working - CPI'!$D:$D,$F$1+ROW()-ROW($B$28)))</f>
        <v/>
      </c>
      <c r="F31" s="159" t="str">
        <f>IF($F$1="","",INDEX('Working - CPI'!$E:$E,$F$1+ROW()-ROW($B$28)))</f>
        <v/>
      </c>
      <c r="G31" s="269" t="str">
        <f>IF($F$1="","",INDEX('Working - CPI'!$F:$F,$F$1+ROW()-ROW($B$28)))</f>
        <v/>
      </c>
      <c r="H31" s="270" t="str">
        <f>IF($F$1="","",INDEX('Working - CPI'!$G:$G,$F$1+ROW()-ROW($B$28)))</f>
        <v/>
      </c>
      <c r="I31" s="269" t="str">
        <f>IF($F$1="","",INDEX('Working - CPI'!$H:$H,$F$1+ROW()-ROW($B$28)))</f>
        <v/>
      </c>
      <c r="J31" s="269" t="str">
        <f>IF($F$1="","",INDEX('Working - CPI'!$I:$I,$F$1+ROW()-ROW($B$28)))</f>
        <v/>
      </c>
      <c r="K31" s="57" t="str">
        <f>IF($F$1="","",INDEX('Working - CPI'!$J:$J,$F$1+ROW()-ROW($B$28)))</f>
        <v/>
      </c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 t="str">
        <f>IF($F$1="","",IF(INDEX('Working - CPI'!$D:$D,$F$1+ROW()-ROW($B$28))&gt;0,"Vacant",""))</f>
        <v/>
      </c>
      <c r="C32" s="157" t="str">
        <f>IF($F$1="","",INDEX('Working - CPI'!$B:$B,$F$1+ROW()-ROW($B$28)))</f>
        <v/>
      </c>
      <c r="D32" s="157" t="str">
        <f>IF($F$1="","",INDEX('Working - CPI'!$C:$C,$F$1+ROW()-ROW($B$28)))</f>
        <v/>
      </c>
      <c r="E32" s="158" t="str">
        <f>IF($F$1="","",INDEX('Working - CPI'!$D:$D,$F$1+ROW()-ROW($B$28)))</f>
        <v/>
      </c>
      <c r="F32" s="159" t="str">
        <f>IF($F$1="","",INDEX('Working - CPI'!$E:$E,$F$1+ROW()-ROW($B$28)))</f>
        <v/>
      </c>
      <c r="G32" s="269" t="str">
        <f>IF($F$1="","",INDEX('Working - CPI'!$F:$F,$F$1+ROW()-ROW($B$28)))</f>
        <v/>
      </c>
      <c r="H32" s="270" t="str">
        <f>IF($F$1="","",INDEX('Working - CPI'!$G:$G,$F$1+ROW()-ROW($B$28)))</f>
        <v/>
      </c>
      <c r="I32" s="269" t="str">
        <f>IF($F$1="","",INDEX('Working - CPI'!$H:$H,$F$1+ROW()-ROW($B$28)))</f>
        <v/>
      </c>
      <c r="J32" s="269" t="str">
        <f>IF($F$1="","",INDEX('Working - CPI'!$I:$I,$F$1+ROW()-ROW($B$28)))</f>
        <v/>
      </c>
      <c r="K32" s="57" t="str">
        <f>IF($F$1="","",INDEX('Working - CPI'!$J:$J,$F$1+ROW()-ROW($B$28)))</f>
        <v/>
      </c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 t="str">
        <f>IF($F$1="","",IF(INDEX('Working - CPI'!$D:$D,$F$1+ROW()-ROW($B$28))&gt;0,"Vacant",""))</f>
        <v/>
      </c>
      <c r="C33" s="157" t="str">
        <f>IF($F$1="","",INDEX('Working - CPI'!$B:$B,$F$1+ROW()-ROW($B$28)))</f>
        <v/>
      </c>
      <c r="D33" s="157" t="str">
        <f>IF($F$1="","",INDEX('Working - CPI'!$C:$C,$F$1+ROW()-ROW($B$28)))</f>
        <v/>
      </c>
      <c r="E33" s="158" t="str">
        <f>IF($F$1="","",INDEX('Working - CPI'!$D:$D,$F$1+ROW()-ROW($B$28)))</f>
        <v/>
      </c>
      <c r="F33" s="159" t="str">
        <f>IF($F$1="","",INDEX('Working - CPI'!$E:$E,$F$1+ROW()-ROW($B$28)))</f>
        <v/>
      </c>
      <c r="G33" s="269" t="str">
        <f>IF($F$1="","",INDEX('Working - CPI'!$F:$F,$F$1+ROW()-ROW($B$28)))</f>
        <v/>
      </c>
      <c r="H33" s="270" t="str">
        <f>IF($F$1="","",INDEX('Working - CPI'!$G:$G,$F$1+ROW()-ROW($B$28)))</f>
        <v/>
      </c>
      <c r="I33" s="269" t="str">
        <f>IF($F$1="","",INDEX('Working - CPI'!$H:$H,$F$1+ROW()-ROW($B$28)))</f>
        <v/>
      </c>
      <c r="J33" s="269" t="str">
        <f>IF($F$1="","",INDEX('Working - CPI'!$I:$I,$F$1+ROW()-ROW($B$28)))</f>
        <v/>
      </c>
      <c r="K33" s="57" t="str">
        <f>IF($F$1="","",INDEX('Working - CPI'!$J:$J,$F$1+ROW()-ROW($B$28)))</f>
        <v/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 t="str">
        <f>IF($F$1="","",IF(INDEX('Working - CPI'!$D:$D,$F$1+ROW()-ROW($B$28))&gt;0,"Vacant",""))</f>
        <v/>
      </c>
      <c r="C34" s="157" t="str">
        <f>IF($F$1="","",INDEX('Working - CPI'!$B:$B,$F$1+ROW()-ROW($B$28)))</f>
        <v/>
      </c>
      <c r="D34" s="157" t="str">
        <f>IF($F$1="","",INDEX('Working - CPI'!$C:$C,$F$1+ROW()-ROW($B$28)))</f>
        <v/>
      </c>
      <c r="E34" s="158" t="str">
        <f>IF($F$1="","",INDEX('Working - CPI'!$D:$D,$F$1+ROW()-ROW($B$28)))</f>
        <v/>
      </c>
      <c r="F34" s="159" t="str">
        <f>IF($F$1="","",INDEX('Working - CPI'!$E:$E,$F$1+ROW()-ROW($B$28)))</f>
        <v/>
      </c>
      <c r="G34" s="269" t="str">
        <f>IF($F$1="","",INDEX('Working - CPI'!$F:$F,$F$1+ROW()-ROW($B$28)))</f>
        <v/>
      </c>
      <c r="H34" s="270" t="str">
        <f>IF($F$1="","",INDEX('Working - CPI'!$G:$G,$F$1+ROW()-ROW($B$28)))</f>
        <v/>
      </c>
      <c r="I34" s="269" t="str">
        <f>IF($F$1="","",INDEX('Working - CPI'!$H:$H,$F$1+ROW()-ROW($B$28)))</f>
        <v/>
      </c>
      <c r="J34" s="269" t="str">
        <f>IF($F$1="","",INDEX('Working - CPI'!$I:$I,$F$1+ROW()-ROW($B$28)))</f>
        <v/>
      </c>
      <c r="K34" s="57" t="str">
        <f>IF($F$1="","",INDEX('Working - CPI'!$J:$J,$F$1+ROW()-ROW($B$28)))</f>
        <v/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 t="str">
        <f>IF($F$1="","",IF(INDEX('Working - CPI'!$D:$D,$F$1+ROW()-ROW($B$28))&gt;0,"Vacant",""))</f>
        <v/>
      </c>
      <c r="C35" s="157" t="str">
        <f>IF($F$1="","",INDEX('Working - CPI'!$B:$B,$F$1+ROW()-ROW($B$28)))</f>
        <v/>
      </c>
      <c r="D35" s="157" t="str">
        <f>IF($F$1="","",INDEX('Working - CPI'!$C:$C,$F$1+ROW()-ROW($B$28)))</f>
        <v/>
      </c>
      <c r="E35" s="158" t="str">
        <f>IF($F$1="","",INDEX('Working - CPI'!$D:$D,$F$1+ROW()-ROW($B$28)))</f>
        <v/>
      </c>
      <c r="F35" s="159" t="str">
        <f>IF($F$1="","",INDEX('Working - CPI'!$E:$E,$F$1+ROW()-ROW($B$28)))</f>
        <v/>
      </c>
      <c r="G35" s="269" t="str">
        <f>IF($F$1="","",INDEX('Working - CPI'!$F:$F,$F$1+ROW()-ROW($B$28)))</f>
        <v/>
      </c>
      <c r="H35" s="270" t="str">
        <f>IF($F$1="","",INDEX('Working - CPI'!$G:$G,$F$1+ROW()-ROW($B$28)))</f>
        <v/>
      </c>
      <c r="I35" s="269" t="str">
        <f>IF($F$1="","",INDEX('Working - CPI'!$H:$H,$F$1+ROW()-ROW($B$28)))</f>
        <v/>
      </c>
      <c r="J35" s="269" t="str">
        <f>IF($F$1="","",INDEX('Working - CPI'!$I:$I,$F$1+ROW()-ROW($B$28)))</f>
        <v/>
      </c>
      <c r="K35" s="57" t="str">
        <f>IF($F$1="","",INDEX('Working - CPI'!$J:$J,$F$1+ROW()-ROW($B$28)))</f>
        <v/>
      </c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 t="str">
        <f>IF($F$1="","",IF(INDEX('Working - CPI'!$D:$D,$F$1+ROW()-ROW($B$28))&gt;0,"Vacant",""))</f>
        <v/>
      </c>
      <c r="C36" s="157" t="str">
        <f>IF($F$1="","",INDEX('Working - CPI'!$B:$B,$F$1+ROW()-ROW($B$28)))</f>
        <v/>
      </c>
      <c r="D36" s="157" t="str">
        <f>IF($F$1="","",INDEX('Working - CPI'!$C:$C,$F$1+ROW()-ROW($B$28)))</f>
        <v/>
      </c>
      <c r="E36" s="158" t="str">
        <f>IF($F$1="","",INDEX('Working - CPI'!$D:$D,$F$1+ROW()-ROW($B$28)))</f>
        <v/>
      </c>
      <c r="F36" s="159" t="str">
        <f>IF($F$1="","",INDEX('Working - CPI'!$E:$E,$F$1+ROW()-ROW($B$28)))</f>
        <v/>
      </c>
      <c r="G36" s="269" t="str">
        <f>IF($F$1="","",INDEX('Working - CPI'!$F:$F,$F$1+ROW()-ROW($B$28)))</f>
        <v/>
      </c>
      <c r="H36" s="270" t="str">
        <f>IF($F$1="","",INDEX('Working - CPI'!$G:$G,$F$1+ROW()-ROW($B$28)))</f>
        <v/>
      </c>
      <c r="I36" s="269" t="str">
        <f>IF($F$1="","",INDEX('Working - CPI'!$H:$H,$F$1+ROW()-ROW($B$28)))</f>
        <v/>
      </c>
      <c r="J36" s="269" t="str">
        <f>IF($F$1="","",INDEX('Working - CPI'!$I:$I,$F$1+ROW()-ROW($B$28)))</f>
        <v/>
      </c>
      <c r="K36" s="57" t="str">
        <f>IF($F$1="","",INDEX('Working - CPI'!$J:$J,$F$1+ROW()-ROW($B$28)))</f>
        <v/>
      </c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 t="str">
        <f>IF($F$1="","",IF(INDEX('Working - CPI'!$D:$D,$F$1+ROW()-ROW($B$28))&gt;0,"Vacant",""))</f>
        <v/>
      </c>
      <c r="C37" s="157" t="str">
        <f>IF($F$1="","",INDEX('Working - CPI'!$B:$B,$F$1+ROW()-ROW($B$28)))</f>
        <v/>
      </c>
      <c r="D37" s="157" t="str">
        <f>IF($F$1="","",INDEX('Working - CPI'!$C:$C,$F$1+ROW()-ROW($B$28)))</f>
        <v/>
      </c>
      <c r="E37" s="158" t="str">
        <f>IF($F$1="","",INDEX('Working - CPI'!$D:$D,$F$1+ROW()-ROW($B$28)))</f>
        <v/>
      </c>
      <c r="F37" s="159" t="str">
        <f>IF($F$1="","",INDEX('Working - CPI'!$E:$E,$F$1+ROW()-ROW($B$28)))</f>
        <v/>
      </c>
      <c r="G37" s="269" t="str">
        <f>IF($F$1="","",INDEX('Working - CPI'!$F:$F,$F$1+ROW()-ROW($B$28)))</f>
        <v/>
      </c>
      <c r="H37" s="270" t="str">
        <f>IF($F$1="","",INDEX('Working - CPI'!$G:$G,$F$1+ROW()-ROW($B$28)))</f>
        <v/>
      </c>
      <c r="I37" s="269" t="str">
        <f>IF($F$1="","",INDEX('Working - CPI'!$H:$H,$F$1+ROW()-ROW($B$28)))</f>
        <v/>
      </c>
      <c r="J37" s="269" t="str">
        <f>IF($F$1="","",INDEX('Working - CPI'!$I:$I,$F$1+ROW()-ROW($B$28)))</f>
        <v/>
      </c>
      <c r="K37" s="57" t="str">
        <f>IF($F$1="","",INDEX('Working - CPI'!$J:$J,$F$1+ROW()-ROW($B$28)))</f>
        <v/>
      </c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 t="str">
        <f>IF($F$1="","",IF(INDEX('Working - CPI'!$D:$D,$F$1+ROW()-ROW($B$28))&gt;0,"Vacant",""))</f>
        <v/>
      </c>
      <c r="C38" s="157" t="str">
        <f>IF($F$1="","",INDEX('Working - CPI'!$B:$B,$F$1+ROW()-ROW($B$28)))</f>
        <v/>
      </c>
      <c r="D38" s="157" t="str">
        <f>IF($F$1="","",INDEX('Working - CPI'!$C:$C,$F$1+ROW()-ROW($B$28)))</f>
        <v/>
      </c>
      <c r="E38" s="158" t="str">
        <f>IF($F$1="","",INDEX('Working - CPI'!$D:$D,$F$1+ROW()-ROW($B$28)))</f>
        <v/>
      </c>
      <c r="F38" s="159" t="str">
        <f>IF($F$1="","",INDEX('Working - CPI'!$E:$E,$F$1+ROW()-ROW($B$28)))</f>
        <v/>
      </c>
      <c r="G38" s="269" t="str">
        <f>IF($F$1="","",INDEX('Working - CPI'!$F:$F,$F$1+ROW()-ROW($B$28)))</f>
        <v/>
      </c>
      <c r="H38" s="270" t="str">
        <f>IF($F$1="","",INDEX('Working - CPI'!$G:$G,$F$1+ROW()-ROW($B$28)))</f>
        <v/>
      </c>
      <c r="I38" s="269" t="str">
        <f>IF($F$1="","",INDEX('Working - CPI'!$H:$H,$F$1+ROW()-ROW($B$28)))</f>
        <v/>
      </c>
      <c r="J38" s="269" t="str">
        <f>IF($F$1="","",INDEX('Working - CPI'!$I:$I,$F$1+ROW()-ROW($B$28)))</f>
        <v/>
      </c>
      <c r="K38" s="57" t="str">
        <f>IF($F$1="","",INDEX('Working - CPI'!$J:$J,$F$1+ROW()-ROW($B$28)))</f>
        <v/>
      </c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 t="str">
        <f>IF($F$1="","",IF(INDEX('Working - CPI'!$D:$D,$F$1+ROW()-ROW($B$28))&gt;0,"Vacant",""))</f>
        <v/>
      </c>
      <c r="C39" s="157" t="str">
        <f>IF($F$1="","",INDEX('Working - CPI'!$B:$B,$F$1+ROW()-ROW($B$28)))</f>
        <v/>
      </c>
      <c r="D39" s="157" t="str">
        <f>IF($F$1="","",INDEX('Working - CPI'!$C:$C,$F$1+ROW()-ROW($B$28)))</f>
        <v/>
      </c>
      <c r="E39" s="158" t="str">
        <f>IF($F$1="","",INDEX('Working - CPI'!$D:$D,$F$1+ROW()-ROW($B$28)))</f>
        <v/>
      </c>
      <c r="F39" s="159" t="str">
        <f>IF($F$1="","",INDEX('Working - CPI'!$E:$E,$F$1+ROW()-ROW($B$28)))</f>
        <v/>
      </c>
      <c r="G39" s="269" t="str">
        <f>IF($F$1="","",INDEX('Working - CPI'!$F:$F,$F$1+ROW()-ROW($B$28)))</f>
        <v/>
      </c>
      <c r="H39" s="270" t="str">
        <f>IF($F$1="","",INDEX('Working - CPI'!$G:$G,$F$1+ROW()-ROW($B$28)))</f>
        <v/>
      </c>
      <c r="I39" s="269" t="str">
        <f>IF($F$1="","",INDEX('Working - CPI'!$H:$H,$F$1+ROW()-ROW($B$28)))</f>
        <v/>
      </c>
      <c r="J39" s="269" t="str">
        <f>IF($F$1="","",INDEX('Working - CPI'!$I:$I,$F$1+ROW()-ROW($B$28)))</f>
        <v/>
      </c>
      <c r="K39" s="57" t="str">
        <f>IF($F$1="","",INDEX('Working - CPI'!$J:$J,$F$1+ROW()-ROW($B$28)))</f>
        <v/>
      </c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 t="str">
        <f>IF($F$1="","",IF(INDEX('Working - CPI'!$D:$D,$F$1+ROW()-ROW($B$28))&gt;0,"Vacant",""))</f>
        <v/>
      </c>
      <c r="C40" s="157" t="str">
        <f>IF($F$1="","",INDEX('Working - CPI'!$B:$B,$F$1+ROW()-ROW($B$28)))</f>
        <v/>
      </c>
      <c r="D40" s="157" t="str">
        <f>IF($F$1="","",INDEX('Working - CPI'!$C:$C,$F$1+ROW()-ROW($B$28)))</f>
        <v/>
      </c>
      <c r="E40" s="158" t="str">
        <f>IF($F$1="","",INDEX('Working - CPI'!$D:$D,$F$1+ROW()-ROW($B$28)))</f>
        <v/>
      </c>
      <c r="F40" s="159" t="str">
        <f>IF($F$1="","",INDEX('Working - CPI'!$E:$E,$F$1+ROW()-ROW($B$28)))</f>
        <v/>
      </c>
      <c r="G40" s="269" t="str">
        <f>IF($F$1="","",INDEX('Working - CPI'!$F:$F,$F$1+ROW()-ROW($B$28)))</f>
        <v/>
      </c>
      <c r="H40" s="270" t="str">
        <f>IF($F$1="","",INDEX('Working - CPI'!$G:$G,$F$1+ROW()-ROW($B$28)))</f>
        <v/>
      </c>
      <c r="I40" s="269" t="str">
        <f>IF($F$1="","",INDEX('Working - CPI'!$H:$H,$F$1+ROW()-ROW($B$28)))</f>
        <v/>
      </c>
      <c r="J40" s="269" t="str">
        <f>IF($F$1="","",INDEX('Working - CPI'!$I:$I,$F$1+ROW()-ROW($B$28)))</f>
        <v/>
      </c>
      <c r="K40" s="57" t="str">
        <f>IF($F$1="","",INDEX('Working - CPI'!$J:$J,$F$1+ROW()-ROW($B$28)))</f>
        <v/>
      </c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 t="str">
        <f>IF($F$1="","",IF(INDEX('Working - CPI'!$D:$D,$F$1+ROW()-ROW($B$28))&gt;0,"Vacant",""))</f>
        <v/>
      </c>
      <c r="C41" s="157" t="str">
        <f>IF($F$1="","",INDEX('Working - CPI'!$B:$B,$F$1+ROW()-ROW($B$28)))</f>
        <v/>
      </c>
      <c r="D41" s="157" t="str">
        <f>IF($F$1="","",INDEX('Working - CPI'!$C:$C,$F$1+ROW()-ROW($B$28)))</f>
        <v/>
      </c>
      <c r="E41" s="158" t="str">
        <f>IF($F$1="","",INDEX('Working - CPI'!$D:$D,$F$1+ROW()-ROW($B$28)))</f>
        <v/>
      </c>
      <c r="F41" s="159" t="str">
        <f>IF($F$1="","",INDEX('Working - CPI'!$E:$E,$F$1+ROW()-ROW($B$28)))</f>
        <v/>
      </c>
      <c r="G41" s="269" t="str">
        <f>IF($F$1="","",INDEX('Working - CPI'!$F:$F,$F$1+ROW()-ROW($B$28)))</f>
        <v/>
      </c>
      <c r="H41" s="270" t="str">
        <f>IF($F$1="","",INDEX('Working - CPI'!$G:$G,$F$1+ROW()-ROW($B$28)))</f>
        <v/>
      </c>
      <c r="I41" s="269" t="str">
        <f>IF($F$1="","",INDEX('Working - CPI'!$H:$H,$F$1+ROW()-ROW($B$28)))</f>
        <v/>
      </c>
      <c r="J41" s="269" t="str">
        <f>IF($F$1="","",INDEX('Working - CPI'!$I:$I,$F$1+ROW()-ROW($B$28)))</f>
        <v/>
      </c>
      <c r="K41" s="57" t="str">
        <f>IF($F$1="","",INDEX('Working - CPI'!$J:$J,$F$1+ROW()-ROW($B$28)))</f>
        <v/>
      </c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 t="str">
        <f>IF($F$1="","",IF(INDEX('Working - CPI'!$D:$D,$F$1+ROW()-ROW($B$28))&gt;0,"Vacant",""))</f>
        <v/>
      </c>
      <c r="C42" s="157" t="str">
        <f>IF($F$1="","",INDEX('Working - CPI'!$B:$B,$F$1+ROW()-ROW($B$28)))</f>
        <v/>
      </c>
      <c r="D42" s="157" t="str">
        <f>IF($F$1="","",INDEX('Working - CPI'!$C:$C,$F$1+ROW()-ROW($B$28)))</f>
        <v/>
      </c>
      <c r="E42" s="158" t="str">
        <f>IF($F$1="","",INDEX('Working - CPI'!$D:$D,$F$1+ROW()-ROW($B$28)))</f>
        <v/>
      </c>
      <c r="F42" s="159" t="str">
        <f>IF($F$1="","",INDEX('Working - CPI'!$E:$E,$F$1+ROW()-ROW($B$28)))</f>
        <v/>
      </c>
      <c r="G42" s="269" t="str">
        <f>IF($F$1="","",INDEX('Working - CPI'!$F:$F,$F$1+ROW()-ROW($B$28)))</f>
        <v/>
      </c>
      <c r="H42" s="270" t="str">
        <f>IF($F$1="","",INDEX('Working - CPI'!$G:$G,$F$1+ROW()-ROW($B$28)))</f>
        <v/>
      </c>
      <c r="I42" s="269" t="str">
        <f>IF($F$1="","",INDEX('Working - CPI'!$H:$H,$F$1+ROW()-ROW($B$28)))</f>
        <v/>
      </c>
      <c r="J42" s="269" t="str">
        <f>IF($F$1="","",INDEX('Working - CPI'!$I:$I,$F$1+ROW()-ROW($B$28)))</f>
        <v/>
      </c>
      <c r="K42" s="57" t="str">
        <f>IF($F$1="","",INDEX('Working - CPI'!$J:$J,$F$1+ROW()-ROW($B$28)))</f>
        <v/>
      </c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 t="str">
        <f>IF($F$1="","",IF(INDEX('Working - CPI'!$D:$D,$F$1+ROW()-ROW($B$28))&gt;0,"Vacant",""))</f>
        <v/>
      </c>
      <c r="C43" s="157" t="str">
        <f>IF($F$1="","",INDEX('Working - CPI'!$B:$B,$F$1+ROW()-ROW($B$28)))</f>
        <v/>
      </c>
      <c r="D43" s="157" t="str">
        <f>IF($F$1="","",INDEX('Working - CPI'!$C:$C,$F$1+ROW()-ROW($B$28)))</f>
        <v/>
      </c>
      <c r="E43" s="158" t="str">
        <f>IF($F$1="","",INDEX('Working - CPI'!$D:$D,$F$1+ROW()-ROW($B$28)))</f>
        <v/>
      </c>
      <c r="F43" s="159" t="str">
        <f>IF($F$1="","",INDEX('Working - CPI'!$E:$E,$F$1+ROW()-ROW($B$28)))</f>
        <v/>
      </c>
      <c r="G43" s="269" t="str">
        <f>IF($F$1="","",INDEX('Working - CPI'!$F:$F,$F$1+ROW()-ROW($B$28)))</f>
        <v/>
      </c>
      <c r="H43" s="270" t="str">
        <f>IF($F$1="","",INDEX('Working - CPI'!$G:$G,$F$1+ROW()-ROW($B$28)))</f>
        <v/>
      </c>
      <c r="I43" s="269" t="str">
        <f>IF($F$1="","",INDEX('Working - CPI'!$H:$H,$F$1+ROW()-ROW($B$28)))</f>
        <v/>
      </c>
      <c r="J43" s="269" t="str">
        <f>IF($F$1="","",INDEX('Working - CPI'!$I:$I,$F$1+ROW()-ROW($B$28)))</f>
        <v/>
      </c>
      <c r="K43" s="57" t="str">
        <f>IF($F$1="","",INDEX('Working - CPI'!$J:$J,$F$1+ROW()-ROW($B$28)))</f>
        <v/>
      </c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 t="str">
        <f>IF($F$1="","",IF(INDEX('Working - CPI'!$D:$D,$F$1+ROW()-ROW($B$28))&gt;0,"Vacant",""))</f>
        <v/>
      </c>
      <c r="C44" s="188" t="str">
        <f>IF($F$1="","",INDEX('Working - CPI'!$B:$B,$F$1+ROW()-ROW($B$28)))</f>
        <v/>
      </c>
      <c r="D44" s="188" t="str">
        <f>IF($F$1="","",INDEX('Working - CPI'!$C:$C,$F$1+ROW()-ROW($B$28)))</f>
        <v/>
      </c>
      <c r="E44" s="189" t="str">
        <f>IF($F$1="","",INDEX('Working - CPI'!$D:$D,$F$1+ROW()-ROW($B$28)))</f>
        <v/>
      </c>
      <c r="F44" s="190" t="str">
        <f>IF($F$1="","",INDEX('Working - CPI'!$E:$E,$F$1+ROW()-ROW($B$28)))</f>
        <v/>
      </c>
      <c r="G44" s="271" t="str">
        <f>IF($F$1="","",INDEX('Working - CPI'!$F:$F,$F$1+ROW()-ROW($B$28)))</f>
        <v/>
      </c>
      <c r="H44" s="272" t="str">
        <f>IF($F$1="","",INDEX('Working - CPI'!$G:$G,$F$1+ROW()-ROW($B$28)))</f>
        <v/>
      </c>
      <c r="I44" s="271" t="str">
        <f>IF($F$1="","",INDEX('Working - CPI'!$H:$H,$F$1+ROW()-ROW($B$28)))</f>
        <v/>
      </c>
      <c r="J44" s="271" t="str">
        <f>IF($F$1="","",INDEX('Working - CPI'!$I:$I,$F$1+ROW()-ROW($B$28)))</f>
        <v/>
      </c>
      <c r="K44" s="57" t="str">
        <f>IF($F$1="","",INDEX('Working - CPI'!$J:$J,$F$1+ROW()-ROW($B$28)))</f>
        <v/>
      </c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 t="str">
        <f>IF($F$1="","",IF(INDEX('Working - CPI'!$D:$D,$F$1+ROW()-ROW($B$28))&gt;0,"Vacant",""))</f>
        <v/>
      </c>
      <c r="C45" s="157" t="str">
        <f>IF($F$1="","",INDEX('Working - CPI'!$B:$B,$F$1+ROW()-ROW($B$28)))</f>
        <v/>
      </c>
      <c r="D45" s="157" t="str">
        <f>IF($F$1="","",INDEX('Working - CPI'!$C:$C,$F$1+ROW()-ROW($B$28)))</f>
        <v/>
      </c>
      <c r="E45" s="158" t="str">
        <f>IF($F$1="","",INDEX('Working - CPI'!$D:$D,$F$1+ROW()-ROW($B$28)))</f>
        <v/>
      </c>
      <c r="F45" s="159" t="str">
        <f>IF($F$1="","",INDEX('Working - CPI'!$E:$E,$F$1+ROW()-ROW($B$28)))</f>
        <v/>
      </c>
      <c r="G45" s="269" t="str">
        <f>IF($F$1="","",INDEX('Working - CPI'!$F:$F,$F$1+ROW()-ROW($B$28)))</f>
        <v/>
      </c>
      <c r="H45" s="270" t="str">
        <f>IF($F$1="","",INDEX('Working - CPI'!$G:$G,$F$1+ROW()-ROW($B$28)))</f>
        <v/>
      </c>
      <c r="I45" s="269" t="str">
        <f>IF($F$1="","",INDEX('Working - CPI'!$H:$H,$F$1+ROW()-ROW($B$28)))</f>
        <v/>
      </c>
      <c r="J45" s="269" t="str">
        <f>IF($F$1="","",INDEX('Working - CPI'!$I:$I,$F$1+ROW()-ROW($B$28)))</f>
        <v/>
      </c>
      <c r="K45" t="str">
        <f>IF($F$1="","",INDEX('Working - CPI'!$J:$J,$F$1+ROW()-ROW($B$28)))</f>
        <v/>
      </c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0</v>
      </c>
      <c r="F46" s="239"/>
      <c r="G46" s="237" t="s">
        <v>59</v>
      </c>
      <c r="H46" s="237">
        <f>SUMIF(B28:B41,G46,E28:E41)</f>
        <v>0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/>
      </c>
      <c r="C50" s="62" t="str">
        <f>IF($G$1="","",INDEX('Lease Report 2025'!$D:$D,$G$1+ROW()-ROW($B$50)))</f>
        <v/>
      </c>
      <c r="D50" s="62" t="str">
        <f>IF($G$1="","",INDEX('Lease Report 2025'!$E:$E,$G$1+ROW()-ROW($B$50)))</f>
        <v/>
      </c>
      <c r="E50" s="60" t="str">
        <f>IF($G$1="","",INDEX('Lease Report 2025'!$G:$G,$G$1+ROW()-ROW($B$50)))</f>
        <v/>
      </c>
      <c r="F50" s="63" t="str">
        <f>IF($G$1="","",INDEX('Lease Report 2025'!$A:$A,$G$1+ROW()-ROW($B$50)))</f>
        <v/>
      </c>
      <c r="G50" s="64" t="str">
        <f>IF($G$1="","",INDEX('Lease Report 2025'!$L:$L,$G$1+ROW()-ROW($B$50)))</f>
        <v/>
      </c>
      <c r="H50" s="64"/>
      <c r="I50" s="62" t="str">
        <f>IF($G$1="","",INDEX('Lease Report 2025'!$P:$P,$G$1+ROW()-ROW($B$50)))</f>
        <v/>
      </c>
      <c r="J50" s="62"/>
      <c r="K50" s="64"/>
      <c r="L50" s="64"/>
      <c r="M50" s="64"/>
      <c r="N50" s="476"/>
      <c r="O50" s="476" t="str">
        <f>IF($G$1="","",INDEX('Lease Report 2025'!$N:$N,$G$1+ROW()-ROW($B$50)))</f>
        <v/>
      </c>
      <c r="P50" s="476"/>
      <c r="Q50" s="476"/>
      <c r="R50" s="64"/>
      <c r="S50" s="109" t="str">
        <f>IF($G$1="","",INDEX('Lease Report 2025'!$R:$R,$G$1+ROW()-ROW($B$50)))</f>
        <v/>
      </c>
      <c r="T50" s="61" t="str">
        <f>IF($G$1="","",INDEX('Lease Report 2025'!$O:$O,$G$1+ROW()-ROW($B$50)))</f>
        <v/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/>
      </c>
      <c r="C51" s="62" t="str">
        <f>IF($G$1="","",INDEX('Lease Report 2025'!$D:$D,$G$1+ROW()-ROW($B$50)))</f>
        <v/>
      </c>
      <c r="D51" s="62" t="str">
        <f>IF($G$1="","",INDEX('Lease Report 2025'!$E:$E,$G$1+ROW()-ROW($B$50)))</f>
        <v/>
      </c>
      <c r="E51" s="60" t="str">
        <f>IF($G$1="","",INDEX('Lease Report 2025'!$G:$G,$G$1+ROW()-ROW($B$50)))</f>
        <v/>
      </c>
      <c r="F51" s="63" t="str">
        <f>IF($G$1="","",INDEX('Lease Report 2025'!$A:$A,$G$1+ROW()-ROW($B$50)))</f>
        <v/>
      </c>
      <c r="G51" s="64" t="str">
        <f>IF($G$1="","",INDEX('Lease Report 2025'!$L:$L,$G$1+ROW()-ROW($B$50)))</f>
        <v/>
      </c>
      <c r="H51" s="64"/>
      <c r="I51" s="62" t="str">
        <f>IF($G$1="","",INDEX('Lease Report 2025'!$P:$P,$G$1+ROW()-ROW($B$50)))</f>
        <v/>
      </c>
      <c r="J51" s="62"/>
      <c r="K51" s="64"/>
      <c r="L51" s="64"/>
      <c r="M51" s="64"/>
      <c r="N51" s="476"/>
      <c r="O51" s="476" t="str">
        <f>IF($G$1="","",INDEX('Lease Report 2025'!$N:$N,$G$1+ROW()-ROW($B$50)))</f>
        <v/>
      </c>
      <c r="P51" s="476"/>
      <c r="Q51" s="476"/>
      <c r="R51" s="64"/>
      <c r="S51" s="109" t="str">
        <f>IF($G$1="","",INDEX('Lease Report 2025'!$R:$R,$G$1+ROW()-ROW($B$50)))</f>
        <v/>
      </c>
      <c r="T51" s="61" t="str">
        <f>IF($G$1="","",INDEX('Lease Report 2025'!$O:$O,$G$1+ROW()-ROW($B$50)))</f>
        <v/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/>
      </c>
      <c r="C52" s="62" t="str">
        <f>IF($G$1="","",INDEX('Lease Report 2025'!$D:$D,$G$1+ROW()-ROW($B$50)))</f>
        <v/>
      </c>
      <c r="D52" s="62" t="str">
        <f>IF($G$1="","",INDEX('Lease Report 2025'!$E:$E,$G$1+ROW()-ROW($B$50)))</f>
        <v/>
      </c>
      <c r="E52" s="60" t="str">
        <f>IF($G$1="","",INDEX('Lease Report 2025'!$G:$G,$G$1+ROW()-ROW($B$50)))</f>
        <v/>
      </c>
      <c r="F52" s="63" t="str">
        <f>IF($G$1="","",INDEX('Lease Report 2025'!$A:$A,$G$1+ROW()-ROW($B$50)))</f>
        <v/>
      </c>
      <c r="G52" s="64" t="str">
        <f>IF($G$1="","",INDEX('Lease Report 2025'!$L:$L,$G$1+ROW()-ROW($B$50)))</f>
        <v/>
      </c>
      <c r="H52" s="64"/>
      <c r="I52" s="62" t="str">
        <f>IF($G$1="","",INDEX('Lease Report 2025'!$P:$P,$G$1+ROW()-ROW($B$50)))</f>
        <v/>
      </c>
      <c r="J52" s="62"/>
      <c r="K52" s="64"/>
      <c r="L52" s="64"/>
      <c r="M52" s="64"/>
      <c r="N52" s="476"/>
      <c r="O52" s="476" t="str">
        <f>IF($G$1="","",INDEX('Lease Report 2025'!$N:$N,$G$1+ROW()-ROW($B$50)))</f>
        <v/>
      </c>
      <c r="P52" s="476"/>
      <c r="Q52" s="476"/>
      <c r="R52" s="64"/>
      <c r="S52" s="109" t="str">
        <f>IF($G$1="","",INDEX('Lease Report 2025'!$R:$R,$G$1+ROW()-ROW($B$50)))</f>
        <v/>
      </c>
      <c r="T52" s="61" t="str">
        <f>IF($G$1="","",INDEX('Lease Report 2025'!$O:$O,$G$1+ROW()-ROW($B$50)))</f>
        <v/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110" customFormat="1" ht="12.75" customHeight="1">
      <c r="A53" s="60"/>
      <c r="B53" s="147" t="str">
        <f>IF($G$1="","",INDEX('Lease Report 2025'!$H:$H,$G$1+ROW()-ROW($B$50)))</f>
        <v/>
      </c>
      <c r="C53" s="62" t="str">
        <f>IF($G$1="","",INDEX('Lease Report 2025'!$D:$D,$G$1+ROW()-ROW($B$50)))</f>
        <v/>
      </c>
      <c r="D53" s="62" t="str">
        <f>IF($G$1="","",INDEX('Lease Report 2025'!$E:$E,$G$1+ROW()-ROW($B$50)))</f>
        <v/>
      </c>
      <c r="E53" s="60" t="str">
        <f>IF($G$1="","",INDEX('Lease Report 2025'!$G:$G,$G$1+ROW()-ROW($B$50)))</f>
        <v/>
      </c>
      <c r="F53" s="103" t="str">
        <f>IF($G$1="","",INDEX('Lease Report 2025'!$A:$A,$G$1+ROW()-ROW($B$50)))</f>
        <v/>
      </c>
      <c r="G53" s="64" t="str">
        <f>IF($G$1="","",INDEX('Lease Report 2025'!$L:$L,$G$1+ROW()-ROW($B$50)))</f>
        <v/>
      </c>
      <c r="H53" s="64"/>
      <c r="I53" s="62" t="str">
        <f>IF($G$1="","",INDEX('Lease Report 2025'!$P:$P,$G$1+ROW()-ROW($B$50)))</f>
        <v/>
      </c>
      <c r="J53" s="104"/>
      <c r="K53" s="105"/>
      <c r="L53" s="64"/>
      <c r="M53" s="60"/>
      <c r="N53" s="106"/>
      <c r="O53" s="107" t="str">
        <f>IF($G$1="","",INDEX('Lease Report 2025'!$N:$N,$G$1+ROW()-ROW($B$50)))</f>
        <v/>
      </c>
      <c r="P53" s="107"/>
      <c r="Q53" s="174"/>
      <c r="R53" s="74"/>
      <c r="S53" s="175" t="str">
        <f>IF($G$1="","",INDEX('Lease Report 2025'!$R:$R,$G$1+ROW()-ROW($B$50)))</f>
        <v/>
      </c>
      <c r="T53" s="864" t="str">
        <f>IF($G$1="","",INDEX('Lease Report 2025'!$O:$O,$G$1+ROW()-ROW($B$50)))</f>
        <v/>
      </c>
      <c r="U53" s="853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147" t="str">
        <f>IF($G$1="","",INDEX('Lease Report 2025'!$H:$H,$G$1+ROW()-ROW($B$50)))</f>
        <v/>
      </c>
      <c r="C54" s="62" t="str">
        <f>IF($G$1="","",INDEX('Lease Report 2025'!$D:$D,$G$1+ROW()-ROW($B$50)))</f>
        <v/>
      </c>
      <c r="D54" s="62" t="str">
        <f>IF($G$1="","",INDEX('Lease Report 2025'!$E:$E,$G$1+ROW()-ROW($B$50)))</f>
        <v/>
      </c>
      <c r="E54" s="60" t="str">
        <f>IF($G$1="","",INDEX('Lease Report 2025'!$G:$G,$G$1+ROW()-ROW($B$50)))</f>
        <v/>
      </c>
      <c r="F54" s="103" t="str">
        <f>IF($G$1="","",INDEX('Lease Report 2025'!$A:$A,$G$1+ROW()-ROW($B$50)))</f>
        <v/>
      </c>
      <c r="G54" s="64" t="str">
        <f>IF($G$1="","",INDEX('Lease Report 2025'!$L:$L,$G$1+ROW()-ROW($B$50)))</f>
        <v/>
      </c>
      <c r="H54" s="64"/>
      <c r="I54" s="62" t="str">
        <f>IF($G$1="","",INDEX('Lease Report 2025'!$P:$P,$G$1+ROW()-ROW($B$50)))</f>
        <v/>
      </c>
      <c r="J54" s="104"/>
      <c r="K54" s="105"/>
      <c r="L54" s="64"/>
      <c r="M54" s="60"/>
      <c r="N54" s="106"/>
      <c r="O54" s="107" t="str">
        <f>IF($G$1="","",INDEX('Lease Report 2025'!$N:$N,$G$1+ROW()-ROW($B$50)))</f>
        <v/>
      </c>
      <c r="P54" s="107"/>
      <c r="Q54" s="174"/>
      <c r="R54" s="74"/>
      <c r="S54" s="183" t="str">
        <f>IF($G$1="","",INDEX('Lease Report 2025'!$R:$R,$G$1+ROW()-ROW($B$50)))</f>
        <v/>
      </c>
      <c r="T54" s="184" t="str">
        <f>IF($G$1="","",INDEX('Lease Report 2025'!$O:$O,$G$1+ROW()-ROW($B$50)))</f>
        <v/>
      </c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2.75" customHeight="1">
      <c r="A55" s="60"/>
      <c r="B55" s="147" t="str">
        <f>IF($G$1="","",INDEX('Lease Report 2025'!$H:$H,$G$1+ROW()-ROW($B$50)))</f>
        <v/>
      </c>
      <c r="C55" s="62" t="str">
        <f>IF($G$1="","",INDEX('Lease Report 2025'!$D:$D,$G$1+ROW()-ROW($B$50)))</f>
        <v/>
      </c>
      <c r="D55" s="62" t="str">
        <f>IF($G$1="","",INDEX('Lease Report 2025'!$E:$E,$G$1+ROW()-ROW($B$50)))</f>
        <v/>
      </c>
      <c r="E55" s="60" t="str">
        <f>IF($G$1="","",INDEX('Lease Report 2025'!$G:$G,$G$1+ROW()-ROW($B$50)))</f>
        <v/>
      </c>
      <c r="F55" s="103" t="str">
        <f>IF($G$1="","",INDEX('Lease Report 2025'!$A:$A,$G$1+ROW()-ROW($B$50)))</f>
        <v/>
      </c>
      <c r="G55" s="64" t="str">
        <f>IF($G$1="","",INDEX('Lease Report 2025'!$L:$L,$G$1+ROW()-ROW($B$50)))</f>
        <v/>
      </c>
      <c r="H55" s="64"/>
      <c r="I55" s="62" t="str">
        <f>IF($G$1="","",INDEX('Lease Report 2025'!$P:$P,$G$1+ROW()-ROW($B$50)))</f>
        <v/>
      </c>
      <c r="J55" s="104"/>
      <c r="K55" s="105"/>
      <c r="L55" s="64"/>
      <c r="M55" s="60"/>
      <c r="N55" s="106"/>
      <c r="O55" s="107" t="str">
        <f>IF($G$1="","",INDEX('Lease Report 2025'!$N:$N,$G$1+ROW()-ROW($B$50)))</f>
        <v/>
      </c>
      <c r="P55" s="107"/>
      <c r="Q55" s="174"/>
      <c r="R55" s="74"/>
      <c r="S55" s="183" t="str">
        <f>IF($G$1="","",INDEX('Lease Report 2025'!$R:$R,$G$1+ROW()-ROW($B$50)))</f>
        <v/>
      </c>
      <c r="T55" s="184" t="str">
        <f>IF($G$1="","",INDEX('Lease Report 2025'!$O:$O,$G$1+ROW()-ROW($B$50)))</f>
        <v/>
      </c>
      <c r="U55" s="258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31" customFormat="1" ht="12.75" customHeight="1">
      <c r="A56" s="856" t="s">
        <v>789</v>
      </c>
      <c r="B56" s="857"/>
      <c r="C56" s="857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O56" s="857"/>
      <c r="P56" s="857"/>
      <c r="Q56" s="857"/>
      <c r="R56" s="857"/>
      <c r="S56" s="857"/>
      <c r="T56" s="857"/>
      <c r="U56" s="858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3"/>
    </row>
    <row r="57" spans="1:71" s="31" customFormat="1" ht="12.75" customHeight="1">
      <c r="A57" s="861" t="s">
        <v>777</v>
      </c>
      <c r="B57" s="862"/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3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3"/>
    </row>
    <row r="58" spans="1:71" s="536" customFormat="1" ht="15" customHeight="1">
      <c r="A58" s="530" t="s">
        <v>750</v>
      </c>
      <c r="B58" s="531" t="s">
        <v>751</v>
      </c>
      <c r="C58" s="532" t="s">
        <v>752</v>
      </c>
      <c r="D58" s="532" t="s">
        <v>753</v>
      </c>
      <c r="E58" s="530" t="s">
        <v>730</v>
      </c>
      <c r="F58" s="533" t="s">
        <v>758</v>
      </c>
      <c r="G58" s="534"/>
      <c r="H58" s="534"/>
      <c r="I58" s="532"/>
      <c r="J58" s="532"/>
      <c r="K58" s="534"/>
      <c r="L58" s="534"/>
      <c r="M58" s="534"/>
      <c r="N58" s="534"/>
      <c r="O58" s="534"/>
      <c r="P58" s="534"/>
      <c r="Q58" s="534"/>
      <c r="R58" s="534"/>
      <c r="S58" s="553"/>
      <c r="T58" s="859"/>
      <c r="U58" s="860"/>
      <c r="W58" s="537"/>
      <c r="X58" s="537"/>
      <c r="Y58" s="537"/>
      <c r="Z58" s="537"/>
      <c r="AA58" s="537"/>
      <c r="AB58" s="538"/>
      <c r="AC58" s="539"/>
      <c r="AD58" s="540"/>
      <c r="AE58" s="538"/>
      <c r="AF58" s="539"/>
      <c r="AG58" s="554"/>
      <c r="AH58" s="541"/>
      <c r="AL58" s="555"/>
      <c r="AM58" s="556"/>
      <c r="AN58" s="557"/>
      <c r="AO58" s="557"/>
      <c r="AP58" s="557"/>
      <c r="AQ58" s="557"/>
      <c r="AR58" s="557"/>
      <c r="AS58" s="557"/>
      <c r="AT58" s="557"/>
      <c r="AU58" s="557"/>
      <c r="AV58" s="557"/>
      <c r="AW58" s="558"/>
      <c r="AX58" s="558"/>
      <c r="AY58" s="558"/>
      <c r="AZ58" s="558"/>
      <c r="BA58" s="558"/>
      <c r="BB58" s="558"/>
      <c r="BD58" s="556"/>
      <c r="BE58" s="557"/>
      <c r="BF58" s="557"/>
      <c r="BG58" s="557"/>
      <c r="BH58" s="557"/>
      <c r="BI58" s="557"/>
      <c r="BJ58" s="557"/>
      <c r="BK58" s="557"/>
      <c r="BL58" s="557"/>
      <c r="BM58" s="557"/>
    </row>
    <row r="59" spans="1:71" s="16" customFormat="1" ht="15" customHeight="1">
      <c r="A59" s="20"/>
      <c r="B59" s="17"/>
      <c r="C59" s="18"/>
      <c r="D59" s="18"/>
      <c r="E59" s="20"/>
      <c r="F59" s="21"/>
      <c r="G59" s="851"/>
      <c r="H59" s="852"/>
      <c r="I59" s="852"/>
      <c r="J59" s="852"/>
      <c r="K59" s="852"/>
      <c r="L59" s="852"/>
      <c r="M59" s="852"/>
      <c r="N59" s="852"/>
      <c r="O59" s="852"/>
      <c r="P59" s="852"/>
      <c r="Q59" s="852"/>
      <c r="R59" s="852"/>
      <c r="S59" s="852"/>
      <c r="T59" s="852"/>
      <c r="U59" s="85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46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L60" s="46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39"/>
      <c r="G62" s="850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39"/>
      <c r="G63" s="850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39"/>
      <c r="G64" s="850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1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46" customFormat="1" ht="15" customHeight="1">
      <c r="A75" s="52"/>
      <c r="C75" s="53"/>
      <c r="D75" s="53"/>
      <c r="E75" s="52"/>
      <c r="F75" s="54"/>
      <c r="G75" s="883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3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s="46" customFormat="1" ht="15" customHeight="1">
      <c r="A78" s="52"/>
      <c r="C78" s="53"/>
      <c r="D78" s="53"/>
      <c r="E78" s="52"/>
      <c r="F78" s="54"/>
      <c r="G78" s="882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7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</row>
    <row r="79" spans="1:65" s="46" customFormat="1" ht="15" customHeight="1">
      <c r="A79" s="52"/>
      <c r="C79" s="53"/>
      <c r="D79" s="53"/>
      <c r="E79" s="52"/>
      <c r="F79" s="54"/>
      <c r="G79" s="882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s="46" customFormat="1" ht="15" customHeight="1">
      <c r="A80" s="52"/>
      <c r="C80" s="53"/>
      <c r="D80" s="53"/>
      <c r="E80" s="52"/>
      <c r="F80" s="54"/>
      <c r="G80" s="882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7:38" ht="15" customHeight="1">
      <c r="G81" s="879"/>
      <c r="H81" s="879"/>
      <c r="I81" s="880"/>
      <c r="J81" s="880"/>
      <c r="K81" s="879"/>
      <c r="L81" s="879"/>
      <c r="M81" s="879"/>
      <c r="N81" s="879"/>
      <c r="O81" s="881"/>
      <c r="P81" s="881"/>
      <c r="Q81" s="881"/>
      <c r="R81" s="881"/>
      <c r="S81" s="881"/>
      <c r="T81" s="881"/>
      <c r="U81" s="881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7:38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7:38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7:38" ht="15" customHeight="1"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7:38" ht="15" customHeight="1"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spans="7:38" ht="15" customHeight="1"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</sheetData>
  <mergeCells count="59">
    <mergeCell ref="G81:U81"/>
    <mergeCell ref="G65:U65"/>
    <mergeCell ref="G66:U66"/>
    <mergeCell ref="G78:U78"/>
    <mergeCell ref="G71:U71"/>
    <mergeCell ref="G72:U72"/>
    <mergeCell ref="G67:U67"/>
    <mergeCell ref="G68:U68"/>
    <mergeCell ref="G69:U69"/>
    <mergeCell ref="G79:U79"/>
    <mergeCell ref="G80:U80"/>
    <mergeCell ref="G73:U73"/>
    <mergeCell ref="G74:U74"/>
    <mergeCell ref="G75:U75"/>
    <mergeCell ref="G76:U76"/>
    <mergeCell ref="G77:U77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K13:U13"/>
    <mergeCell ref="K14:U14"/>
    <mergeCell ref="G70:U70"/>
    <mergeCell ref="G64:U64"/>
    <mergeCell ref="G59:U59"/>
    <mergeCell ref="K48:L48"/>
    <mergeCell ref="G62:U62"/>
    <mergeCell ref="I48:J48"/>
    <mergeCell ref="M48:N48"/>
    <mergeCell ref="G61:U61"/>
    <mergeCell ref="G63:U63"/>
    <mergeCell ref="G60:U60"/>
    <mergeCell ref="A56:U56"/>
    <mergeCell ref="T49:U49"/>
    <mergeCell ref="G48:H48"/>
    <mergeCell ref="A57:U57"/>
    <mergeCell ref="T53:U53"/>
    <mergeCell ref="T58:U58"/>
    <mergeCell ref="A47:U47"/>
    <mergeCell ref="K15:U15"/>
    <mergeCell ref="K16:U16"/>
    <mergeCell ref="K17:U17"/>
    <mergeCell ref="K18:U18"/>
    <mergeCell ref="K19:U19"/>
    <mergeCell ref="K20:U20"/>
    <mergeCell ref="K21:U21"/>
    <mergeCell ref="K22:U22"/>
    <mergeCell ref="K23:U23"/>
    <mergeCell ref="K27:Q27"/>
    <mergeCell ref="R27:U2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9CEC-ECE0-E748-AC11-FDB011746AA7}">
  <dimension ref="A1:AD24"/>
  <sheetViews>
    <sheetView showGridLines="0" topLeftCell="E1" workbookViewId="0">
      <pane ySplit="1" topLeftCell="A2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1931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1494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1932</v>
      </c>
      <c r="B7" s="892" t="s">
        <v>1933</v>
      </c>
      <c r="C7" s="888"/>
      <c r="D7" s="888"/>
      <c r="E7" s="900">
        <v>103094</v>
      </c>
      <c r="F7" s="888"/>
      <c r="G7" s="619">
        <v>103094</v>
      </c>
      <c r="H7" s="619">
        <v>1039187.52</v>
      </c>
      <c r="I7" s="901">
        <v>86598.96</v>
      </c>
      <c r="J7" s="888"/>
      <c r="K7" s="618">
        <v>10.08</v>
      </c>
      <c r="L7" s="894"/>
      <c r="M7" s="888"/>
      <c r="N7" s="887">
        <v>45901</v>
      </c>
      <c r="O7" s="888"/>
      <c r="P7" s="888"/>
      <c r="Q7" s="888"/>
      <c r="R7" s="888"/>
      <c r="S7" s="888"/>
      <c r="T7" s="887">
        <v>46265</v>
      </c>
      <c r="U7" s="888"/>
      <c r="V7" s="888"/>
      <c r="W7" s="616">
        <v>86598.96</v>
      </c>
      <c r="X7" s="889">
        <v>10.08</v>
      </c>
      <c r="Y7" s="888"/>
      <c r="Z7" s="888"/>
      <c r="AA7" s="888"/>
      <c r="AB7" s="888"/>
      <c r="AC7" s="617">
        <v>42430</v>
      </c>
      <c r="AD7" s="615" t="s">
        <v>1339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892" t="s">
        <v>792</v>
      </c>
      <c r="B9" s="892" t="s">
        <v>792</v>
      </c>
      <c r="C9" s="888"/>
      <c r="D9" s="888"/>
    </row>
    <row r="10" spans="1:30">
      <c r="A10" s="888"/>
      <c r="B10" s="888"/>
      <c r="C10" s="888"/>
      <c r="D10" s="888"/>
    </row>
    <row r="11" spans="1:30" ht="16" thickBot="1">
      <c r="A11" s="888"/>
      <c r="B11" s="888"/>
      <c r="C11" s="888"/>
      <c r="D11" s="888"/>
      <c r="J11" s="895" t="s">
        <v>901</v>
      </c>
      <c r="K11" s="896"/>
      <c r="L11" s="896"/>
      <c r="M11" s="896"/>
      <c r="N11" s="896"/>
      <c r="O11" s="896"/>
      <c r="P11" s="896"/>
      <c r="Q11" s="896"/>
      <c r="R11" s="896"/>
      <c r="S11" s="896"/>
      <c r="T11" s="896"/>
      <c r="U11" s="896"/>
      <c r="V11" s="896"/>
      <c r="W11" s="896"/>
      <c r="X11" s="896"/>
      <c r="Y11" s="896"/>
      <c r="Z11" s="896"/>
    </row>
    <row r="12" spans="1:30">
      <c r="A12" s="888"/>
      <c r="B12" s="888"/>
      <c r="C12" s="888"/>
      <c r="D12" s="888"/>
    </row>
    <row r="13" spans="1:30">
      <c r="A13" s="888"/>
      <c r="B13" s="888"/>
      <c r="C13" s="888"/>
      <c r="D13" s="888"/>
      <c r="J13" s="890" t="s">
        <v>902</v>
      </c>
      <c r="K13" s="888"/>
      <c r="L13" s="888"/>
      <c r="M13" s="891">
        <v>103094</v>
      </c>
      <c r="N13" s="888"/>
      <c r="S13" s="890" t="s">
        <v>903</v>
      </c>
      <c r="T13" s="888"/>
      <c r="U13" s="888"/>
      <c r="V13" s="891">
        <v>86598.96</v>
      </c>
      <c r="W13" s="888"/>
      <c r="X13" s="888"/>
      <c r="Y13" s="888"/>
    </row>
    <row r="14" spans="1:30">
      <c r="A14" s="888"/>
      <c r="B14" s="888"/>
      <c r="C14" s="888"/>
      <c r="D14" s="888"/>
    </row>
    <row r="15" spans="1:30">
      <c r="A15" s="888"/>
      <c r="B15" s="888"/>
      <c r="C15" s="888"/>
      <c r="D15" s="888"/>
      <c r="S15" s="890" t="s">
        <v>904</v>
      </c>
      <c r="T15" s="888"/>
      <c r="U15" s="888"/>
      <c r="V15" s="891">
        <v>1039187.52</v>
      </c>
      <c r="W15" s="888"/>
      <c r="X15" s="888"/>
      <c r="Y15" s="888"/>
    </row>
    <row r="16" spans="1:30">
      <c r="A16" s="888"/>
      <c r="B16" s="888"/>
      <c r="C16" s="888"/>
      <c r="D16" s="888"/>
      <c r="J16" s="890" t="s">
        <v>905</v>
      </c>
      <c r="K16" s="888"/>
      <c r="L16" s="888"/>
      <c r="M16" s="891">
        <v>103094</v>
      </c>
      <c r="N16" s="888"/>
      <c r="S16" s="888"/>
      <c r="T16" s="888"/>
      <c r="U16" s="888"/>
      <c r="V16" s="888"/>
      <c r="W16" s="888"/>
      <c r="X16" s="888"/>
      <c r="Y16" s="888"/>
    </row>
    <row r="17" spans="1:24">
      <c r="A17" s="888"/>
      <c r="B17" s="888"/>
      <c r="C17" s="888"/>
      <c r="D17" s="888"/>
      <c r="J17" s="888"/>
      <c r="K17" s="888"/>
      <c r="L17" s="888"/>
      <c r="M17" s="888"/>
      <c r="N17" s="888"/>
    </row>
    <row r="18" spans="1:24">
      <c r="A18" s="888"/>
      <c r="B18" s="888"/>
      <c r="C18" s="888"/>
      <c r="D18" s="888"/>
    </row>
    <row r="19" spans="1:24">
      <c r="A19" s="888"/>
      <c r="B19" s="888"/>
      <c r="C19" s="888"/>
      <c r="D19" s="888"/>
      <c r="J19" s="890" t="s">
        <v>906</v>
      </c>
      <c r="K19" s="888"/>
      <c r="L19" s="888"/>
      <c r="M19" s="891">
        <v>103094</v>
      </c>
      <c r="N19" s="888"/>
      <c r="R19" s="890" t="s">
        <v>729</v>
      </c>
      <c r="S19" s="888"/>
      <c r="T19" s="888"/>
      <c r="U19" s="899">
        <v>100</v>
      </c>
      <c r="V19" s="888"/>
      <c r="W19" s="888"/>
      <c r="X19" s="888"/>
    </row>
    <row r="20" spans="1:24" ht="16" thickBot="1">
      <c r="A20" s="888"/>
      <c r="B20" s="888"/>
      <c r="C20" s="888"/>
      <c r="D20" s="888"/>
      <c r="J20" s="897" t="s">
        <v>907</v>
      </c>
      <c r="K20" s="896"/>
      <c r="L20" s="896"/>
      <c r="M20" s="898">
        <v>0</v>
      </c>
      <c r="N20" s="896"/>
      <c r="R20" s="890" t="s">
        <v>908</v>
      </c>
      <c r="S20" s="888"/>
      <c r="T20" s="888"/>
      <c r="U20" s="899">
        <v>0</v>
      </c>
      <c r="V20" s="888"/>
      <c r="W20" s="888"/>
      <c r="X20" s="888"/>
    </row>
    <row r="21" spans="1:24">
      <c r="A21" s="888"/>
      <c r="B21" s="888"/>
      <c r="C21" s="888"/>
      <c r="D21" s="888"/>
    </row>
    <row r="22" spans="1:24">
      <c r="A22" s="888"/>
      <c r="B22" s="888"/>
      <c r="C22" s="888"/>
      <c r="D22" s="888"/>
      <c r="J22" s="890" t="s">
        <v>909</v>
      </c>
      <c r="K22" s="888"/>
      <c r="L22" s="888"/>
      <c r="M22" s="891">
        <v>103094</v>
      </c>
      <c r="N22" s="888"/>
    </row>
    <row r="23" spans="1:24">
      <c r="A23" s="888"/>
      <c r="B23" s="888"/>
      <c r="C23" s="888"/>
      <c r="D23" s="888"/>
    </row>
    <row r="24" spans="1:24" ht="2.25" customHeight="1"/>
  </sheetData>
  <mergeCells count="51">
    <mergeCell ref="D2:P2"/>
    <mergeCell ref="C3:O3"/>
    <mergeCell ref="B5:D5"/>
    <mergeCell ref="E5:G5"/>
    <mergeCell ref="I5:J5"/>
    <mergeCell ref="L5:M5"/>
    <mergeCell ref="N5:V5"/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B8:D8"/>
    <mergeCell ref="E8:F8"/>
    <mergeCell ref="I8:J8"/>
    <mergeCell ref="L8:M8"/>
    <mergeCell ref="N8:S8"/>
    <mergeCell ref="B7:D7"/>
    <mergeCell ref="E7:F7"/>
    <mergeCell ref="I7:J7"/>
    <mergeCell ref="T7:V7"/>
    <mergeCell ref="X7:AB7"/>
    <mergeCell ref="X8:AB8"/>
    <mergeCell ref="L7:M7"/>
    <mergeCell ref="N7:S7"/>
    <mergeCell ref="T8:V8"/>
    <mergeCell ref="J22:L22"/>
    <mergeCell ref="M22:N22"/>
    <mergeCell ref="U19:X19"/>
    <mergeCell ref="S15:U16"/>
    <mergeCell ref="V15:Y16"/>
    <mergeCell ref="U20:X20"/>
    <mergeCell ref="J19:L19"/>
    <mergeCell ref="M19:N19"/>
    <mergeCell ref="R19:T19"/>
    <mergeCell ref="S13:U13"/>
    <mergeCell ref="V13:Y13"/>
    <mergeCell ref="A9:A23"/>
    <mergeCell ref="B9:D23"/>
    <mergeCell ref="J11:Z11"/>
    <mergeCell ref="J13:L13"/>
    <mergeCell ref="M13:N13"/>
    <mergeCell ref="J20:L20"/>
    <mergeCell ref="J16:L17"/>
    <mergeCell ref="M16:N17"/>
    <mergeCell ref="M20:N20"/>
    <mergeCell ref="R20:T20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BS92"/>
  <sheetViews>
    <sheetView workbookViewId="0">
      <selection activeCell="B13" sqref="B13:K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34</v>
      </c>
      <c r="B1" s="275"/>
      <c r="C1" s="275">
        <v>585</v>
      </c>
      <c r="D1" s="482">
        <v>54</v>
      </c>
      <c r="E1" s="482"/>
      <c r="F1" s="482">
        <f>IFERROR(MATCH($C$1,'Working - CPI'!$A:$A,0),"")</f>
        <v>395</v>
      </c>
      <c r="G1" s="483">
        <f>IFERROR(MATCH($C$1,'Lease Report 2025'!$B:$B,0),"")</f>
        <v>138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1266</v>
      </c>
      <c r="B2" s="871"/>
      <c r="C2" s="251">
        <f>IF(G2=0,"",(G2-E46)/G2)</f>
        <v>0.80597038022872525</v>
      </c>
      <c r="D2" s="872" t="s">
        <v>729</v>
      </c>
      <c r="E2" s="871"/>
      <c r="F2" s="252" t="s">
        <v>730</v>
      </c>
      <c r="G2" s="253">
        <f>'Occupancy Summary Schedule'!$D$32</f>
        <v>64619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Reyes Carpentry</v>
      </c>
      <c r="C13" s="151" t="str">
        <f>IF($D$1="","",IF(INDEX('January 2026 Renewals'!$A:$A,$D$1+ROW()-ROW($B$13))&lt;&gt;$C$1,"",INDEX('January 2026 Renewals'!$C:$C,$D$1+ROW()-ROW($B$13))))</f>
        <v>320-18</v>
      </c>
      <c r="D13" s="151">
        <f>IF($D$1="","",IF(INDEX('January 2026 Renewals'!$A:$A,$D$1+ROW()-ROW($B$13))&lt;&gt;$C$1,"",INDEX('January 2026 Renewals'!$E:$E,$D$1+ROW()-ROW($B$13))))</f>
        <v>18</v>
      </c>
      <c r="E13" s="152">
        <f>IF($D$1="","",IF(INDEX('January 2026 Renewals'!$A:$A,$D$1+ROW()-ROW($B$13))&lt;&gt;$C$1,"",INDEX('January 2026 Renewals'!$G:$G,$D$1+ROW()-ROW($B$13))))</f>
        <v>2525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1.1599999999999999</v>
      </c>
      <c r="H13" s="486">
        <f>IF($D$1="","",IF(INDEX('January 2026 Renewals'!$A:$A,$D$1+ROW()-ROW($B$13))&lt;&gt;$C$1,"",INDEX('January 2026 Renewals'!$R:$R,$D$1+ROW()-ROW($B$13))))</f>
        <v>1.25</v>
      </c>
      <c r="I13" s="486">
        <f>IF($D$1="","",IF(INDEX('January 2026 Renewals'!$A:$A,$D$1+ROW()-ROW($B$13))&lt;&gt;$C$1,"",INDEX('January 2026 Renewals'!$W:$W,$D$1+ROW()-ROW($B$13))))</f>
        <v>1.25</v>
      </c>
      <c r="J13" s="486">
        <f>IF($D$1="","",IF(INDEX('January 2026 Renewals'!$A:$A,$D$1+ROW()-ROW($B$13))&lt;&gt;$C$1,"",INDEX('January 2026 Renewals'!$AC:$AC,$D$1+ROW()-ROW($B$13))))</f>
        <v>1.24</v>
      </c>
      <c r="K13" t="str">
        <f>IF($D$1="","",IF(INDEX('January 2026 Renewals'!$A:$A,$D$1+ROW()-ROW($B$13))&lt;&gt;$C$1,"",INDEX('January 2026 Renewals'!$AM:$AM,$D$1+ROW()-ROW($B$13))))</f>
        <v>12.1.25_Options Sent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Specified Manufacturing LLC</v>
      </c>
      <c r="C14" s="151" t="str">
        <f>IF($D$1="","",IF(INDEX('January 2026 Renewals'!$A:$A,$D$1+ROW()-ROW($B$13))&lt;&gt;$C$1,"",INDEX('January 2026 Renewals'!$C:$C,$D$1+ROW()-ROW($B$13))))</f>
        <v>310-11</v>
      </c>
      <c r="D14" s="151">
        <f>IF($D$1="","",IF(INDEX('January 2026 Renewals'!$A:$A,$D$1+ROW()-ROW($B$13))&lt;&gt;$C$1,"",INDEX('January 2026 Renewals'!$E:$E,$D$1+ROW()-ROW($B$13))))</f>
        <v>11</v>
      </c>
      <c r="E14" s="152">
        <f>IF($D$1="","",IF(INDEX('January 2026 Renewals'!$A:$A,$D$1+ROW()-ROW($B$13))&lt;&gt;$C$1,"",INDEX('January 2026 Renewals'!$G:$G,$D$1+ROW()-ROW($B$13))))</f>
        <v>2525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1.1499999999999999</v>
      </c>
      <c r="H14" s="486">
        <f>IF($D$1="","",IF(INDEX('January 2026 Renewals'!$A:$A,$D$1+ROW()-ROW($B$13))&lt;&gt;$C$1,"",INDEX('January 2026 Renewals'!$R:$R,$D$1+ROW()-ROW($B$13))))</f>
        <v>1.25</v>
      </c>
      <c r="I14" s="486">
        <f>IF($D$1="","",IF(INDEX('January 2026 Renewals'!$A:$A,$D$1+ROW()-ROW($B$13))&lt;&gt;$C$1,"",INDEX('January 2026 Renewals'!$W:$W,$D$1+ROW()-ROW($B$13))))</f>
        <v>1.24</v>
      </c>
      <c r="J14" s="486">
        <f>IF($D$1="","",IF(INDEX('January 2026 Renewals'!$A:$A,$D$1+ROW()-ROW($B$13))&lt;&gt;$C$1,"",INDEX('January 2026 Renewals'!$AC:$AC,$D$1+ROW()-ROW($B$13))))</f>
        <v>1.23</v>
      </c>
      <c r="K14" t="str">
        <f>IF($D$1="","",IF(INDEX('January 2026 Renewals'!$A:$A,$D$1+ROW()-ROW($B$13))&lt;&gt;$C$1,"",INDEX('January 2026 Renewals'!$AM:$AM,$D$1+ROW()-ROW($B$13))))</f>
        <v>3 year, $1.20 w/ $0.05 PSF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480 Auto Repair, LLC</v>
      </c>
      <c r="C15" s="151" t="str">
        <f>IF($D$1="","",IF(INDEX('January 2026 Renewals'!$A:$A,$D$1+ROW()-ROW($B$13))&lt;&gt;$C$1,"",INDEX('January 2026 Renewals'!$C:$C,$D$1+ROW()-ROW($B$13))))</f>
        <v>320-17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2438</v>
      </c>
      <c r="F15" s="153">
        <f>IF($D$1="","",IF(INDEX('January 2026 Renewals'!$A:$A,$D$1+ROW()-ROW($B$13))&lt;&gt;$C$1,"",INDEX('January 2026 Renewals'!$I:$I,$D$1+ROW()-ROW($B$13))))</f>
        <v>46203</v>
      </c>
      <c r="G15" s="486">
        <f>IF($D$1="","",IF(INDEX('January 2026 Renewals'!$A:$A,$D$1+ROW()-ROW($B$13))&lt;&gt;$C$1,"",INDEX('January 2026 Renewals'!$Q:$Q,$D$1+ROW()-ROW($B$13))))</f>
        <v>1.29</v>
      </c>
      <c r="H15" s="486">
        <f>IF($D$1="","",IF(INDEX('January 2026 Renewals'!$A:$A,$D$1+ROW()-ROW($B$13))&lt;&gt;$C$1,"",INDEX('January 2026 Renewals'!$R:$R,$D$1+ROW()-ROW($B$13))))</f>
        <v>1.25</v>
      </c>
      <c r="I15" s="486">
        <f>IF($D$1="","",IF(INDEX('January 2026 Renewals'!$A:$A,$D$1+ROW()-ROW($B$13))&lt;&gt;$C$1,"",INDEX('January 2026 Renewals'!$W:$W,$D$1+ROW()-ROW($B$13))))</f>
        <v>1.35</v>
      </c>
      <c r="J15" s="486">
        <f>IF($D$1="","",IF(INDEX('January 2026 Renewals'!$A:$A,$D$1+ROW()-ROW($B$13))&lt;&gt;$C$1,"",INDEX('January 2026 Renewals'!$AC:$AC,$D$1+ROW()-ROW($B$13))))</f>
        <v>1.35</v>
      </c>
      <c r="K15">
        <f>IF($D$1="","",IF(INDEX('January 2026 Renewals'!$A:$A,$D$1+ROW()-ROW($B$13))&lt;&gt;$C$1,"",INDEX('January 2026 Renewals'!$AM:$AM,$D$1+ROW()-ROW($B$13))))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7488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 xml:space="preserve">310 S Nina </v>
      </c>
      <c r="D28" s="151">
        <f>IF($F$1="","",INDEX('Working - CPI'!$C:$C,$F$1+ROW()-ROW($B$28)))</f>
        <v>6</v>
      </c>
      <c r="E28" s="152">
        <f>IF($F$1="","",INDEX('Working - CPI'!$D:$D,$F$1+ROW()-ROW($B$28)))</f>
        <v>2525</v>
      </c>
      <c r="F28" s="153">
        <f>IF($F$1="","",INDEX('Working - CPI'!$E:$E,$F$1+ROW()-ROW($B$28)))</f>
        <v>45627</v>
      </c>
      <c r="G28" s="484">
        <f ca="1">IF($F$1="","",INDEX('Working - CPI'!$F:$F,$F$1+ROW()-ROW($B$28)))</f>
        <v>382.52766793981573</v>
      </c>
      <c r="H28" s="268">
        <f>IF($F$1="","",INDEX('Working - CPI'!$G:$G,$F$1+ROW()-ROW($B$28)))</f>
        <v>1.25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>Space is cleaned and lease ready</v>
      </c>
      <c r="L28" s="838"/>
      <c r="M28" s="838"/>
      <c r="N28" s="838"/>
      <c r="O28" s="838"/>
      <c r="P28" s="838"/>
      <c r="Q28" s="838"/>
      <c r="R28" s="847" t="s">
        <v>1934</v>
      </c>
      <c r="S28" s="847"/>
      <c r="T28" s="847"/>
      <c r="U28" s="847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>310 S Nina</v>
      </c>
      <c r="D29" s="151">
        <f>IF($F$1="","",INDEX('Working - CPI'!$C:$C,$F$1+ROW()-ROW($B$28)))</f>
        <v>3</v>
      </c>
      <c r="E29" s="152">
        <f>IF($F$1="","",INDEX('Working - CPI'!$D:$D,$F$1+ROW()-ROW($B$28)))</f>
        <v>2525</v>
      </c>
      <c r="F29" s="153">
        <f>IF($F$1="","",INDEX('Working - CPI'!$E:$E,$F$1+ROW()-ROW($B$28)))</f>
        <v>45627</v>
      </c>
      <c r="G29" s="484">
        <f ca="1">IF($F$1="","",INDEX('Working - CPI'!$F:$F,$F$1+ROW()-ROW($B$28)))</f>
        <v>382.52766793981573</v>
      </c>
      <c r="H29" s="268">
        <f>IF($F$1="","",INDEX('Working - CPI'!$G:$G,$F$1+ROW()-ROW($B$28)))</f>
        <v>1.25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Yes</v>
      </c>
      <c r="K29" s="844" t="str">
        <f>IF($F$1="","",INDEX('Working - CPI'!$J:$J,$F$1+ROW()-ROW($B$28)))</f>
        <v>Space left in okay condition, no hot water connections, possible flooring needed.</v>
      </c>
      <c r="L29" s="845"/>
      <c r="M29" s="845"/>
      <c r="N29" s="845"/>
      <c r="O29" s="845"/>
      <c r="P29" s="845"/>
      <c r="Q29" s="845"/>
      <c r="R29" s="847" t="s">
        <v>1934</v>
      </c>
      <c r="S29" s="847"/>
      <c r="T29" s="847"/>
      <c r="U29" s="847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310 S Nina</v>
      </c>
      <c r="D30" s="151">
        <f>IF($F$1="","",INDEX('Working - CPI'!$C:$C,$F$1+ROW()-ROW($B$28)))</f>
        <v>1</v>
      </c>
      <c r="E30" s="152">
        <f>IF($F$1="","",INDEX('Working - CPI'!$D:$D,$F$1+ROW()-ROW($B$28)))</f>
        <v>2438</v>
      </c>
      <c r="F30" s="153">
        <f>IF($F$1="","",INDEX('Working - CPI'!$E:$E,$F$1+ROW()-ROW($B$28)))</f>
        <v>45717</v>
      </c>
      <c r="G30" s="484">
        <f ca="1">IF($F$1="","",INDEX('Working - CPI'!$F:$F,$F$1+ROW()-ROW($B$28)))</f>
        <v>292.52766793981573</v>
      </c>
      <c r="H30" s="268">
        <f>IF($F$1="","",INDEX('Working - CPI'!$G:$G,$F$1+ROW()-ROW($B$28)))</f>
        <v>1.25</v>
      </c>
      <c r="I30" s="267" t="str">
        <f>IF($F$1="","",INDEX('Working - CPI'!$H:$H,$F$1+ROW()-ROW($B$28)))</f>
        <v>Yes</v>
      </c>
      <c r="J30" s="267" t="str">
        <f>IF($F$1="","",INDEX('Working - CPI'!$I:$I,$F$1+ROW()-ROW($B$28)))</f>
        <v>Yes</v>
      </c>
      <c r="K30" s="844" t="str">
        <f>IF($F$1="","",INDEX('Working - CPI'!$J:$J,$F$1+ROW()-ROW($B$28)))</f>
        <v>Make ready complete, can be shown, ready for lease</v>
      </c>
      <c r="L30" s="845"/>
      <c r="M30" s="845"/>
      <c r="N30" s="845"/>
      <c r="O30" s="845"/>
      <c r="P30" s="845"/>
      <c r="Q30" s="845"/>
      <c r="R30" s="847" t="s">
        <v>1934</v>
      </c>
      <c r="S30" s="847"/>
      <c r="T30" s="847"/>
      <c r="U30" s="847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20.25" customHeight="1">
      <c r="A31" s="125"/>
      <c r="B31" s="150" t="str">
        <f>IF($F$1="","",IF(INDEX('Working - CPI'!$D:$D,$F$1+ROW()-ROW($B$28))&gt;0,"Vacant",""))</f>
        <v>Vacant</v>
      </c>
      <c r="C31" s="151" t="str">
        <f>IF($F$1="","",INDEX('Working - CPI'!$B:$B,$F$1+ROW()-ROW($B$28)))</f>
        <v xml:space="preserve">310 S Nina </v>
      </c>
      <c r="D31" s="151">
        <f>IF($F$1="","",INDEX('Working - CPI'!$C:$C,$F$1+ROW()-ROW($B$28)))</f>
        <v>2</v>
      </c>
      <c r="E31" s="152">
        <f>IF($F$1="","",INDEX('Working - CPI'!$D:$D,$F$1+ROW()-ROW($B$28)))</f>
        <v>2525</v>
      </c>
      <c r="F31" s="153">
        <f>IF($F$1="","",INDEX('Working - CPI'!$E:$E,$F$1+ROW()-ROW($B$28)))</f>
        <v>45717</v>
      </c>
      <c r="G31" s="484">
        <f ca="1">IF($F$1="","",INDEX('Working - CPI'!$F:$F,$F$1+ROW()-ROW($B$28)))</f>
        <v>292.52766793981573</v>
      </c>
      <c r="H31" s="268">
        <f>IF($F$1="","",INDEX('Working - CPI'!$G:$G,$F$1+ROW()-ROW($B$28)))</f>
        <v>1.25</v>
      </c>
      <c r="I31" s="267" t="str">
        <f>IF($F$1="","",INDEX('Working - CPI'!$H:$H,$F$1+ROW()-ROW($B$28)))</f>
        <v>Yes</v>
      </c>
      <c r="J31" s="267" t="str">
        <f>IF($F$1="","",INDEX('Working - CPI'!$I:$I,$F$1+ROW()-ROW($B$28)))</f>
        <v>Yes</v>
      </c>
      <c r="K31" s="844" t="str">
        <f>IF($F$1="","",INDEX('Working - CPI'!$J:$J,$F$1+ROW()-ROW($B$28)))</f>
        <v>Make ready complete, can be shown, ready for lease</v>
      </c>
      <c r="L31" s="845"/>
      <c r="M31" s="845"/>
      <c r="N31" s="845"/>
      <c r="O31" s="845"/>
      <c r="P31" s="845"/>
      <c r="Q31" s="845"/>
      <c r="R31" s="847" t="s">
        <v>1934</v>
      </c>
      <c r="S31" s="847"/>
      <c r="T31" s="847"/>
      <c r="U31" s="847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20.25" customHeight="1">
      <c r="A32" s="125"/>
      <c r="B32" s="150" t="str">
        <f>IF($F$1="","",IF(INDEX('Working - CPI'!$D:$D,$F$1+ROW()-ROW($B$28))&gt;0,"Vacant",""))</f>
        <v>Vacant</v>
      </c>
      <c r="C32" s="151" t="str">
        <f>IF($F$1="","",INDEX('Working - CPI'!$B:$B,$F$1+ROW()-ROW($B$28)))</f>
        <v>310 S Nina</v>
      </c>
      <c r="D32" s="151">
        <f>IF($F$1="","",INDEX('Working - CPI'!$C:$C,$F$1+ROW()-ROW($B$28)))</f>
        <v>10</v>
      </c>
      <c r="E32" s="152">
        <f>IF($F$1="","",INDEX('Working - CPI'!$D:$D,$F$1+ROW()-ROW($B$28)))</f>
        <v>2525</v>
      </c>
      <c r="F32" s="153">
        <f>IF($F$1="","",INDEX('Working - CPI'!$E:$E,$F$1+ROW()-ROW($B$28)))</f>
        <v>45901</v>
      </c>
      <c r="G32" s="484">
        <f ca="1">IF($F$1="","",INDEX('Working - CPI'!$F:$F,$F$1+ROW()-ROW($B$28)))</f>
        <v>108.52766793981573</v>
      </c>
      <c r="H32" s="268">
        <f>IF($F$1="","",INDEX('Working - CPI'!$G:$G,$F$1+ROW()-ROW($B$28)))</f>
        <v>1.25</v>
      </c>
      <c r="I32" s="267" t="str">
        <f>IF($F$1="","",INDEX('Working - CPI'!$H:$H,$F$1+ROW()-ROW($B$28)))</f>
        <v>Yes</v>
      </c>
      <c r="J32" s="267" t="str">
        <f>IF($F$1="","",INDEX('Working - CPI'!$I:$I,$F$1+ROW()-ROW($B$28)))</f>
        <v>No</v>
      </c>
      <c r="K32" s="926" t="str">
        <f>IF($F$1="","",INDEX('Working - CPI'!$J:$J,$F$1+ROW()-ROW($B$28)))</f>
        <v>Flooring replacement, full paint, pending bids from GC's to start make ready</v>
      </c>
      <c r="L32" s="862"/>
      <c r="M32" s="862"/>
      <c r="N32" s="862"/>
      <c r="O32" s="862"/>
      <c r="P32" s="862"/>
      <c r="Q32" s="862"/>
      <c r="R32" s="847" t="s">
        <v>1934</v>
      </c>
      <c r="S32" s="847"/>
      <c r="T32" s="847"/>
      <c r="U32" s="847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12538</v>
      </c>
      <c r="F46" s="239"/>
      <c r="G46" s="237" t="s">
        <v>59</v>
      </c>
      <c r="H46" s="237">
        <f>SUMIF(B28:B41,G46,E28:E41)</f>
        <v>12538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Fanega Mexican Food Products</v>
      </c>
      <c r="C50" s="62" t="str">
        <f>IF($G$1="","",INDEX('Lease Report 2025'!$D:$D,$G$1+ROW()-ROW($B$50)))</f>
        <v>320 S Nina</v>
      </c>
      <c r="D50" s="62" t="str">
        <f>IF($G$1="","",INDEX('Lease Report 2025'!$E:$E,$G$1+ROW()-ROW($B$50)))</f>
        <v>15, 16</v>
      </c>
      <c r="E50" s="60">
        <f>IF($G$1="","",INDEX('Lease Report 2025'!$G:$G,$G$1+ROW()-ROW($B$50)))</f>
        <v>4963</v>
      </c>
      <c r="F50" s="63" t="str">
        <f>IF($G$1="","",INDEX('Lease Report 2025'!$A:$A,$G$1+ROW()-ROW($B$50)))</f>
        <v>R</v>
      </c>
      <c r="G50" s="64">
        <f>IF($G$1="","",INDEX('Lease Report 2025'!$L:$L,$G$1+ROW()-ROW($B$50)))</f>
        <v>1.18</v>
      </c>
      <c r="H50" s="64"/>
      <c r="I50" s="62">
        <f>IF($G$1="","",INDEX('Lease Report 2025'!$P:$P,$G$1+ROW()-ROW($B$50)))</f>
        <v>3</v>
      </c>
      <c r="J50" s="62"/>
      <c r="K50" s="64"/>
      <c r="L50" s="64"/>
      <c r="M50" s="64"/>
      <c r="N50" s="476"/>
      <c r="O50" s="476">
        <f>IF($G$1="","",INDEX('Lease Report 2025'!$N:$N,$G$1+ROW()-ROW($B$50)))</f>
        <v>0.06</v>
      </c>
      <c r="P50" s="476"/>
      <c r="Q50" s="476"/>
      <c r="R50" s="64"/>
      <c r="S50" s="109">
        <f>IF($G$1="","",INDEX('Lease Report 2025'!$R:$R,$G$1+ROW()-ROW($B$50)))</f>
        <v>45778</v>
      </c>
      <c r="T50" s="61" t="str">
        <f>IF($G$1="","",INDEX('Lease Report 2025'!$O:$O,$G$1+ROW()-ROW($B$50)))</f>
        <v>No TI, No Free rent, No outside agent, Base Year Gross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Weber Architectural Millwork</v>
      </c>
      <c r="C51" s="62" t="str">
        <f>IF($G$1="","",INDEX('Lease Report 2025'!$D:$D,$G$1+ROW()-ROW($B$50)))</f>
        <v>320 S Nina</v>
      </c>
      <c r="D51" s="62">
        <f>IF($G$1="","",INDEX('Lease Report 2025'!$E:$E,$G$1+ROW()-ROW($B$50)))</f>
        <v>13</v>
      </c>
      <c r="E51" s="60">
        <f>IF($G$1="","",INDEX('Lease Report 2025'!$G:$G,$G$1+ROW()-ROW($B$50)))</f>
        <v>9926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1.1599999999999999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0.06</v>
      </c>
      <c r="P51" s="476"/>
      <c r="Q51" s="476"/>
      <c r="R51" s="64"/>
      <c r="S51" s="109">
        <f>IF($G$1="","",INDEX('Lease Report 2025'!$R:$R,$G$1+ROW()-ROW($B$50)))</f>
        <v>45839</v>
      </c>
      <c r="T51" s="61" t="str">
        <f>IF($G$1="","",INDEX('Lease Report 2025'!$O:$O,$G$1+ROW()-ROW($B$50)))</f>
        <v>No TI, No Free rent, No outside agent, Base Year Gross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Artesano LLC</v>
      </c>
      <c r="C52" s="62" t="str">
        <f>IF($G$1="","",INDEX('Lease Report 2025'!$D:$D,$G$1+ROW()-ROW($B$50)))</f>
        <v xml:space="preserve">325 S Westwood </v>
      </c>
      <c r="D52" s="62">
        <f>IF($G$1="","",INDEX('Lease Report 2025'!$E:$E,$G$1+ROW()-ROW($B$50)))</f>
        <v>6</v>
      </c>
      <c r="E52" s="60">
        <f>IF($G$1="","",INDEX('Lease Report 2025'!$G:$G,$G$1+ROW()-ROW($B$50)))</f>
        <v>2438</v>
      </c>
      <c r="F52" s="63" t="str">
        <f>IF($G$1="","",INDEX('Lease Report 2025'!$A:$A,$G$1+ROW()-ROW($B$50)))</f>
        <v>R</v>
      </c>
      <c r="G52" s="64">
        <f>IF($G$1="","",INDEX('Lease Report 2025'!$L:$L,$G$1+ROW()-ROW($B$50)))</f>
        <v>1.26</v>
      </c>
      <c r="H52" s="64"/>
      <c r="I52" s="62">
        <f>IF($G$1="","",INDEX('Lease Report 2025'!$P:$P,$G$1+ROW()-ROW($B$50)))</f>
        <v>2</v>
      </c>
      <c r="J52" s="62"/>
      <c r="K52" s="64"/>
      <c r="L52" s="64"/>
      <c r="M52" s="64"/>
      <c r="N52" s="476"/>
      <c r="O52" s="476">
        <f>IF($G$1="","",INDEX('Lease Report 2025'!$N:$N,$G$1+ROW()-ROW($B$50)))</f>
        <v>0.06</v>
      </c>
      <c r="P52" s="476"/>
      <c r="Q52" s="476"/>
      <c r="R52" s="64"/>
      <c r="S52" s="109">
        <f>IF($G$1="","",INDEX('Lease Report 2025'!$R:$R,$G$1+ROW()-ROW($B$50)))</f>
        <v>45901</v>
      </c>
      <c r="T52" s="61" t="str">
        <f>IF($G$1="","",INDEX('Lease Report 2025'!$O:$O,$G$1+ROW()-ROW($B$50)))</f>
        <v>No TI, No Free rent, No outside agent, Base Year Gross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2025'!$H:$H,$G$1+ROW()-ROW($B$50)))</f>
        <v>Crank Works, Inc.</v>
      </c>
      <c r="C53" s="62" t="str">
        <f>IF($G$1="","",INDEX('Lease Report 2025'!$D:$D,$G$1+ROW()-ROW($B$50)))</f>
        <v>310 S. Nina Drive, Suite 8/9</v>
      </c>
      <c r="D53" s="62" t="str">
        <f>IF($G$1="","",INDEX('Lease Report 2025'!$E:$E,$G$1+ROW()-ROW($B$50)))</f>
        <v>8,9</v>
      </c>
      <c r="E53" s="60">
        <f>IF($G$1="","",INDEX('Lease Report 2025'!$G:$G,$G$1+ROW()-ROW($B$50)))</f>
        <v>4963</v>
      </c>
      <c r="F53" s="63" t="str">
        <f>IF($G$1="","",INDEX('Lease Report 2025'!$A:$A,$G$1+ROW()-ROW($B$50)))</f>
        <v>New</v>
      </c>
      <c r="G53" s="64">
        <f>IF($G$1="","",INDEX('Lease Report 2025'!$L:$L,$G$1+ROW()-ROW($B$50)))</f>
        <v>1.1000000000000001</v>
      </c>
      <c r="H53" s="64"/>
      <c r="I53" s="62">
        <f>IF($G$1="","",INDEX('Lease Report 2025'!$P:$P,$G$1+ROW()-ROW($B$50)))</f>
        <v>5</v>
      </c>
      <c r="J53" s="62"/>
      <c r="K53" s="64"/>
      <c r="L53" s="64"/>
      <c r="M53" s="64"/>
      <c r="N53" s="476"/>
      <c r="O53" s="476">
        <f>IF($G$1="","",INDEX('Lease Report 2025'!$N:$N,$G$1+ROW()-ROW($B$50)))</f>
        <v>4.4999999999999998E-2</v>
      </c>
      <c r="P53" s="476"/>
      <c r="Q53" s="476"/>
      <c r="R53" s="64"/>
      <c r="S53" s="109">
        <f>IF($G$1="","",INDEX('Lease Report 2025'!$R:$R,$G$1+ROW()-ROW($B$50)))</f>
        <v>45962</v>
      </c>
      <c r="T53" s="61">
        <f>IF($G$1="","",INDEX('Lease Report 2025'!$O:$O,$G$1+ROW()-ROW($B$50)))</f>
        <v>2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2025'!$H:$H,$G$1+ROW()-ROW($B$50)))</f>
        <v>Ferrisink LLC</v>
      </c>
      <c r="C54" s="62" t="str">
        <f>IF($G$1="","",INDEX('Lease Report 2025'!$D:$D,$G$1+ROW()-ROW($B$50)))</f>
        <v>325 S. Westwood, Suite 7</v>
      </c>
      <c r="D54" s="62">
        <f>IF($G$1="","",INDEX('Lease Report 2025'!$E:$E,$G$1+ROW()-ROW($B$50)))</f>
        <v>7</v>
      </c>
      <c r="E54" s="60">
        <f>IF($G$1="","",INDEX('Lease Report 2025'!$G:$G,$G$1+ROW()-ROW($B$50)))</f>
        <v>2525</v>
      </c>
      <c r="F54" s="63" t="str">
        <f>IF($G$1="","",INDEX('Lease Report 2025'!$A:$A,$G$1+ROW()-ROW($B$50)))</f>
        <v>New</v>
      </c>
      <c r="G54" s="64">
        <f>IF($G$1="","",INDEX('Lease Report 2025'!$L:$L,$G$1+ROW()-ROW($B$50)))</f>
        <v>1.1499999999999999</v>
      </c>
      <c r="H54" s="64"/>
      <c r="I54" s="62">
        <f>IF($G$1="","",INDEX('Lease Report 2025'!$P:$P,$G$1+ROW()-ROW($B$50)))</f>
        <v>2</v>
      </c>
      <c r="J54" s="62"/>
      <c r="K54" s="64"/>
      <c r="L54" s="64"/>
      <c r="M54" s="64"/>
      <c r="N54" s="476"/>
      <c r="O54" s="476">
        <f>IF($G$1="","",INDEX('Lease Report 2025'!$N:$N,$G$1+ROW()-ROW($B$50)))</f>
        <v>0.05</v>
      </c>
      <c r="P54" s="476"/>
      <c r="Q54" s="476"/>
      <c r="R54" s="64"/>
      <c r="S54" s="109">
        <f>IF($G$1="","",INDEX('Lease Report 2025'!$R:$R,$G$1+ROW()-ROW($B$50)))</f>
        <v>45962</v>
      </c>
      <c r="T54" s="61">
        <f>IF($G$1="","",INDEX('Lease Report 2025'!$O:$O,$G$1+ROW()-ROW($B$50)))</f>
        <v>0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/>
      <c r="C55" s="62"/>
      <c r="D55" s="62"/>
      <c r="E55" s="60"/>
      <c r="F55" s="63"/>
      <c r="G55" s="64"/>
      <c r="H55" s="64"/>
      <c r="I55" s="62"/>
      <c r="J55" s="62"/>
      <c r="K55" s="64"/>
      <c r="L55" s="64"/>
      <c r="M55" s="64"/>
      <c r="N55" s="476"/>
      <c r="O55" s="476"/>
      <c r="P55" s="476"/>
      <c r="Q55" s="476"/>
      <c r="R55" s="64"/>
      <c r="S55" s="109"/>
      <c r="T55" s="61"/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/>
      <c r="C56" s="62"/>
      <c r="D56" s="62"/>
      <c r="E56" s="60"/>
      <c r="F56" s="63"/>
      <c r="G56" s="64"/>
      <c r="H56" s="64"/>
      <c r="I56" s="62"/>
      <c r="J56" s="62"/>
      <c r="K56" s="64"/>
      <c r="L56" s="64"/>
      <c r="M56" s="64"/>
      <c r="N56" s="476"/>
      <c r="O56" s="476"/>
      <c r="P56" s="476"/>
      <c r="Q56" s="476"/>
      <c r="R56" s="64"/>
      <c r="S56" s="109"/>
      <c r="T56" s="61"/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75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58">
    <mergeCell ref="G87:U87"/>
    <mergeCell ref="G71:U71"/>
    <mergeCell ref="G72:U72"/>
    <mergeCell ref="G84:U84"/>
    <mergeCell ref="G77:U77"/>
    <mergeCell ref="G78:U78"/>
    <mergeCell ref="G73:U73"/>
    <mergeCell ref="G74:U74"/>
    <mergeCell ref="G75:U75"/>
    <mergeCell ref="G85:U85"/>
    <mergeCell ref="G86:U86"/>
    <mergeCell ref="G79:U79"/>
    <mergeCell ref="G80:U80"/>
    <mergeCell ref="G81:U81"/>
    <mergeCell ref="G82:U82"/>
    <mergeCell ref="G83:U83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G76:U76"/>
    <mergeCell ref="G70:U70"/>
    <mergeCell ref="G65:U65"/>
    <mergeCell ref="K48:L48"/>
    <mergeCell ref="G68:U68"/>
    <mergeCell ref="I48:J48"/>
    <mergeCell ref="M48:N48"/>
    <mergeCell ref="G67:U67"/>
    <mergeCell ref="G69:U69"/>
    <mergeCell ref="G66:U66"/>
    <mergeCell ref="A62:U62"/>
    <mergeCell ref="T49:U49"/>
    <mergeCell ref="G48:H48"/>
    <mergeCell ref="A63:U63"/>
    <mergeCell ref="T59:U59"/>
    <mergeCell ref="T64:U64"/>
    <mergeCell ref="A47:U47"/>
    <mergeCell ref="K27:Q27"/>
    <mergeCell ref="R27:U27"/>
    <mergeCell ref="K28:Q28"/>
    <mergeCell ref="K29:Q29"/>
    <mergeCell ref="K30:Q30"/>
    <mergeCell ref="K31:Q31"/>
    <mergeCell ref="K32:Q32"/>
    <mergeCell ref="R28:U28"/>
    <mergeCell ref="R29:U29"/>
    <mergeCell ref="R30:U30"/>
    <mergeCell ref="R31:U31"/>
    <mergeCell ref="R32:U32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A0F-BF57-E442-9736-F94495CBD63C}">
  <dimension ref="A1:AD92"/>
  <sheetViews>
    <sheetView showGridLines="0" workbookViewId="0">
      <pane ySplit="1" topLeftCell="A31" activePane="bottomLeft" state="frozen"/>
      <selection pane="bottomLeft" activeCell="AM66" sqref="AM66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1935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1936</v>
      </c>
      <c r="B7" s="892" t="s">
        <v>59</v>
      </c>
      <c r="C7" s="888"/>
      <c r="D7" s="888"/>
      <c r="E7" s="900">
        <v>2438</v>
      </c>
      <c r="F7" s="888"/>
      <c r="G7" s="619">
        <v>0</v>
      </c>
      <c r="H7" s="615"/>
      <c r="I7" s="893"/>
      <c r="J7" s="888"/>
      <c r="K7" s="618">
        <v>0</v>
      </c>
      <c r="L7" s="894"/>
      <c r="M7" s="888"/>
      <c r="N7" s="893"/>
      <c r="O7" s="888"/>
      <c r="P7" s="888"/>
      <c r="Q7" s="888"/>
      <c r="R7" s="888"/>
      <c r="S7" s="888"/>
      <c r="T7" s="893"/>
      <c r="U7" s="888"/>
      <c r="V7" s="888"/>
      <c r="W7" s="615"/>
      <c r="X7" s="889">
        <v>0</v>
      </c>
      <c r="Y7" s="888"/>
      <c r="Z7" s="888"/>
      <c r="AA7" s="888"/>
      <c r="AB7" s="888"/>
      <c r="AC7" s="615"/>
      <c r="AD7" s="615" t="s">
        <v>792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1937</v>
      </c>
      <c r="B9" s="892" t="s">
        <v>59</v>
      </c>
      <c r="C9" s="888"/>
      <c r="D9" s="888"/>
      <c r="E9" s="900">
        <v>2525</v>
      </c>
      <c r="F9" s="888"/>
      <c r="G9" s="619">
        <v>0</v>
      </c>
      <c r="H9" s="615"/>
      <c r="I9" s="893"/>
      <c r="J9" s="888"/>
      <c r="K9" s="618">
        <v>0</v>
      </c>
      <c r="L9" s="894"/>
      <c r="M9" s="888"/>
      <c r="N9" s="893"/>
      <c r="O9" s="888"/>
      <c r="P9" s="888"/>
      <c r="Q9" s="888"/>
      <c r="R9" s="888"/>
      <c r="S9" s="888"/>
      <c r="T9" s="893"/>
      <c r="U9" s="888"/>
      <c r="V9" s="888"/>
      <c r="W9" s="615"/>
      <c r="X9" s="889">
        <v>0</v>
      </c>
      <c r="Y9" s="888"/>
      <c r="Z9" s="888"/>
      <c r="AA9" s="888"/>
      <c r="AB9" s="888"/>
      <c r="AC9" s="615"/>
      <c r="AD9" s="615" t="s">
        <v>792</v>
      </c>
    </row>
    <row r="10" spans="1:30">
      <c r="A10" s="614" t="s">
        <v>792</v>
      </c>
      <c r="B10" s="884" t="s">
        <v>792</v>
      </c>
      <c r="C10" s="885"/>
      <c r="D10" s="885"/>
      <c r="E10" s="886" t="s">
        <v>792</v>
      </c>
      <c r="F10" s="885"/>
      <c r="G10" s="613" t="s">
        <v>792</v>
      </c>
      <c r="H10" s="613" t="s">
        <v>792</v>
      </c>
      <c r="I10" s="886" t="s">
        <v>792</v>
      </c>
      <c r="J10" s="885"/>
      <c r="K10" s="613" t="s">
        <v>792</v>
      </c>
      <c r="L10" s="884" t="s">
        <v>792</v>
      </c>
      <c r="M10" s="885"/>
      <c r="N10" s="886" t="s">
        <v>792</v>
      </c>
      <c r="O10" s="885"/>
      <c r="P10" s="885"/>
      <c r="Q10" s="885"/>
      <c r="R10" s="885"/>
      <c r="S10" s="885"/>
      <c r="T10" s="886" t="s">
        <v>792</v>
      </c>
      <c r="U10" s="885"/>
      <c r="V10" s="885"/>
      <c r="W10" s="613" t="s">
        <v>792</v>
      </c>
      <c r="X10" s="886" t="s">
        <v>792</v>
      </c>
      <c r="Y10" s="885"/>
      <c r="Z10" s="885"/>
      <c r="AA10" s="885"/>
      <c r="AB10" s="885"/>
      <c r="AC10" s="613" t="s">
        <v>792</v>
      </c>
      <c r="AD10" s="613" t="s">
        <v>792</v>
      </c>
    </row>
    <row r="11" spans="1:30">
      <c r="A11" s="612" t="s">
        <v>1938</v>
      </c>
      <c r="B11" s="892" t="s">
        <v>59</v>
      </c>
      <c r="C11" s="888"/>
      <c r="D11" s="888"/>
      <c r="E11" s="900">
        <v>2525</v>
      </c>
      <c r="F11" s="888"/>
      <c r="G11" s="619">
        <v>0</v>
      </c>
      <c r="H11" s="615"/>
      <c r="I11" s="893"/>
      <c r="J11" s="888"/>
      <c r="K11" s="618">
        <v>0</v>
      </c>
      <c r="L11" s="894"/>
      <c r="M11" s="888"/>
      <c r="N11" s="893"/>
      <c r="O11" s="888"/>
      <c r="P11" s="888"/>
      <c r="Q11" s="888"/>
      <c r="R11" s="888"/>
      <c r="S11" s="888"/>
      <c r="T11" s="893"/>
      <c r="U11" s="888"/>
      <c r="V11" s="888"/>
      <c r="W11" s="615"/>
      <c r="X11" s="889">
        <v>0</v>
      </c>
      <c r="Y11" s="888"/>
      <c r="Z11" s="888"/>
      <c r="AA11" s="888"/>
      <c r="AB11" s="888"/>
      <c r="AC11" s="615"/>
      <c r="AD11" s="615" t="s">
        <v>792</v>
      </c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1939</v>
      </c>
      <c r="B13" s="892" t="s">
        <v>1940</v>
      </c>
      <c r="C13" s="888"/>
      <c r="D13" s="888"/>
      <c r="E13" s="900">
        <v>2525</v>
      </c>
      <c r="F13" s="888"/>
      <c r="G13" s="619">
        <v>2525</v>
      </c>
      <c r="H13" s="619">
        <v>54791.519999999997</v>
      </c>
      <c r="I13" s="901">
        <v>4565.96</v>
      </c>
      <c r="J13" s="888"/>
      <c r="K13" s="618">
        <v>11.04</v>
      </c>
      <c r="L13" s="894" t="s">
        <v>1941</v>
      </c>
      <c r="M13" s="888"/>
      <c r="N13" s="887">
        <v>45658</v>
      </c>
      <c r="O13" s="888"/>
      <c r="P13" s="888"/>
      <c r="Q13" s="888"/>
      <c r="R13" s="888"/>
      <c r="S13" s="888"/>
      <c r="T13" s="887">
        <v>46022</v>
      </c>
      <c r="U13" s="888"/>
      <c r="V13" s="888"/>
      <c r="W13" s="616">
        <v>4565.96</v>
      </c>
      <c r="X13" s="889">
        <v>11.04</v>
      </c>
      <c r="Y13" s="888"/>
      <c r="Z13" s="888"/>
      <c r="AA13" s="888"/>
      <c r="AB13" s="888"/>
      <c r="AC13" s="617">
        <v>44562</v>
      </c>
      <c r="AD13" s="615" t="s">
        <v>870</v>
      </c>
    </row>
    <row r="14" spans="1:30">
      <c r="A14" s="612"/>
      <c r="B14" s="892"/>
      <c r="C14" s="888"/>
      <c r="D14" s="888"/>
      <c r="E14" s="893"/>
      <c r="F14" s="888"/>
      <c r="G14" s="615" t="s">
        <v>792</v>
      </c>
      <c r="H14" s="615"/>
      <c r="I14" s="893"/>
      <c r="J14" s="888"/>
      <c r="K14" s="615"/>
      <c r="L14" s="894"/>
      <c r="M14" s="888"/>
      <c r="N14" s="887">
        <v>46023</v>
      </c>
      <c r="O14" s="888"/>
      <c r="P14" s="888"/>
      <c r="Q14" s="888"/>
      <c r="R14" s="888"/>
      <c r="S14" s="888"/>
      <c r="T14" s="887">
        <v>46387</v>
      </c>
      <c r="U14" s="888"/>
      <c r="V14" s="888"/>
      <c r="W14" s="616">
        <v>4764.4799999999996</v>
      </c>
      <c r="X14" s="889">
        <v>11.52</v>
      </c>
      <c r="Y14" s="888"/>
      <c r="Z14" s="888"/>
      <c r="AA14" s="888"/>
      <c r="AB14" s="888"/>
      <c r="AC14" s="615"/>
      <c r="AD14" s="615"/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1942</v>
      </c>
      <c r="B16" s="892" t="s">
        <v>1940</v>
      </c>
      <c r="C16" s="888"/>
      <c r="D16" s="888"/>
      <c r="E16" s="900">
        <v>2438</v>
      </c>
      <c r="F16" s="888"/>
      <c r="G16" s="619">
        <v>2438</v>
      </c>
      <c r="H16" s="615"/>
      <c r="I16" s="893"/>
      <c r="J16" s="888"/>
      <c r="K16" s="618">
        <v>0</v>
      </c>
      <c r="L16" s="894" t="s">
        <v>1941</v>
      </c>
      <c r="M16" s="888"/>
      <c r="N16" s="893"/>
      <c r="O16" s="888"/>
      <c r="P16" s="888"/>
      <c r="Q16" s="888"/>
      <c r="R16" s="888"/>
      <c r="S16" s="888"/>
      <c r="T16" s="893"/>
      <c r="U16" s="888"/>
      <c r="V16" s="888"/>
      <c r="W16" s="615"/>
      <c r="X16" s="889">
        <v>0</v>
      </c>
      <c r="Y16" s="888"/>
      <c r="Z16" s="888"/>
      <c r="AA16" s="888"/>
      <c r="AB16" s="888"/>
      <c r="AC16" s="617">
        <v>44562</v>
      </c>
      <c r="AD16" s="615" t="s">
        <v>870</v>
      </c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1943</v>
      </c>
      <c r="B18" s="892" t="s">
        <v>59</v>
      </c>
      <c r="C18" s="888"/>
      <c r="D18" s="888"/>
      <c r="E18" s="900">
        <v>2525</v>
      </c>
      <c r="F18" s="888"/>
      <c r="G18" s="619">
        <v>0</v>
      </c>
      <c r="H18" s="615"/>
      <c r="I18" s="893"/>
      <c r="J18" s="888"/>
      <c r="K18" s="618">
        <v>0</v>
      </c>
      <c r="L18" s="894"/>
      <c r="M18" s="888"/>
      <c r="N18" s="893"/>
      <c r="O18" s="888"/>
      <c r="P18" s="888"/>
      <c r="Q18" s="888"/>
      <c r="R18" s="888"/>
      <c r="S18" s="888"/>
      <c r="T18" s="893"/>
      <c r="U18" s="888"/>
      <c r="V18" s="888"/>
      <c r="W18" s="615"/>
      <c r="X18" s="889">
        <v>0</v>
      </c>
      <c r="Y18" s="888"/>
      <c r="Z18" s="888"/>
      <c r="AA18" s="888"/>
      <c r="AB18" s="888"/>
      <c r="AC18" s="615"/>
      <c r="AD18" s="615" t="s">
        <v>792</v>
      </c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1944</v>
      </c>
      <c r="B20" s="892" t="s">
        <v>1945</v>
      </c>
      <c r="C20" s="888"/>
      <c r="D20" s="888"/>
      <c r="E20" s="900">
        <v>2438</v>
      </c>
      <c r="F20" s="888"/>
      <c r="G20" s="619">
        <v>2438</v>
      </c>
      <c r="H20" s="619">
        <v>34229.519999999997</v>
      </c>
      <c r="I20" s="901">
        <v>2852.46</v>
      </c>
      <c r="J20" s="888"/>
      <c r="K20" s="618">
        <v>14.04</v>
      </c>
      <c r="L20" s="894"/>
      <c r="M20" s="888"/>
      <c r="N20" s="887">
        <v>45627</v>
      </c>
      <c r="O20" s="888"/>
      <c r="P20" s="888"/>
      <c r="Q20" s="888"/>
      <c r="R20" s="888"/>
      <c r="S20" s="888"/>
      <c r="T20" s="887">
        <v>45991</v>
      </c>
      <c r="U20" s="888"/>
      <c r="V20" s="888"/>
      <c r="W20" s="616">
        <v>2852.46</v>
      </c>
      <c r="X20" s="889">
        <v>14.04</v>
      </c>
      <c r="Y20" s="888"/>
      <c r="Z20" s="888"/>
      <c r="AA20" s="888"/>
      <c r="AB20" s="888"/>
      <c r="AC20" s="617">
        <v>45627</v>
      </c>
      <c r="AD20" s="615" t="s">
        <v>858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45992</v>
      </c>
      <c r="O21" s="888"/>
      <c r="P21" s="888"/>
      <c r="Q21" s="888"/>
      <c r="R21" s="888"/>
      <c r="S21" s="888"/>
      <c r="T21" s="887">
        <v>46356</v>
      </c>
      <c r="U21" s="888"/>
      <c r="V21" s="888"/>
      <c r="W21" s="616">
        <v>2998.74</v>
      </c>
      <c r="X21" s="889">
        <v>14.76</v>
      </c>
      <c r="Y21" s="888"/>
      <c r="Z21" s="888"/>
      <c r="AA21" s="888"/>
      <c r="AB21" s="888"/>
      <c r="AC21" s="615"/>
      <c r="AD21" s="615"/>
    </row>
    <row r="22" spans="1:30">
      <c r="A22" s="612"/>
      <c r="B22" s="892"/>
      <c r="C22" s="888"/>
      <c r="D22" s="888"/>
      <c r="E22" s="893"/>
      <c r="F22" s="888"/>
      <c r="G22" s="615" t="s">
        <v>792</v>
      </c>
      <c r="H22" s="615"/>
      <c r="I22" s="893"/>
      <c r="J22" s="888"/>
      <c r="K22" s="615"/>
      <c r="L22" s="894"/>
      <c r="M22" s="888"/>
      <c r="N22" s="887">
        <v>46357</v>
      </c>
      <c r="O22" s="888"/>
      <c r="P22" s="888"/>
      <c r="Q22" s="888"/>
      <c r="R22" s="888"/>
      <c r="S22" s="888"/>
      <c r="T22" s="887">
        <v>46721</v>
      </c>
      <c r="U22" s="888"/>
      <c r="V22" s="888"/>
      <c r="W22" s="616">
        <v>3145.02</v>
      </c>
      <c r="X22" s="889">
        <v>15.48</v>
      </c>
      <c r="Y22" s="888"/>
      <c r="Z22" s="888"/>
      <c r="AA22" s="888"/>
      <c r="AB22" s="888"/>
      <c r="AC22" s="615"/>
      <c r="AD22" s="615"/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1946</v>
      </c>
      <c r="B24" s="892" t="s">
        <v>1947</v>
      </c>
      <c r="C24" s="888"/>
      <c r="D24" s="888"/>
      <c r="E24" s="900">
        <v>2438</v>
      </c>
      <c r="F24" s="888"/>
      <c r="G24" s="619">
        <v>2438</v>
      </c>
      <c r="H24" s="619">
        <v>65511.6</v>
      </c>
      <c r="I24" s="901">
        <v>5459.3</v>
      </c>
      <c r="J24" s="888"/>
      <c r="K24" s="618">
        <v>13.2</v>
      </c>
      <c r="L24" s="894" t="s">
        <v>1948</v>
      </c>
      <c r="M24" s="888"/>
      <c r="N24" s="887">
        <v>45962</v>
      </c>
      <c r="O24" s="888"/>
      <c r="P24" s="888"/>
      <c r="Q24" s="888"/>
      <c r="R24" s="888"/>
      <c r="S24" s="888"/>
      <c r="T24" s="887">
        <v>46387</v>
      </c>
      <c r="U24" s="888"/>
      <c r="V24" s="888"/>
      <c r="W24" s="616">
        <v>5459.3</v>
      </c>
      <c r="X24" s="889">
        <v>13.2</v>
      </c>
      <c r="Y24" s="888"/>
      <c r="Z24" s="888"/>
      <c r="AA24" s="888"/>
      <c r="AB24" s="888"/>
      <c r="AC24" s="617">
        <v>45962</v>
      </c>
      <c r="AD24" s="615" t="s">
        <v>1233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46388</v>
      </c>
      <c r="O25" s="888"/>
      <c r="P25" s="888"/>
      <c r="Q25" s="888"/>
      <c r="R25" s="888"/>
      <c r="S25" s="888"/>
      <c r="T25" s="887">
        <v>46752</v>
      </c>
      <c r="U25" s="888"/>
      <c r="V25" s="888"/>
      <c r="W25" s="616">
        <v>5677.67</v>
      </c>
      <c r="X25" s="889">
        <v>13.727995164215193</v>
      </c>
      <c r="Y25" s="888"/>
      <c r="Z25" s="888"/>
      <c r="AA25" s="888"/>
      <c r="AB25" s="888"/>
      <c r="AC25" s="615"/>
      <c r="AD25" s="615"/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46753</v>
      </c>
      <c r="O26" s="888"/>
      <c r="P26" s="888"/>
      <c r="Q26" s="888"/>
      <c r="R26" s="888"/>
      <c r="S26" s="888"/>
      <c r="T26" s="887">
        <v>47118</v>
      </c>
      <c r="U26" s="888"/>
      <c r="V26" s="888"/>
      <c r="W26" s="616">
        <v>5905.97</v>
      </c>
      <c r="X26" s="889">
        <v>14.28</v>
      </c>
      <c r="Y26" s="888"/>
      <c r="Z26" s="888"/>
      <c r="AA26" s="888"/>
      <c r="AB26" s="888"/>
      <c r="AC26" s="615"/>
      <c r="AD26" s="615"/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47119</v>
      </c>
      <c r="O27" s="888"/>
      <c r="P27" s="888"/>
      <c r="Q27" s="888"/>
      <c r="R27" s="888"/>
      <c r="S27" s="888"/>
      <c r="T27" s="887">
        <v>47483</v>
      </c>
      <c r="U27" s="888"/>
      <c r="V27" s="888"/>
      <c r="W27" s="616">
        <v>6144.19</v>
      </c>
      <c r="X27" s="889">
        <v>14.855990328430385</v>
      </c>
      <c r="Y27" s="888"/>
      <c r="Z27" s="888"/>
      <c r="AA27" s="888"/>
      <c r="AB27" s="888"/>
      <c r="AC27" s="615"/>
      <c r="AD27" s="615"/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47484</v>
      </c>
      <c r="O28" s="888"/>
      <c r="P28" s="888"/>
      <c r="Q28" s="888"/>
      <c r="R28" s="888"/>
      <c r="S28" s="888"/>
      <c r="T28" s="887">
        <v>47848</v>
      </c>
      <c r="U28" s="888"/>
      <c r="V28" s="888"/>
      <c r="W28" s="616">
        <v>6392.34</v>
      </c>
      <c r="X28" s="889">
        <v>15.455990328430385</v>
      </c>
      <c r="Y28" s="888"/>
      <c r="Z28" s="888"/>
      <c r="AA28" s="888"/>
      <c r="AB28" s="888"/>
      <c r="AC28" s="615"/>
      <c r="AD28" s="615"/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1949</v>
      </c>
      <c r="B30" s="892" t="s">
        <v>1947</v>
      </c>
      <c r="C30" s="888"/>
      <c r="D30" s="888"/>
      <c r="E30" s="900">
        <v>2525</v>
      </c>
      <c r="F30" s="888"/>
      <c r="G30" s="619">
        <v>2525</v>
      </c>
      <c r="H30" s="615"/>
      <c r="I30" s="893"/>
      <c r="J30" s="888"/>
      <c r="K30" s="618">
        <v>0</v>
      </c>
      <c r="L30" s="894" t="s">
        <v>1948</v>
      </c>
      <c r="M30" s="888"/>
      <c r="N30" s="893"/>
      <c r="O30" s="888"/>
      <c r="P30" s="888"/>
      <c r="Q30" s="888"/>
      <c r="R30" s="888"/>
      <c r="S30" s="888"/>
      <c r="T30" s="893"/>
      <c r="U30" s="888"/>
      <c r="V30" s="888"/>
      <c r="W30" s="615"/>
      <c r="X30" s="889">
        <v>0</v>
      </c>
      <c r="Y30" s="888"/>
      <c r="Z30" s="888"/>
      <c r="AA30" s="888"/>
      <c r="AB30" s="888"/>
      <c r="AC30" s="617">
        <v>45962</v>
      </c>
      <c r="AD30" s="615" t="s">
        <v>1233</v>
      </c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1950</v>
      </c>
      <c r="B32" s="892" t="s">
        <v>59</v>
      </c>
      <c r="C32" s="888"/>
      <c r="D32" s="888"/>
      <c r="E32" s="900">
        <v>2525</v>
      </c>
      <c r="F32" s="888"/>
      <c r="G32" s="619">
        <v>0</v>
      </c>
      <c r="H32" s="615"/>
      <c r="I32" s="893"/>
      <c r="J32" s="888"/>
      <c r="K32" s="618">
        <v>0</v>
      </c>
      <c r="L32" s="894"/>
      <c r="M32" s="888"/>
      <c r="N32" s="893"/>
      <c r="O32" s="888"/>
      <c r="P32" s="888"/>
      <c r="Q32" s="888"/>
      <c r="R32" s="888"/>
      <c r="S32" s="888"/>
      <c r="T32" s="893"/>
      <c r="U32" s="888"/>
      <c r="V32" s="888"/>
      <c r="W32" s="615"/>
      <c r="X32" s="889">
        <v>0</v>
      </c>
      <c r="Y32" s="888"/>
      <c r="Z32" s="888"/>
      <c r="AA32" s="888"/>
      <c r="AB32" s="888"/>
      <c r="AC32" s="615"/>
      <c r="AD32" s="615" t="s">
        <v>792</v>
      </c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1951</v>
      </c>
      <c r="B34" s="892" t="s">
        <v>1952</v>
      </c>
      <c r="C34" s="888"/>
      <c r="D34" s="888"/>
      <c r="E34" s="900">
        <v>2525</v>
      </c>
      <c r="F34" s="888"/>
      <c r="G34" s="619">
        <v>2525</v>
      </c>
      <c r="H34" s="619">
        <v>34845</v>
      </c>
      <c r="I34" s="901">
        <v>2903.75</v>
      </c>
      <c r="J34" s="888"/>
      <c r="K34" s="618">
        <v>13.8</v>
      </c>
      <c r="L34" s="894"/>
      <c r="M34" s="888"/>
      <c r="N34" s="887">
        <v>45717</v>
      </c>
      <c r="O34" s="888"/>
      <c r="P34" s="888"/>
      <c r="Q34" s="888"/>
      <c r="R34" s="888"/>
      <c r="S34" s="888"/>
      <c r="T34" s="887">
        <v>46081</v>
      </c>
      <c r="U34" s="888"/>
      <c r="V34" s="888"/>
      <c r="W34" s="616">
        <v>2903.75</v>
      </c>
      <c r="X34" s="889">
        <v>13.8</v>
      </c>
      <c r="Y34" s="888"/>
      <c r="Z34" s="888"/>
      <c r="AA34" s="888"/>
      <c r="AB34" s="888"/>
      <c r="AC34" s="617">
        <v>45337</v>
      </c>
      <c r="AD34" s="615" t="s">
        <v>863</v>
      </c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1953</v>
      </c>
      <c r="B36" s="892" t="s">
        <v>1954</v>
      </c>
      <c r="C36" s="888"/>
      <c r="D36" s="888"/>
      <c r="E36" s="900">
        <v>2438</v>
      </c>
      <c r="F36" s="888"/>
      <c r="G36" s="619">
        <v>2438</v>
      </c>
      <c r="H36" s="619">
        <v>33936.959999999999</v>
      </c>
      <c r="I36" s="901">
        <v>2828.08</v>
      </c>
      <c r="J36" s="888"/>
      <c r="K36" s="618">
        <v>13.92</v>
      </c>
      <c r="L36" s="894"/>
      <c r="M36" s="888"/>
      <c r="N36" s="887">
        <v>45658</v>
      </c>
      <c r="O36" s="888"/>
      <c r="P36" s="888"/>
      <c r="Q36" s="888"/>
      <c r="R36" s="888"/>
      <c r="S36" s="888"/>
      <c r="T36" s="887">
        <v>46022</v>
      </c>
      <c r="U36" s="888"/>
      <c r="V36" s="888"/>
      <c r="W36" s="616">
        <v>2828.08</v>
      </c>
      <c r="X36" s="889">
        <v>13.92</v>
      </c>
      <c r="Y36" s="888"/>
      <c r="Z36" s="888"/>
      <c r="AA36" s="888"/>
      <c r="AB36" s="888"/>
      <c r="AC36" s="617">
        <v>45292</v>
      </c>
      <c r="AD36" s="615" t="s">
        <v>870</v>
      </c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46023</v>
      </c>
      <c r="O37" s="888"/>
      <c r="P37" s="888"/>
      <c r="Q37" s="888"/>
      <c r="R37" s="888"/>
      <c r="S37" s="888"/>
      <c r="T37" s="887">
        <v>46387</v>
      </c>
      <c r="U37" s="888"/>
      <c r="V37" s="888"/>
      <c r="W37" s="616">
        <v>2974.36</v>
      </c>
      <c r="X37" s="889">
        <v>14.64</v>
      </c>
      <c r="Y37" s="888"/>
      <c r="Z37" s="888"/>
      <c r="AA37" s="888"/>
      <c r="AB37" s="888"/>
      <c r="AC37" s="615"/>
      <c r="AD37" s="615"/>
    </row>
    <row r="38" spans="1:30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0">
      <c r="A39" s="612" t="s">
        <v>1955</v>
      </c>
      <c r="B39" s="892" t="s">
        <v>1956</v>
      </c>
      <c r="C39" s="888"/>
      <c r="D39" s="888"/>
      <c r="E39" s="900">
        <v>2438</v>
      </c>
      <c r="F39" s="888"/>
      <c r="G39" s="619">
        <v>2438</v>
      </c>
      <c r="H39" s="619">
        <v>138169.92000000001</v>
      </c>
      <c r="I39" s="901">
        <v>11514.16</v>
      </c>
      <c r="J39" s="888"/>
      <c r="K39" s="618">
        <v>13.92</v>
      </c>
      <c r="L39" s="894" t="s">
        <v>1957</v>
      </c>
      <c r="M39" s="888"/>
      <c r="N39" s="887">
        <v>45839</v>
      </c>
      <c r="O39" s="888"/>
      <c r="P39" s="888"/>
      <c r="Q39" s="888"/>
      <c r="R39" s="888"/>
      <c r="S39" s="888"/>
      <c r="T39" s="887">
        <v>46203</v>
      </c>
      <c r="U39" s="888"/>
      <c r="V39" s="888"/>
      <c r="W39" s="616">
        <v>11514.16</v>
      </c>
      <c r="X39" s="889">
        <v>13.92</v>
      </c>
      <c r="Y39" s="888"/>
      <c r="Z39" s="888"/>
      <c r="AA39" s="888"/>
      <c r="AB39" s="888"/>
      <c r="AC39" s="617">
        <v>45839</v>
      </c>
      <c r="AD39" s="615" t="s">
        <v>835</v>
      </c>
    </row>
    <row r="40" spans="1:30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46204</v>
      </c>
      <c r="O40" s="888"/>
      <c r="P40" s="888"/>
      <c r="Q40" s="888"/>
      <c r="R40" s="888"/>
      <c r="S40" s="888"/>
      <c r="T40" s="887">
        <v>46568</v>
      </c>
      <c r="U40" s="888"/>
      <c r="V40" s="888"/>
      <c r="W40" s="616">
        <v>12109.72</v>
      </c>
      <c r="X40" s="889">
        <v>14.64</v>
      </c>
      <c r="Y40" s="888"/>
      <c r="Z40" s="888"/>
      <c r="AA40" s="888"/>
      <c r="AB40" s="888"/>
      <c r="AC40" s="615"/>
      <c r="AD40" s="615"/>
    </row>
    <row r="41" spans="1:30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46569</v>
      </c>
      <c r="O41" s="888"/>
      <c r="P41" s="888"/>
      <c r="Q41" s="888"/>
      <c r="R41" s="888"/>
      <c r="S41" s="888"/>
      <c r="T41" s="887">
        <v>46934</v>
      </c>
      <c r="U41" s="888"/>
      <c r="V41" s="888"/>
      <c r="W41" s="616">
        <v>12705.28</v>
      </c>
      <c r="X41" s="889">
        <v>15.36</v>
      </c>
      <c r="Y41" s="888"/>
      <c r="Z41" s="888"/>
      <c r="AA41" s="888"/>
      <c r="AB41" s="888"/>
      <c r="AC41" s="615"/>
      <c r="AD41" s="615"/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612" t="s">
        <v>1958</v>
      </c>
      <c r="B43" s="892" t="s">
        <v>1956</v>
      </c>
      <c r="C43" s="888"/>
      <c r="D43" s="888"/>
      <c r="E43" s="900">
        <v>2525</v>
      </c>
      <c r="F43" s="888"/>
      <c r="G43" s="619">
        <v>2525</v>
      </c>
      <c r="H43" s="615"/>
      <c r="I43" s="893"/>
      <c r="J43" s="888"/>
      <c r="K43" s="618">
        <v>0</v>
      </c>
      <c r="L43" s="894" t="s">
        <v>1957</v>
      </c>
      <c r="M43" s="888"/>
      <c r="N43" s="893"/>
      <c r="O43" s="888"/>
      <c r="P43" s="888"/>
      <c r="Q43" s="888"/>
      <c r="R43" s="888"/>
      <c r="S43" s="888"/>
      <c r="T43" s="893"/>
      <c r="U43" s="888"/>
      <c r="V43" s="888"/>
      <c r="W43" s="615"/>
      <c r="X43" s="889">
        <v>0</v>
      </c>
      <c r="Y43" s="888"/>
      <c r="Z43" s="888"/>
      <c r="AA43" s="888"/>
      <c r="AB43" s="888"/>
      <c r="AC43" s="617">
        <v>45839</v>
      </c>
      <c r="AD43" s="615" t="s">
        <v>835</v>
      </c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>
      <c r="A45" s="612" t="s">
        <v>1959</v>
      </c>
      <c r="B45" s="892" t="s">
        <v>1960</v>
      </c>
      <c r="C45" s="888"/>
      <c r="D45" s="888"/>
      <c r="E45" s="900">
        <v>2438</v>
      </c>
      <c r="F45" s="888"/>
      <c r="G45" s="619">
        <v>2438</v>
      </c>
      <c r="H45" s="619">
        <v>70276.08</v>
      </c>
      <c r="I45" s="901">
        <v>5856.34</v>
      </c>
      <c r="J45" s="888"/>
      <c r="K45" s="618">
        <v>14.16</v>
      </c>
      <c r="L45" s="894" t="s">
        <v>1961</v>
      </c>
      <c r="M45" s="888"/>
      <c r="N45" s="887">
        <v>45778</v>
      </c>
      <c r="O45" s="888"/>
      <c r="P45" s="888"/>
      <c r="Q45" s="888"/>
      <c r="R45" s="888"/>
      <c r="S45" s="888"/>
      <c r="T45" s="887">
        <v>46142</v>
      </c>
      <c r="U45" s="888"/>
      <c r="V45" s="888"/>
      <c r="W45" s="616">
        <v>5856.34</v>
      </c>
      <c r="X45" s="889">
        <v>14.16</v>
      </c>
      <c r="Y45" s="888"/>
      <c r="Z45" s="888"/>
      <c r="AA45" s="888"/>
      <c r="AB45" s="888"/>
      <c r="AC45" s="617">
        <v>45778</v>
      </c>
      <c r="AD45" s="615" t="s">
        <v>978</v>
      </c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46143</v>
      </c>
      <c r="O46" s="888"/>
      <c r="P46" s="888"/>
      <c r="Q46" s="888"/>
      <c r="R46" s="888"/>
      <c r="S46" s="888"/>
      <c r="T46" s="887">
        <v>46507</v>
      </c>
      <c r="U46" s="888"/>
      <c r="V46" s="888"/>
      <c r="W46" s="616">
        <v>6154.12</v>
      </c>
      <c r="X46" s="889">
        <v>14.88</v>
      </c>
      <c r="Y46" s="888"/>
      <c r="Z46" s="888"/>
      <c r="AA46" s="888"/>
      <c r="AB46" s="888"/>
      <c r="AC46" s="615"/>
      <c r="AD46" s="615"/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46508</v>
      </c>
      <c r="O47" s="888"/>
      <c r="P47" s="888"/>
      <c r="Q47" s="888"/>
      <c r="R47" s="888"/>
      <c r="S47" s="888"/>
      <c r="T47" s="887">
        <v>46873</v>
      </c>
      <c r="U47" s="888"/>
      <c r="V47" s="888"/>
      <c r="W47" s="616">
        <v>6451.9</v>
      </c>
      <c r="X47" s="889">
        <v>15.6</v>
      </c>
      <c r="Y47" s="888"/>
      <c r="Z47" s="888"/>
      <c r="AA47" s="888"/>
      <c r="AB47" s="888"/>
      <c r="AC47" s="615"/>
      <c r="AD47" s="615"/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1962</v>
      </c>
      <c r="B49" s="892" t="s">
        <v>1960</v>
      </c>
      <c r="C49" s="888"/>
      <c r="D49" s="888"/>
      <c r="E49" s="900">
        <v>2525</v>
      </c>
      <c r="F49" s="888"/>
      <c r="G49" s="619">
        <v>2525</v>
      </c>
      <c r="H49" s="615"/>
      <c r="I49" s="893"/>
      <c r="J49" s="888"/>
      <c r="K49" s="618">
        <v>0</v>
      </c>
      <c r="L49" s="894" t="s">
        <v>1961</v>
      </c>
      <c r="M49" s="888"/>
      <c r="N49" s="893"/>
      <c r="O49" s="888"/>
      <c r="P49" s="888"/>
      <c r="Q49" s="888"/>
      <c r="R49" s="888"/>
      <c r="S49" s="888"/>
      <c r="T49" s="893"/>
      <c r="U49" s="888"/>
      <c r="V49" s="888"/>
      <c r="W49" s="615"/>
      <c r="X49" s="889">
        <v>0</v>
      </c>
      <c r="Y49" s="888"/>
      <c r="Z49" s="888"/>
      <c r="AA49" s="888"/>
      <c r="AB49" s="888"/>
      <c r="AC49" s="617">
        <v>45778</v>
      </c>
      <c r="AD49" s="615" t="s">
        <v>978</v>
      </c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612" t="s">
        <v>1963</v>
      </c>
      <c r="B51" s="892" t="s">
        <v>1964</v>
      </c>
      <c r="C51" s="888"/>
      <c r="D51" s="888"/>
      <c r="E51" s="900">
        <v>2438</v>
      </c>
      <c r="F51" s="888"/>
      <c r="G51" s="619">
        <v>2438</v>
      </c>
      <c r="H51" s="619">
        <v>37740.239999999998</v>
      </c>
      <c r="I51" s="901">
        <v>3145.02</v>
      </c>
      <c r="J51" s="888"/>
      <c r="K51" s="618">
        <v>15.48</v>
      </c>
      <c r="L51" s="894"/>
      <c r="M51" s="888"/>
      <c r="N51" s="887">
        <v>45839</v>
      </c>
      <c r="O51" s="888"/>
      <c r="P51" s="888"/>
      <c r="Q51" s="888"/>
      <c r="R51" s="888"/>
      <c r="S51" s="888"/>
      <c r="T51" s="887">
        <v>46203</v>
      </c>
      <c r="U51" s="888"/>
      <c r="V51" s="888"/>
      <c r="W51" s="616">
        <v>3145.02</v>
      </c>
      <c r="X51" s="889">
        <v>15.48</v>
      </c>
      <c r="Y51" s="888"/>
      <c r="Z51" s="888"/>
      <c r="AA51" s="888"/>
      <c r="AB51" s="888"/>
      <c r="AC51" s="617">
        <v>45474</v>
      </c>
      <c r="AD51" s="615" t="s">
        <v>816</v>
      </c>
    </row>
    <row r="52" spans="1:30">
      <c r="A52" s="614" t="s">
        <v>792</v>
      </c>
      <c r="B52" s="884" t="s">
        <v>792</v>
      </c>
      <c r="C52" s="885"/>
      <c r="D52" s="885"/>
      <c r="E52" s="886" t="s">
        <v>792</v>
      </c>
      <c r="F52" s="885"/>
      <c r="G52" s="613" t="s">
        <v>792</v>
      </c>
      <c r="H52" s="613" t="s">
        <v>792</v>
      </c>
      <c r="I52" s="886" t="s">
        <v>792</v>
      </c>
      <c r="J52" s="885"/>
      <c r="K52" s="613" t="s">
        <v>792</v>
      </c>
      <c r="L52" s="884" t="s">
        <v>792</v>
      </c>
      <c r="M52" s="885"/>
      <c r="N52" s="886" t="s">
        <v>792</v>
      </c>
      <c r="O52" s="885"/>
      <c r="P52" s="885"/>
      <c r="Q52" s="885"/>
      <c r="R52" s="885"/>
      <c r="S52" s="885"/>
      <c r="T52" s="886" t="s">
        <v>792</v>
      </c>
      <c r="U52" s="885"/>
      <c r="V52" s="885"/>
      <c r="W52" s="613" t="s">
        <v>792</v>
      </c>
      <c r="X52" s="886" t="s">
        <v>792</v>
      </c>
      <c r="Y52" s="885"/>
      <c r="Z52" s="885"/>
      <c r="AA52" s="885"/>
      <c r="AB52" s="885"/>
      <c r="AC52" s="613" t="s">
        <v>792</v>
      </c>
      <c r="AD52" s="613" t="s">
        <v>792</v>
      </c>
    </row>
    <row r="53" spans="1:30">
      <c r="A53" s="612" t="s">
        <v>1965</v>
      </c>
      <c r="B53" s="892" t="s">
        <v>1966</v>
      </c>
      <c r="C53" s="888"/>
      <c r="D53" s="888"/>
      <c r="E53" s="900">
        <v>2525</v>
      </c>
      <c r="F53" s="888"/>
      <c r="G53" s="619">
        <v>2525</v>
      </c>
      <c r="H53" s="619">
        <v>35148</v>
      </c>
      <c r="I53" s="901">
        <v>2929</v>
      </c>
      <c r="J53" s="888"/>
      <c r="K53" s="618">
        <v>13.92</v>
      </c>
      <c r="L53" s="894"/>
      <c r="M53" s="888"/>
      <c r="N53" s="887">
        <v>45717</v>
      </c>
      <c r="O53" s="888"/>
      <c r="P53" s="888"/>
      <c r="Q53" s="888"/>
      <c r="R53" s="888"/>
      <c r="S53" s="888"/>
      <c r="T53" s="887">
        <v>46081</v>
      </c>
      <c r="U53" s="888"/>
      <c r="V53" s="888"/>
      <c r="W53" s="616">
        <v>2929</v>
      </c>
      <c r="X53" s="889">
        <v>13.92</v>
      </c>
      <c r="Y53" s="888"/>
      <c r="Z53" s="888"/>
      <c r="AA53" s="888"/>
      <c r="AB53" s="888"/>
      <c r="AC53" s="617">
        <v>44986</v>
      </c>
      <c r="AD53" s="615" t="s">
        <v>863</v>
      </c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1967</v>
      </c>
      <c r="B55" s="892" t="s">
        <v>1956</v>
      </c>
      <c r="C55" s="888"/>
      <c r="D55" s="888"/>
      <c r="E55" s="900">
        <v>2438</v>
      </c>
      <c r="F55" s="888"/>
      <c r="G55" s="619">
        <v>2438</v>
      </c>
      <c r="H55" s="615"/>
      <c r="I55" s="893"/>
      <c r="J55" s="888"/>
      <c r="K55" s="618">
        <v>0</v>
      </c>
      <c r="L55" s="894" t="s">
        <v>1957</v>
      </c>
      <c r="M55" s="888"/>
      <c r="N55" s="893"/>
      <c r="O55" s="888"/>
      <c r="P55" s="888"/>
      <c r="Q55" s="888"/>
      <c r="R55" s="888"/>
      <c r="S55" s="888"/>
      <c r="T55" s="893"/>
      <c r="U55" s="888"/>
      <c r="V55" s="888"/>
      <c r="W55" s="615"/>
      <c r="X55" s="889">
        <v>0</v>
      </c>
      <c r="Y55" s="888"/>
      <c r="Z55" s="888"/>
      <c r="AA55" s="888"/>
      <c r="AB55" s="888"/>
      <c r="AC55" s="617">
        <v>45839</v>
      </c>
      <c r="AD55" s="615" t="s">
        <v>835</v>
      </c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1968</v>
      </c>
      <c r="B57" s="892" t="s">
        <v>1969</v>
      </c>
      <c r="C57" s="888"/>
      <c r="D57" s="888"/>
      <c r="E57" s="900">
        <v>2525</v>
      </c>
      <c r="F57" s="888"/>
      <c r="G57" s="619">
        <v>2525</v>
      </c>
      <c r="H57" s="619">
        <v>35148</v>
      </c>
      <c r="I57" s="901">
        <v>2929</v>
      </c>
      <c r="J57" s="888"/>
      <c r="K57" s="618">
        <v>13.92</v>
      </c>
      <c r="L57" s="894"/>
      <c r="M57" s="888"/>
      <c r="N57" s="887">
        <v>45901</v>
      </c>
      <c r="O57" s="888"/>
      <c r="P57" s="888"/>
      <c r="Q57" s="888"/>
      <c r="R57" s="888"/>
      <c r="S57" s="888"/>
      <c r="T57" s="887">
        <v>46265</v>
      </c>
      <c r="U57" s="888"/>
      <c r="V57" s="888"/>
      <c r="W57" s="616">
        <v>2929</v>
      </c>
      <c r="X57" s="889">
        <v>13.92</v>
      </c>
      <c r="Y57" s="888"/>
      <c r="Z57" s="888"/>
      <c r="AA57" s="888"/>
      <c r="AB57" s="888"/>
      <c r="AC57" s="617">
        <v>45170</v>
      </c>
      <c r="AD57" s="615" t="s">
        <v>1339</v>
      </c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1970</v>
      </c>
      <c r="B59" s="892" t="s">
        <v>1971</v>
      </c>
      <c r="C59" s="888"/>
      <c r="D59" s="888"/>
      <c r="E59" s="900">
        <v>2438</v>
      </c>
      <c r="F59" s="888"/>
      <c r="G59" s="619">
        <v>2438</v>
      </c>
      <c r="H59" s="619">
        <v>38032.800000000003</v>
      </c>
      <c r="I59" s="901">
        <v>3169.4</v>
      </c>
      <c r="J59" s="888"/>
      <c r="K59" s="618">
        <v>15.6</v>
      </c>
      <c r="L59" s="894"/>
      <c r="M59" s="888"/>
      <c r="N59" s="887">
        <v>45901</v>
      </c>
      <c r="O59" s="888"/>
      <c r="P59" s="888"/>
      <c r="Q59" s="888"/>
      <c r="R59" s="888"/>
      <c r="S59" s="888"/>
      <c r="T59" s="887">
        <v>46265</v>
      </c>
      <c r="U59" s="888"/>
      <c r="V59" s="888"/>
      <c r="W59" s="616">
        <v>3169.4</v>
      </c>
      <c r="X59" s="889">
        <v>15.6</v>
      </c>
      <c r="Y59" s="888"/>
      <c r="Z59" s="888"/>
      <c r="AA59" s="888"/>
      <c r="AB59" s="888"/>
      <c r="AC59" s="617">
        <v>45519</v>
      </c>
      <c r="AD59" s="615" t="s">
        <v>842</v>
      </c>
    </row>
    <row r="60" spans="1:30">
      <c r="A60" s="612"/>
      <c r="B60" s="892"/>
      <c r="C60" s="888"/>
      <c r="D60" s="888"/>
      <c r="E60" s="893"/>
      <c r="F60" s="888"/>
      <c r="G60" s="615" t="s">
        <v>792</v>
      </c>
      <c r="H60" s="615"/>
      <c r="I60" s="893"/>
      <c r="J60" s="888"/>
      <c r="K60" s="615"/>
      <c r="L60" s="894"/>
      <c r="M60" s="888"/>
      <c r="N60" s="887">
        <v>46266</v>
      </c>
      <c r="O60" s="888"/>
      <c r="P60" s="888"/>
      <c r="Q60" s="888"/>
      <c r="R60" s="888"/>
      <c r="S60" s="888"/>
      <c r="T60" s="887">
        <v>46630</v>
      </c>
      <c r="U60" s="888"/>
      <c r="V60" s="888"/>
      <c r="W60" s="616">
        <v>3291.3</v>
      </c>
      <c r="X60" s="889">
        <v>16.2</v>
      </c>
      <c r="Y60" s="888"/>
      <c r="Z60" s="888"/>
      <c r="AA60" s="888"/>
      <c r="AB60" s="888"/>
      <c r="AC60" s="615"/>
      <c r="AD60" s="615"/>
    </row>
    <row r="61" spans="1:30">
      <c r="A61" s="614" t="s">
        <v>792</v>
      </c>
      <c r="B61" s="884" t="s">
        <v>792</v>
      </c>
      <c r="C61" s="885"/>
      <c r="D61" s="885"/>
      <c r="E61" s="886" t="s">
        <v>792</v>
      </c>
      <c r="F61" s="885"/>
      <c r="G61" s="613" t="s">
        <v>792</v>
      </c>
      <c r="H61" s="613" t="s">
        <v>792</v>
      </c>
      <c r="I61" s="886" t="s">
        <v>792</v>
      </c>
      <c r="J61" s="885"/>
      <c r="K61" s="613" t="s">
        <v>792</v>
      </c>
      <c r="L61" s="884" t="s">
        <v>792</v>
      </c>
      <c r="M61" s="885"/>
      <c r="N61" s="886" t="s">
        <v>792</v>
      </c>
      <c r="O61" s="885"/>
      <c r="P61" s="885"/>
      <c r="Q61" s="885"/>
      <c r="R61" s="885"/>
      <c r="S61" s="885"/>
      <c r="T61" s="886" t="s">
        <v>792</v>
      </c>
      <c r="U61" s="885"/>
      <c r="V61" s="885"/>
      <c r="W61" s="613" t="s">
        <v>792</v>
      </c>
      <c r="X61" s="886" t="s">
        <v>792</v>
      </c>
      <c r="Y61" s="885"/>
      <c r="Z61" s="885"/>
      <c r="AA61" s="885"/>
      <c r="AB61" s="885"/>
      <c r="AC61" s="613" t="s">
        <v>792</v>
      </c>
      <c r="AD61" s="613" t="s">
        <v>792</v>
      </c>
    </row>
    <row r="62" spans="1:30">
      <c r="A62" s="612" t="s">
        <v>1972</v>
      </c>
      <c r="B62" s="892" t="s">
        <v>1973</v>
      </c>
      <c r="C62" s="888"/>
      <c r="D62" s="888"/>
      <c r="E62" s="900">
        <v>2525</v>
      </c>
      <c r="F62" s="888"/>
      <c r="G62" s="619">
        <v>2525</v>
      </c>
      <c r="H62" s="619">
        <v>37875</v>
      </c>
      <c r="I62" s="901">
        <v>3156.25</v>
      </c>
      <c r="J62" s="888"/>
      <c r="K62" s="618">
        <v>15</v>
      </c>
      <c r="L62" s="894"/>
      <c r="M62" s="888"/>
      <c r="N62" s="887">
        <v>45627</v>
      </c>
      <c r="O62" s="888"/>
      <c r="P62" s="888"/>
      <c r="Q62" s="888"/>
      <c r="R62" s="888"/>
      <c r="S62" s="888"/>
      <c r="T62" s="887">
        <v>45991</v>
      </c>
      <c r="U62" s="888"/>
      <c r="V62" s="888"/>
      <c r="W62" s="616">
        <v>3156.25</v>
      </c>
      <c r="X62" s="889">
        <v>15</v>
      </c>
      <c r="Y62" s="888"/>
      <c r="Z62" s="888"/>
      <c r="AA62" s="888"/>
      <c r="AB62" s="888"/>
      <c r="AC62" s="617">
        <v>45597</v>
      </c>
      <c r="AD62" s="615" t="s">
        <v>866</v>
      </c>
    </row>
    <row r="63" spans="1:30">
      <c r="A63" s="612"/>
      <c r="B63" s="892"/>
      <c r="C63" s="888"/>
      <c r="D63" s="888"/>
      <c r="E63" s="893"/>
      <c r="F63" s="888"/>
      <c r="G63" s="615" t="s">
        <v>792</v>
      </c>
      <c r="H63" s="615"/>
      <c r="I63" s="893"/>
      <c r="J63" s="888"/>
      <c r="K63" s="615"/>
      <c r="L63" s="894"/>
      <c r="M63" s="888"/>
      <c r="N63" s="887">
        <v>45992</v>
      </c>
      <c r="O63" s="888"/>
      <c r="P63" s="888"/>
      <c r="Q63" s="888"/>
      <c r="R63" s="888"/>
      <c r="S63" s="888"/>
      <c r="T63" s="887">
        <v>46356</v>
      </c>
      <c r="U63" s="888"/>
      <c r="V63" s="888"/>
      <c r="W63" s="616">
        <v>3282.5</v>
      </c>
      <c r="X63" s="889">
        <v>15.6</v>
      </c>
      <c r="Y63" s="888"/>
      <c r="Z63" s="888"/>
      <c r="AA63" s="888"/>
      <c r="AB63" s="888"/>
      <c r="AC63" s="615"/>
      <c r="AD63" s="615"/>
    </row>
    <row r="64" spans="1:30">
      <c r="A64" s="614" t="s">
        <v>792</v>
      </c>
      <c r="B64" s="884" t="s">
        <v>792</v>
      </c>
      <c r="C64" s="885"/>
      <c r="D64" s="885"/>
      <c r="E64" s="886" t="s">
        <v>792</v>
      </c>
      <c r="F64" s="885"/>
      <c r="G64" s="613" t="s">
        <v>792</v>
      </c>
      <c r="H64" s="613" t="s">
        <v>792</v>
      </c>
      <c r="I64" s="886" t="s">
        <v>792</v>
      </c>
      <c r="J64" s="885"/>
      <c r="K64" s="613" t="s">
        <v>792</v>
      </c>
      <c r="L64" s="884" t="s">
        <v>792</v>
      </c>
      <c r="M64" s="885"/>
      <c r="N64" s="886" t="s">
        <v>792</v>
      </c>
      <c r="O64" s="885"/>
      <c r="P64" s="885"/>
      <c r="Q64" s="885"/>
      <c r="R64" s="885"/>
      <c r="S64" s="885"/>
      <c r="T64" s="886" t="s">
        <v>792</v>
      </c>
      <c r="U64" s="885"/>
      <c r="V64" s="885"/>
      <c r="W64" s="613" t="s">
        <v>792</v>
      </c>
      <c r="X64" s="886" t="s">
        <v>792</v>
      </c>
      <c r="Y64" s="885"/>
      <c r="Z64" s="885"/>
      <c r="AA64" s="885"/>
      <c r="AB64" s="885"/>
      <c r="AC64" s="613" t="s">
        <v>792</v>
      </c>
      <c r="AD64" s="613" t="s">
        <v>792</v>
      </c>
    </row>
    <row r="65" spans="1:30">
      <c r="A65" s="612" t="s">
        <v>1974</v>
      </c>
      <c r="B65" s="892" t="s">
        <v>1956</v>
      </c>
      <c r="C65" s="888"/>
      <c r="D65" s="888"/>
      <c r="E65" s="900">
        <v>2525</v>
      </c>
      <c r="F65" s="888"/>
      <c r="G65" s="619">
        <v>2525</v>
      </c>
      <c r="H65" s="615"/>
      <c r="I65" s="893"/>
      <c r="J65" s="888"/>
      <c r="K65" s="618">
        <v>0</v>
      </c>
      <c r="L65" s="894" t="s">
        <v>1957</v>
      </c>
      <c r="M65" s="888"/>
      <c r="N65" s="893"/>
      <c r="O65" s="888"/>
      <c r="P65" s="888"/>
      <c r="Q65" s="888"/>
      <c r="R65" s="888"/>
      <c r="S65" s="888"/>
      <c r="T65" s="893"/>
      <c r="U65" s="888"/>
      <c r="V65" s="888"/>
      <c r="W65" s="615"/>
      <c r="X65" s="889">
        <v>0</v>
      </c>
      <c r="Y65" s="888"/>
      <c r="Z65" s="888"/>
      <c r="AA65" s="888"/>
      <c r="AB65" s="888"/>
      <c r="AC65" s="617">
        <v>45839</v>
      </c>
      <c r="AD65" s="615" t="s">
        <v>835</v>
      </c>
    </row>
    <row r="66" spans="1:30">
      <c r="A66" s="614" t="s">
        <v>792</v>
      </c>
      <c r="B66" s="884" t="s">
        <v>792</v>
      </c>
      <c r="C66" s="885"/>
      <c r="D66" s="885"/>
      <c r="E66" s="886" t="s">
        <v>792</v>
      </c>
      <c r="F66" s="885"/>
      <c r="G66" s="613" t="s">
        <v>792</v>
      </c>
      <c r="H66" s="613" t="s">
        <v>792</v>
      </c>
      <c r="I66" s="886" t="s">
        <v>792</v>
      </c>
      <c r="J66" s="885"/>
      <c r="K66" s="613" t="s">
        <v>792</v>
      </c>
      <c r="L66" s="884" t="s">
        <v>792</v>
      </c>
      <c r="M66" s="885"/>
      <c r="N66" s="886" t="s">
        <v>792</v>
      </c>
      <c r="O66" s="885"/>
      <c r="P66" s="885"/>
      <c r="Q66" s="885"/>
      <c r="R66" s="885"/>
      <c r="S66" s="885"/>
      <c r="T66" s="886" t="s">
        <v>792</v>
      </c>
      <c r="U66" s="885"/>
      <c r="V66" s="885"/>
      <c r="W66" s="613" t="s">
        <v>792</v>
      </c>
      <c r="X66" s="886" t="s">
        <v>792</v>
      </c>
      <c r="Y66" s="885"/>
      <c r="Z66" s="885"/>
      <c r="AA66" s="885"/>
      <c r="AB66" s="885"/>
      <c r="AC66" s="613" t="s">
        <v>792</v>
      </c>
      <c r="AD66" s="613" t="s">
        <v>792</v>
      </c>
    </row>
    <row r="67" spans="1:30">
      <c r="A67" s="612" t="s">
        <v>1975</v>
      </c>
      <c r="B67" s="892" t="s">
        <v>1976</v>
      </c>
      <c r="C67" s="888"/>
      <c r="D67" s="888"/>
      <c r="E67" s="900">
        <v>2438</v>
      </c>
      <c r="F67" s="888"/>
      <c r="G67" s="619">
        <v>2438</v>
      </c>
      <c r="H67" s="619">
        <v>36862.559999999998</v>
      </c>
      <c r="I67" s="901">
        <v>3071.88</v>
      </c>
      <c r="J67" s="888"/>
      <c r="K67" s="618">
        <v>15.12</v>
      </c>
      <c r="L67" s="894"/>
      <c r="M67" s="888"/>
      <c r="N67" s="887">
        <v>45901</v>
      </c>
      <c r="O67" s="888"/>
      <c r="P67" s="888"/>
      <c r="Q67" s="888"/>
      <c r="R67" s="888"/>
      <c r="S67" s="888"/>
      <c r="T67" s="887">
        <v>46265</v>
      </c>
      <c r="U67" s="888"/>
      <c r="V67" s="888"/>
      <c r="W67" s="616">
        <v>3071.88</v>
      </c>
      <c r="X67" s="889">
        <v>15.12</v>
      </c>
      <c r="Y67" s="888"/>
      <c r="Z67" s="888"/>
      <c r="AA67" s="888"/>
      <c r="AB67" s="888"/>
      <c r="AC67" s="617">
        <v>45901</v>
      </c>
      <c r="AD67" s="615" t="s">
        <v>842</v>
      </c>
    </row>
    <row r="68" spans="1:30">
      <c r="A68" s="612"/>
      <c r="B68" s="892"/>
      <c r="C68" s="888"/>
      <c r="D68" s="888"/>
      <c r="E68" s="893"/>
      <c r="F68" s="888"/>
      <c r="G68" s="615" t="s">
        <v>792</v>
      </c>
      <c r="H68" s="615"/>
      <c r="I68" s="893"/>
      <c r="J68" s="888"/>
      <c r="K68" s="615"/>
      <c r="L68" s="894"/>
      <c r="M68" s="888"/>
      <c r="N68" s="887">
        <v>46266</v>
      </c>
      <c r="O68" s="888"/>
      <c r="P68" s="888"/>
      <c r="Q68" s="888"/>
      <c r="R68" s="888"/>
      <c r="S68" s="888"/>
      <c r="T68" s="887">
        <v>46630</v>
      </c>
      <c r="U68" s="888"/>
      <c r="V68" s="888"/>
      <c r="W68" s="616">
        <v>3218.16</v>
      </c>
      <c r="X68" s="889">
        <v>15.84</v>
      </c>
      <c r="Y68" s="888"/>
      <c r="Z68" s="888"/>
      <c r="AA68" s="888"/>
      <c r="AB68" s="888"/>
      <c r="AC68" s="615"/>
      <c r="AD68" s="615"/>
    </row>
    <row r="69" spans="1:30">
      <c r="A69" s="614" t="s">
        <v>792</v>
      </c>
      <c r="B69" s="884" t="s">
        <v>792</v>
      </c>
      <c r="C69" s="885"/>
      <c r="D69" s="885"/>
      <c r="E69" s="886" t="s">
        <v>792</v>
      </c>
      <c r="F69" s="885"/>
      <c r="G69" s="613" t="s">
        <v>792</v>
      </c>
      <c r="H69" s="613" t="s">
        <v>792</v>
      </c>
      <c r="I69" s="886" t="s">
        <v>792</v>
      </c>
      <c r="J69" s="885"/>
      <c r="K69" s="613" t="s">
        <v>792</v>
      </c>
      <c r="L69" s="884" t="s">
        <v>792</v>
      </c>
      <c r="M69" s="885"/>
      <c r="N69" s="886" t="s">
        <v>792</v>
      </c>
      <c r="O69" s="885"/>
      <c r="P69" s="885"/>
      <c r="Q69" s="885"/>
      <c r="R69" s="885"/>
      <c r="S69" s="885"/>
      <c r="T69" s="886" t="s">
        <v>792</v>
      </c>
      <c r="U69" s="885"/>
      <c r="V69" s="885"/>
      <c r="W69" s="613" t="s">
        <v>792</v>
      </c>
      <c r="X69" s="886" t="s">
        <v>792</v>
      </c>
      <c r="Y69" s="885"/>
      <c r="Z69" s="885"/>
      <c r="AA69" s="885"/>
      <c r="AB69" s="885"/>
      <c r="AC69" s="613" t="s">
        <v>792</v>
      </c>
      <c r="AD69" s="613" t="s">
        <v>792</v>
      </c>
    </row>
    <row r="70" spans="1:30">
      <c r="A70" s="612" t="s">
        <v>1977</v>
      </c>
      <c r="B70" s="892" t="s">
        <v>1978</v>
      </c>
      <c r="C70" s="888"/>
      <c r="D70" s="888"/>
      <c r="E70" s="900">
        <v>2538</v>
      </c>
      <c r="F70" s="888"/>
      <c r="G70" s="619">
        <v>2538</v>
      </c>
      <c r="H70" s="619">
        <v>35024.400000000001</v>
      </c>
      <c r="I70" s="901">
        <v>2918.7</v>
      </c>
      <c r="J70" s="888"/>
      <c r="K70" s="618">
        <v>13.8</v>
      </c>
      <c r="L70" s="894"/>
      <c r="M70" s="888"/>
      <c r="N70" s="887">
        <v>45962</v>
      </c>
      <c r="O70" s="888"/>
      <c r="P70" s="888"/>
      <c r="Q70" s="888"/>
      <c r="R70" s="888"/>
      <c r="S70" s="888"/>
      <c r="T70" s="887">
        <v>46326</v>
      </c>
      <c r="U70" s="888"/>
      <c r="V70" s="888"/>
      <c r="W70" s="616">
        <v>2918.7</v>
      </c>
      <c r="X70" s="889">
        <v>13.8</v>
      </c>
      <c r="Y70" s="888"/>
      <c r="Z70" s="888"/>
      <c r="AA70" s="888"/>
      <c r="AB70" s="888"/>
      <c r="AC70" s="617">
        <v>45962</v>
      </c>
      <c r="AD70" s="615" t="s">
        <v>820</v>
      </c>
    </row>
    <row r="71" spans="1:30">
      <c r="A71" s="612"/>
      <c r="B71" s="892"/>
      <c r="C71" s="888"/>
      <c r="D71" s="888"/>
      <c r="E71" s="893"/>
      <c r="F71" s="888"/>
      <c r="G71" s="615" t="s">
        <v>792</v>
      </c>
      <c r="H71" s="615"/>
      <c r="I71" s="893"/>
      <c r="J71" s="888"/>
      <c r="K71" s="615"/>
      <c r="L71" s="894"/>
      <c r="M71" s="888"/>
      <c r="N71" s="887">
        <v>46327</v>
      </c>
      <c r="O71" s="888"/>
      <c r="P71" s="888"/>
      <c r="Q71" s="888"/>
      <c r="R71" s="888"/>
      <c r="S71" s="888"/>
      <c r="T71" s="887">
        <v>46691</v>
      </c>
      <c r="U71" s="888"/>
      <c r="V71" s="888"/>
      <c r="W71" s="616">
        <v>3045.6</v>
      </c>
      <c r="X71" s="889">
        <v>14.4</v>
      </c>
      <c r="Y71" s="888"/>
      <c r="Z71" s="888"/>
      <c r="AA71" s="888"/>
      <c r="AB71" s="888"/>
      <c r="AC71" s="615"/>
      <c r="AD71" s="615"/>
    </row>
    <row r="72" spans="1:30">
      <c r="A72" s="614" t="s">
        <v>792</v>
      </c>
      <c r="B72" s="884" t="s">
        <v>792</v>
      </c>
      <c r="C72" s="885"/>
      <c r="D72" s="885"/>
      <c r="E72" s="886" t="s">
        <v>792</v>
      </c>
      <c r="F72" s="885"/>
      <c r="G72" s="613" t="s">
        <v>792</v>
      </c>
      <c r="H72" s="613" t="s">
        <v>792</v>
      </c>
      <c r="I72" s="886" t="s">
        <v>792</v>
      </c>
      <c r="J72" s="885"/>
      <c r="K72" s="613" t="s">
        <v>792</v>
      </c>
      <c r="L72" s="884" t="s">
        <v>792</v>
      </c>
      <c r="M72" s="885"/>
      <c r="N72" s="886" t="s">
        <v>792</v>
      </c>
      <c r="O72" s="885"/>
      <c r="P72" s="885"/>
      <c r="Q72" s="885"/>
      <c r="R72" s="885"/>
      <c r="S72" s="885"/>
      <c r="T72" s="886" t="s">
        <v>792</v>
      </c>
      <c r="U72" s="885"/>
      <c r="V72" s="885"/>
      <c r="W72" s="613" t="s">
        <v>792</v>
      </c>
      <c r="X72" s="886" t="s">
        <v>792</v>
      </c>
      <c r="Y72" s="885"/>
      <c r="Z72" s="885"/>
      <c r="AA72" s="885"/>
      <c r="AB72" s="885"/>
      <c r="AC72" s="613" t="s">
        <v>792</v>
      </c>
      <c r="AD72" s="613" t="s">
        <v>792</v>
      </c>
    </row>
    <row r="73" spans="1:30">
      <c r="A73" s="612" t="s">
        <v>1979</v>
      </c>
      <c r="B73" s="892" t="s">
        <v>1980</v>
      </c>
      <c r="C73" s="888"/>
      <c r="D73" s="888"/>
      <c r="E73" s="900">
        <v>2438</v>
      </c>
      <c r="F73" s="888"/>
      <c r="G73" s="619">
        <v>2438</v>
      </c>
      <c r="H73" s="619">
        <v>35107.199999999997</v>
      </c>
      <c r="I73" s="901">
        <v>2925.6</v>
      </c>
      <c r="J73" s="888"/>
      <c r="K73" s="618">
        <v>14.4</v>
      </c>
      <c r="L73" s="894"/>
      <c r="M73" s="888"/>
      <c r="N73" s="887">
        <v>45839</v>
      </c>
      <c r="O73" s="888"/>
      <c r="P73" s="888"/>
      <c r="Q73" s="888"/>
      <c r="R73" s="888"/>
      <c r="S73" s="888"/>
      <c r="T73" s="887">
        <v>46203</v>
      </c>
      <c r="U73" s="888"/>
      <c r="V73" s="888"/>
      <c r="W73" s="616">
        <v>2925.6</v>
      </c>
      <c r="X73" s="889">
        <v>14.4</v>
      </c>
      <c r="Y73" s="888"/>
      <c r="Z73" s="888"/>
      <c r="AA73" s="888"/>
      <c r="AB73" s="888"/>
      <c r="AC73" s="617">
        <v>45108</v>
      </c>
      <c r="AD73" s="615" t="s">
        <v>835</v>
      </c>
    </row>
    <row r="74" spans="1:30">
      <c r="A74" s="612"/>
      <c r="B74" s="892"/>
      <c r="C74" s="888"/>
      <c r="D74" s="888"/>
      <c r="E74" s="893"/>
      <c r="F74" s="888"/>
      <c r="G74" s="615" t="s">
        <v>792</v>
      </c>
      <c r="H74" s="615"/>
      <c r="I74" s="893"/>
      <c r="J74" s="888"/>
      <c r="K74" s="615"/>
      <c r="L74" s="894"/>
      <c r="M74" s="888"/>
      <c r="N74" s="887">
        <v>46204</v>
      </c>
      <c r="O74" s="888"/>
      <c r="P74" s="888"/>
      <c r="Q74" s="888"/>
      <c r="R74" s="888"/>
      <c r="S74" s="888"/>
      <c r="T74" s="887">
        <v>46568</v>
      </c>
      <c r="U74" s="888"/>
      <c r="V74" s="888"/>
      <c r="W74" s="616">
        <v>3047.5</v>
      </c>
      <c r="X74" s="889">
        <v>15</v>
      </c>
      <c r="Y74" s="888"/>
      <c r="Z74" s="888"/>
      <c r="AA74" s="888"/>
      <c r="AB74" s="888"/>
      <c r="AC74" s="615"/>
      <c r="AD74" s="615"/>
    </row>
    <row r="75" spans="1:30">
      <c r="A75" s="612"/>
      <c r="B75" s="892"/>
      <c r="C75" s="888"/>
      <c r="D75" s="888"/>
      <c r="E75" s="893"/>
      <c r="F75" s="888"/>
      <c r="G75" s="615" t="s">
        <v>792</v>
      </c>
      <c r="H75" s="615"/>
      <c r="I75" s="893"/>
      <c r="J75" s="888"/>
      <c r="K75" s="615"/>
      <c r="L75" s="894"/>
      <c r="M75" s="888"/>
      <c r="N75" s="887">
        <v>46569</v>
      </c>
      <c r="O75" s="888"/>
      <c r="P75" s="888"/>
      <c r="Q75" s="888"/>
      <c r="R75" s="888"/>
      <c r="S75" s="888"/>
      <c r="T75" s="887">
        <v>46934</v>
      </c>
      <c r="U75" s="888"/>
      <c r="V75" s="888"/>
      <c r="W75" s="616">
        <v>3169.4</v>
      </c>
      <c r="X75" s="889">
        <v>15.6</v>
      </c>
      <c r="Y75" s="888"/>
      <c r="Z75" s="888"/>
      <c r="AA75" s="888"/>
      <c r="AB75" s="888"/>
      <c r="AC75" s="615"/>
      <c r="AD75" s="615"/>
    </row>
    <row r="76" spans="1:30">
      <c r="A76" s="614" t="s">
        <v>792</v>
      </c>
      <c r="B76" s="884" t="s">
        <v>792</v>
      </c>
      <c r="C76" s="885"/>
      <c r="D76" s="885"/>
      <c r="E76" s="886" t="s">
        <v>792</v>
      </c>
      <c r="F76" s="885"/>
      <c r="G76" s="613" t="s">
        <v>792</v>
      </c>
      <c r="H76" s="613" t="s">
        <v>792</v>
      </c>
      <c r="I76" s="886" t="s">
        <v>792</v>
      </c>
      <c r="J76" s="885"/>
      <c r="K76" s="613" t="s">
        <v>792</v>
      </c>
      <c r="L76" s="884" t="s">
        <v>792</v>
      </c>
      <c r="M76" s="885"/>
      <c r="N76" s="886" t="s">
        <v>792</v>
      </c>
      <c r="O76" s="885"/>
      <c r="P76" s="885"/>
      <c r="Q76" s="885"/>
      <c r="R76" s="885"/>
      <c r="S76" s="885"/>
      <c r="T76" s="886" t="s">
        <v>792</v>
      </c>
      <c r="U76" s="885"/>
      <c r="V76" s="885"/>
      <c r="W76" s="613" t="s">
        <v>792</v>
      </c>
      <c r="X76" s="886" t="s">
        <v>792</v>
      </c>
      <c r="Y76" s="885"/>
      <c r="Z76" s="885"/>
      <c r="AA76" s="885"/>
      <c r="AB76" s="885"/>
      <c r="AC76" s="613" t="s">
        <v>792</v>
      </c>
      <c r="AD76" s="613" t="s">
        <v>792</v>
      </c>
    </row>
    <row r="77" spans="1:30">
      <c r="A77" s="892" t="s">
        <v>792</v>
      </c>
      <c r="B77" s="892" t="s">
        <v>792</v>
      </c>
      <c r="C77" s="888"/>
      <c r="D77" s="888"/>
    </row>
    <row r="78" spans="1:30">
      <c r="A78" s="888"/>
      <c r="B78" s="888"/>
      <c r="C78" s="888"/>
      <c r="D78" s="888"/>
    </row>
    <row r="79" spans="1:30" ht="16" thickBot="1">
      <c r="A79" s="888"/>
      <c r="B79" s="888"/>
      <c r="C79" s="888"/>
      <c r="D79" s="888"/>
      <c r="J79" s="895" t="s">
        <v>901</v>
      </c>
      <c r="K79" s="896"/>
      <c r="L79" s="896"/>
      <c r="M79" s="896"/>
      <c r="N79" s="896"/>
      <c r="O79" s="896"/>
      <c r="P79" s="896"/>
      <c r="Q79" s="896"/>
      <c r="R79" s="896"/>
      <c r="S79" s="896"/>
      <c r="T79" s="896"/>
      <c r="U79" s="896"/>
      <c r="V79" s="896"/>
      <c r="W79" s="896"/>
      <c r="X79" s="896"/>
      <c r="Y79" s="896"/>
      <c r="Z79" s="896"/>
    </row>
    <row r="80" spans="1:30">
      <c r="A80" s="888"/>
      <c r="B80" s="888"/>
      <c r="C80" s="888"/>
      <c r="D80" s="888"/>
    </row>
    <row r="81" spans="1:25">
      <c r="A81" s="888"/>
      <c r="B81" s="888"/>
      <c r="C81" s="888"/>
      <c r="D81" s="888"/>
      <c r="J81" s="890" t="s">
        <v>902</v>
      </c>
      <c r="K81" s="888"/>
      <c r="L81" s="888"/>
      <c r="M81" s="891">
        <v>64619</v>
      </c>
      <c r="N81" s="888"/>
      <c r="S81" s="890" t="s">
        <v>903</v>
      </c>
      <c r="T81" s="888"/>
      <c r="U81" s="888"/>
      <c r="V81" s="891">
        <v>60224.9</v>
      </c>
      <c r="W81" s="888"/>
      <c r="X81" s="888"/>
      <c r="Y81" s="888"/>
    </row>
    <row r="82" spans="1:25">
      <c r="A82" s="888"/>
      <c r="B82" s="888"/>
      <c r="C82" s="888"/>
      <c r="D82" s="888"/>
    </row>
    <row r="83" spans="1:25">
      <c r="A83" s="888"/>
      <c r="B83" s="888"/>
      <c r="C83" s="888"/>
      <c r="D83" s="888"/>
      <c r="S83" s="890" t="s">
        <v>904</v>
      </c>
      <c r="T83" s="888"/>
      <c r="U83" s="888"/>
      <c r="V83" s="891">
        <v>722698.8</v>
      </c>
      <c r="W83" s="888"/>
      <c r="X83" s="888"/>
      <c r="Y83" s="888"/>
    </row>
    <row r="84" spans="1:25">
      <c r="A84" s="888"/>
      <c r="B84" s="888"/>
      <c r="C84" s="888"/>
      <c r="D84" s="888"/>
      <c r="J84" s="890" t="s">
        <v>905</v>
      </c>
      <c r="K84" s="888"/>
      <c r="L84" s="888"/>
      <c r="M84" s="891">
        <v>52081</v>
      </c>
      <c r="N84" s="888"/>
      <c r="S84" s="888"/>
      <c r="T84" s="888"/>
      <c r="U84" s="888"/>
      <c r="V84" s="888"/>
      <c r="W84" s="888"/>
      <c r="X84" s="888"/>
      <c r="Y84" s="888"/>
    </row>
    <row r="85" spans="1:25">
      <c r="A85" s="888"/>
      <c r="B85" s="888"/>
      <c r="C85" s="888"/>
      <c r="D85" s="888"/>
      <c r="J85" s="888"/>
      <c r="K85" s="888"/>
      <c r="L85" s="888"/>
      <c r="M85" s="888"/>
      <c r="N85" s="888"/>
    </row>
    <row r="86" spans="1:25">
      <c r="A86" s="888"/>
      <c r="B86" s="888"/>
      <c r="C86" s="888"/>
      <c r="D86" s="888"/>
    </row>
    <row r="87" spans="1:25">
      <c r="A87" s="888"/>
      <c r="B87" s="888"/>
      <c r="C87" s="888"/>
      <c r="D87" s="888"/>
      <c r="J87" s="890" t="s">
        <v>906</v>
      </c>
      <c r="K87" s="888"/>
      <c r="L87" s="888"/>
      <c r="M87" s="891">
        <v>52081</v>
      </c>
      <c r="N87" s="888"/>
      <c r="R87" s="890" t="s">
        <v>729</v>
      </c>
      <c r="S87" s="888"/>
      <c r="T87" s="888"/>
      <c r="U87" s="899">
        <v>80.597038022872525</v>
      </c>
      <c r="V87" s="888"/>
      <c r="W87" s="888"/>
      <c r="X87" s="888"/>
    </row>
    <row r="88" spans="1:25" ht="16" thickBot="1">
      <c r="A88" s="888"/>
      <c r="B88" s="888"/>
      <c r="C88" s="888"/>
      <c r="D88" s="888"/>
      <c r="J88" s="897" t="s">
        <v>907</v>
      </c>
      <c r="K88" s="896"/>
      <c r="L88" s="896"/>
      <c r="M88" s="898">
        <v>12538</v>
      </c>
      <c r="N88" s="896"/>
      <c r="R88" s="890" t="s">
        <v>908</v>
      </c>
      <c r="S88" s="888"/>
      <c r="T88" s="888"/>
      <c r="U88" s="899">
        <v>19.402961977127472</v>
      </c>
      <c r="V88" s="888"/>
      <c r="W88" s="888"/>
      <c r="X88" s="888"/>
    </row>
    <row r="89" spans="1:25">
      <c r="A89" s="888"/>
      <c r="B89" s="888"/>
      <c r="C89" s="888"/>
      <c r="D89" s="888"/>
    </row>
    <row r="90" spans="1:25">
      <c r="A90" s="888"/>
      <c r="B90" s="888"/>
      <c r="C90" s="888"/>
      <c r="D90" s="888"/>
      <c r="J90" s="890" t="s">
        <v>909</v>
      </c>
      <c r="K90" s="888"/>
      <c r="L90" s="888"/>
      <c r="M90" s="891">
        <v>64619</v>
      </c>
      <c r="N90" s="888"/>
    </row>
    <row r="91" spans="1:25">
      <c r="A91" s="888"/>
      <c r="B91" s="888"/>
      <c r="C91" s="888"/>
      <c r="D91" s="888"/>
    </row>
    <row r="92" spans="1:25" ht="2.25" customHeight="1"/>
  </sheetData>
  <mergeCells count="527">
    <mergeCell ref="J90:L90"/>
    <mergeCell ref="M90:N90"/>
    <mergeCell ref="J87:L87"/>
    <mergeCell ref="M87:N87"/>
    <mergeCell ref="R87:T87"/>
    <mergeCell ref="U87:X87"/>
    <mergeCell ref="U88:X88"/>
    <mergeCell ref="A77:A91"/>
    <mergeCell ref="B77:D91"/>
    <mergeCell ref="J79:Z79"/>
    <mergeCell ref="J81:L81"/>
    <mergeCell ref="M81:N81"/>
    <mergeCell ref="J88:L88"/>
    <mergeCell ref="J84:L85"/>
    <mergeCell ref="M84:N85"/>
    <mergeCell ref="M88:N88"/>
    <mergeCell ref="R88:T88"/>
    <mergeCell ref="S81:U81"/>
    <mergeCell ref="V81:Y81"/>
    <mergeCell ref="S83:U84"/>
    <mergeCell ref="V83:Y84"/>
    <mergeCell ref="B74:D74"/>
    <mergeCell ref="E74:F74"/>
    <mergeCell ref="I74:J74"/>
    <mergeCell ref="L74:M74"/>
    <mergeCell ref="N74:S74"/>
    <mergeCell ref="T74:V74"/>
    <mergeCell ref="X74:AB74"/>
    <mergeCell ref="B75:D75"/>
    <mergeCell ref="E75:F75"/>
    <mergeCell ref="I75:J75"/>
    <mergeCell ref="L75:M75"/>
    <mergeCell ref="N75:S75"/>
    <mergeCell ref="N76:S76"/>
    <mergeCell ref="T76:V76"/>
    <mergeCell ref="B76:D76"/>
    <mergeCell ref="E76:F76"/>
    <mergeCell ref="I76:J76"/>
    <mergeCell ref="L76:M76"/>
    <mergeCell ref="T75:V75"/>
    <mergeCell ref="X75:AB75"/>
    <mergeCell ref="X76:AB76"/>
    <mergeCell ref="X73:AB73"/>
    <mergeCell ref="X72:AB72"/>
    <mergeCell ref="B71:D71"/>
    <mergeCell ref="B70:D70"/>
    <mergeCell ref="E70:F70"/>
    <mergeCell ref="I70:J70"/>
    <mergeCell ref="L70:M70"/>
    <mergeCell ref="N70:S70"/>
    <mergeCell ref="T70:V70"/>
    <mergeCell ref="E71:F71"/>
    <mergeCell ref="B73:D73"/>
    <mergeCell ref="E73:F73"/>
    <mergeCell ref="T73:V73"/>
    <mergeCell ref="I73:J73"/>
    <mergeCell ref="L73:M73"/>
    <mergeCell ref="N73:S73"/>
    <mergeCell ref="T72:V72"/>
    <mergeCell ref="X70:AB70"/>
    <mergeCell ref="T71:V71"/>
    <mergeCell ref="X71:AB71"/>
    <mergeCell ref="L71:M71"/>
    <mergeCell ref="N71:S71"/>
    <mergeCell ref="I71:J71"/>
    <mergeCell ref="B72:D72"/>
    <mergeCell ref="B66:D66"/>
    <mergeCell ref="E66:F66"/>
    <mergeCell ref="I66:J66"/>
    <mergeCell ref="L66:M66"/>
    <mergeCell ref="N66:S66"/>
    <mergeCell ref="T66:V66"/>
    <mergeCell ref="E72:F72"/>
    <mergeCell ref="I72:J72"/>
    <mergeCell ref="L72:M72"/>
    <mergeCell ref="N72:S72"/>
    <mergeCell ref="N68:S68"/>
    <mergeCell ref="N67:S67"/>
    <mergeCell ref="T69:V69"/>
    <mergeCell ref="B69:D69"/>
    <mergeCell ref="E69:F69"/>
    <mergeCell ref="B68:D68"/>
    <mergeCell ref="E68:F68"/>
    <mergeCell ref="I68:J68"/>
    <mergeCell ref="L68:M68"/>
    <mergeCell ref="T68:V68"/>
    <mergeCell ref="X68:AB68"/>
    <mergeCell ref="B67:D67"/>
    <mergeCell ref="E67:F67"/>
    <mergeCell ref="I69:J69"/>
    <mergeCell ref="L69:M69"/>
    <mergeCell ref="N69:S69"/>
    <mergeCell ref="T67:V67"/>
    <mergeCell ref="I67:J67"/>
    <mergeCell ref="L67:M67"/>
    <mergeCell ref="X67:AB67"/>
    <mergeCell ref="X69:AB69"/>
    <mergeCell ref="E64:F64"/>
    <mergeCell ref="I64:J64"/>
    <mergeCell ref="L64:M64"/>
    <mergeCell ref="N64:S64"/>
    <mergeCell ref="N65:S65"/>
    <mergeCell ref="X64:AB64"/>
    <mergeCell ref="T65:V65"/>
    <mergeCell ref="X65:AB65"/>
    <mergeCell ref="X66:AB66"/>
    <mergeCell ref="T62:V62"/>
    <mergeCell ref="X62:AB62"/>
    <mergeCell ref="B61:D61"/>
    <mergeCell ref="E61:F61"/>
    <mergeCell ref="I63:J63"/>
    <mergeCell ref="L63:M63"/>
    <mergeCell ref="N63:S63"/>
    <mergeCell ref="T64:V64"/>
    <mergeCell ref="E65:F65"/>
    <mergeCell ref="I65:J65"/>
    <mergeCell ref="N61:S61"/>
    <mergeCell ref="T63:V63"/>
    <mergeCell ref="X61:AB61"/>
    <mergeCell ref="X63:AB63"/>
    <mergeCell ref="B63:D63"/>
    <mergeCell ref="E63:F63"/>
    <mergeCell ref="B62:D62"/>
    <mergeCell ref="E62:F62"/>
    <mergeCell ref="I62:J62"/>
    <mergeCell ref="L62:M62"/>
    <mergeCell ref="N62:S62"/>
    <mergeCell ref="L65:M65"/>
    <mergeCell ref="B65:D65"/>
    <mergeCell ref="B64:D64"/>
    <mergeCell ref="X60:AB60"/>
    <mergeCell ref="B59:D59"/>
    <mergeCell ref="E59:F59"/>
    <mergeCell ref="I59:J59"/>
    <mergeCell ref="B60:D60"/>
    <mergeCell ref="E60:F60"/>
    <mergeCell ref="T61:V61"/>
    <mergeCell ref="I61:J61"/>
    <mergeCell ref="L61:M61"/>
    <mergeCell ref="I60:J60"/>
    <mergeCell ref="L60:M60"/>
    <mergeCell ref="N60:S60"/>
    <mergeCell ref="T60:V60"/>
    <mergeCell ref="L59:M59"/>
    <mergeCell ref="N59:S59"/>
    <mergeCell ref="B58:D58"/>
    <mergeCell ref="E58:F58"/>
    <mergeCell ref="I58:J58"/>
    <mergeCell ref="L58:M58"/>
    <mergeCell ref="N58:S58"/>
    <mergeCell ref="T58:V58"/>
    <mergeCell ref="X58:AB58"/>
    <mergeCell ref="T59:V59"/>
    <mergeCell ref="X59:AB59"/>
    <mergeCell ref="T56:V56"/>
    <mergeCell ref="X56:AB56"/>
    <mergeCell ref="B55:D55"/>
    <mergeCell ref="E55:F55"/>
    <mergeCell ref="I57:J57"/>
    <mergeCell ref="L57:M57"/>
    <mergeCell ref="N57:S57"/>
    <mergeCell ref="N55:S55"/>
    <mergeCell ref="T57:V57"/>
    <mergeCell ref="X55:AB55"/>
    <mergeCell ref="X57:AB57"/>
    <mergeCell ref="B57:D57"/>
    <mergeCell ref="E57:F57"/>
    <mergeCell ref="B56:D56"/>
    <mergeCell ref="E56:F56"/>
    <mergeCell ref="I56:J56"/>
    <mergeCell ref="L56:M56"/>
    <mergeCell ref="N56:S56"/>
    <mergeCell ref="X54:AB54"/>
    <mergeCell ref="B53:D53"/>
    <mergeCell ref="E53:F53"/>
    <mergeCell ref="I53:J53"/>
    <mergeCell ref="B54:D54"/>
    <mergeCell ref="E54:F54"/>
    <mergeCell ref="T55:V55"/>
    <mergeCell ref="I55:J55"/>
    <mergeCell ref="L55:M55"/>
    <mergeCell ref="I54:J54"/>
    <mergeCell ref="L54:M54"/>
    <mergeCell ref="N54:S54"/>
    <mergeCell ref="T54:V54"/>
    <mergeCell ref="L53:M53"/>
    <mergeCell ref="N53:S53"/>
    <mergeCell ref="B52:D52"/>
    <mergeCell ref="E52:F52"/>
    <mergeCell ref="I52:J52"/>
    <mergeCell ref="L52:M52"/>
    <mergeCell ref="N52:S52"/>
    <mergeCell ref="T52:V52"/>
    <mergeCell ref="X52:AB52"/>
    <mergeCell ref="T53:V53"/>
    <mergeCell ref="X53:AB53"/>
    <mergeCell ref="T50:V50"/>
    <mergeCell ref="X50:AB50"/>
    <mergeCell ref="B49:D49"/>
    <mergeCell ref="E49:F49"/>
    <mergeCell ref="I51:J51"/>
    <mergeCell ref="L51:M51"/>
    <mergeCell ref="N51:S51"/>
    <mergeCell ref="N49:S49"/>
    <mergeCell ref="T51:V51"/>
    <mergeCell ref="X49:AB49"/>
    <mergeCell ref="X51:AB51"/>
    <mergeCell ref="B51:D51"/>
    <mergeCell ref="E51:F51"/>
    <mergeCell ref="B50:D50"/>
    <mergeCell ref="E50:F50"/>
    <mergeCell ref="I50:J50"/>
    <mergeCell ref="L50:M50"/>
    <mergeCell ref="N50:S50"/>
    <mergeCell ref="X48:AB48"/>
    <mergeCell ref="B47:D47"/>
    <mergeCell ref="E47:F47"/>
    <mergeCell ref="I47:J47"/>
    <mergeCell ref="B48:D48"/>
    <mergeCell ref="E48:F48"/>
    <mergeCell ref="T49:V49"/>
    <mergeCell ref="I49:J49"/>
    <mergeCell ref="L49:M49"/>
    <mergeCell ref="I48:J48"/>
    <mergeCell ref="L48:M48"/>
    <mergeCell ref="N48:S48"/>
    <mergeCell ref="T48:V48"/>
    <mergeCell ref="L47:M47"/>
    <mergeCell ref="N47:S47"/>
    <mergeCell ref="B46:D46"/>
    <mergeCell ref="E46:F46"/>
    <mergeCell ref="I46:J46"/>
    <mergeCell ref="L46:M46"/>
    <mergeCell ref="N46:S46"/>
    <mergeCell ref="T46:V46"/>
    <mergeCell ref="X46:AB46"/>
    <mergeCell ref="T47:V47"/>
    <mergeCell ref="X47:AB47"/>
    <mergeCell ref="T44:V44"/>
    <mergeCell ref="X44:AB44"/>
    <mergeCell ref="B43:D43"/>
    <mergeCell ref="E43:F43"/>
    <mergeCell ref="I45:J45"/>
    <mergeCell ref="L45:M45"/>
    <mergeCell ref="N45:S45"/>
    <mergeCell ref="N43:S43"/>
    <mergeCell ref="T45:V45"/>
    <mergeCell ref="X43:AB43"/>
    <mergeCell ref="X45:AB45"/>
    <mergeCell ref="B45:D45"/>
    <mergeCell ref="E45:F45"/>
    <mergeCell ref="B44:D44"/>
    <mergeCell ref="E44:F44"/>
    <mergeCell ref="I44:J44"/>
    <mergeCell ref="L44:M44"/>
    <mergeCell ref="N44:S44"/>
    <mergeCell ref="X42:AB42"/>
    <mergeCell ref="B41:D41"/>
    <mergeCell ref="E41:F41"/>
    <mergeCell ref="I41:J41"/>
    <mergeCell ref="B42:D42"/>
    <mergeCell ref="E42:F42"/>
    <mergeCell ref="T43:V43"/>
    <mergeCell ref="I43:J43"/>
    <mergeCell ref="L43:M43"/>
    <mergeCell ref="I42:J42"/>
    <mergeCell ref="L42:M42"/>
    <mergeCell ref="N42:S42"/>
    <mergeCell ref="T42:V42"/>
    <mergeCell ref="L41:M41"/>
    <mergeCell ref="N41:S41"/>
    <mergeCell ref="B40:D40"/>
    <mergeCell ref="E40:F40"/>
    <mergeCell ref="I40:J40"/>
    <mergeCell ref="L40:M40"/>
    <mergeCell ref="N40:S40"/>
    <mergeCell ref="T40:V40"/>
    <mergeCell ref="X40:AB40"/>
    <mergeCell ref="T41:V41"/>
    <mergeCell ref="X41:AB41"/>
    <mergeCell ref="T38:V38"/>
    <mergeCell ref="X38:AB38"/>
    <mergeCell ref="B37:D37"/>
    <mergeCell ref="E37:F37"/>
    <mergeCell ref="I39:J39"/>
    <mergeCell ref="L39:M39"/>
    <mergeCell ref="N39:S39"/>
    <mergeCell ref="N37:S37"/>
    <mergeCell ref="T39:V39"/>
    <mergeCell ref="X37:AB37"/>
    <mergeCell ref="X39:AB39"/>
    <mergeCell ref="B39:D39"/>
    <mergeCell ref="E39:F39"/>
    <mergeCell ref="B38:D38"/>
    <mergeCell ref="E38:F38"/>
    <mergeCell ref="I38:J38"/>
    <mergeCell ref="L38:M38"/>
    <mergeCell ref="N38:S38"/>
    <mergeCell ref="X36:AB36"/>
    <mergeCell ref="B35:D35"/>
    <mergeCell ref="E35:F35"/>
    <mergeCell ref="I35:J35"/>
    <mergeCell ref="B36:D36"/>
    <mergeCell ref="E36:F36"/>
    <mergeCell ref="T37:V37"/>
    <mergeCell ref="I37:J37"/>
    <mergeCell ref="L37:M37"/>
    <mergeCell ref="I36:J36"/>
    <mergeCell ref="L36:M36"/>
    <mergeCell ref="N36:S36"/>
    <mergeCell ref="T36:V36"/>
    <mergeCell ref="L35:M35"/>
    <mergeCell ref="N35:S35"/>
    <mergeCell ref="B34:D34"/>
    <mergeCell ref="E34:F34"/>
    <mergeCell ref="I34:J34"/>
    <mergeCell ref="L34:M34"/>
    <mergeCell ref="N34:S34"/>
    <mergeCell ref="T34:V34"/>
    <mergeCell ref="X34:AB34"/>
    <mergeCell ref="T35:V35"/>
    <mergeCell ref="X35:AB35"/>
    <mergeCell ref="T32:V32"/>
    <mergeCell ref="X32:AB32"/>
    <mergeCell ref="B31:D31"/>
    <mergeCell ref="E31:F31"/>
    <mergeCell ref="I33:J33"/>
    <mergeCell ref="L33:M33"/>
    <mergeCell ref="N33:S33"/>
    <mergeCell ref="N31:S31"/>
    <mergeCell ref="T33:V33"/>
    <mergeCell ref="X31:AB31"/>
    <mergeCell ref="X33:AB33"/>
    <mergeCell ref="B33:D33"/>
    <mergeCell ref="E33:F33"/>
    <mergeCell ref="B32:D32"/>
    <mergeCell ref="E32:F32"/>
    <mergeCell ref="I32:J32"/>
    <mergeCell ref="L32:M32"/>
    <mergeCell ref="N32:S32"/>
    <mergeCell ref="X30:AB30"/>
    <mergeCell ref="B29:D29"/>
    <mergeCell ref="E29:F29"/>
    <mergeCell ref="I29:J29"/>
    <mergeCell ref="B30:D30"/>
    <mergeCell ref="E30:F30"/>
    <mergeCell ref="T31:V31"/>
    <mergeCell ref="I31:J31"/>
    <mergeCell ref="L31:M31"/>
    <mergeCell ref="I30:J30"/>
    <mergeCell ref="L30:M30"/>
    <mergeCell ref="N30:S30"/>
    <mergeCell ref="T30:V30"/>
    <mergeCell ref="L29:M29"/>
    <mergeCell ref="N29:S29"/>
    <mergeCell ref="B28:D28"/>
    <mergeCell ref="E28:F28"/>
    <mergeCell ref="I28:J28"/>
    <mergeCell ref="L28:M28"/>
    <mergeCell ref="N28:S28"/>
    <mergeCell ref="T28:V28"/>
    <mergeCell ref="X28:AB28"/>
    <mergeCell ref="T29:V29"/>
    <mergeCell ref="X29:AB29"/>
    <mergeCell ref="T26:V26"/>
    <mergeCell ref="X26:AB26"/>
    <mergeCell ref="B25:D25"/>
    <mergeCell ref="E25:F25"/>
    <mergeCell ref="I27:J27"/>
    <mergeCell ref="L27:M27"/>
    <mergeCell ref="N27:S27"/>
    <mergeCell ref="N25:S25"/>
    <mergeCell ref="T27:V27"/>
    <mergeCell ref="X25:AB25"/>
    <mergeCell ref="X27:AB27"/>
    <mergeCell ref="B27:D27"/>
    <mergeCell ref="E27:F27"/>
    <mergeCell ref="B26:D26"/>
    <mergeCell ref="E26:F26"/>
    <mergeCell ref="I26:J26"/>
    <mergeCell ref="L26:M26"/>
    <mergeCell ref="N26:S26"/>
    <mergeCell ref="X24:AB24"/>
    <mergeCell ref="B23:D23"/>
    <mergeCell ref="E23:F23"/>
    <mergeCell ref="I23:J23"/>
    <mergeCell ref="B24:D24"/>
    <mergeCell ref="E24:F24"/>
    <mergeCell ref="T25:V25"/>
    <mergeCell ref="I25:J25"/>
    <mergeCell ref="L25:M25"/>
    <mergeCell ref="I24:J24"/>
    <mergeCell ref="L24:M24"/>
    <mergeCell ref="N24:S24"/>
    <mergeCell ref="T24:V24"/>
    <mergeCell ref="L23:M23"/>
    <mergeCell ref="N23:S23"/>
    <mergeCell ref="L19:M19"/>
    <mergeCell ref="B22:D22"/>
    <mergeCell ref="E22:F22"/>
    <mergeCell ref="I22:J22"/>
    <mergeCell ref="L22:M22"/>
    <mergeCell ref="N22:S22"/>
    <mergeCell ref="T22:V22"/>
    <mergeCell ref="X22:AB22"/>
    <mergeCell ref="T23:V23"/>
    <mergeCell ref="X23:AB23"/>
    <mergeCell ref="X13:AB13"/>
    <mergeCell ref="T14:V14"/>
    <mergeCell ref="X14:AB14"/>
    <mergeCell ref="T13:V13"/>
    <mergeCell ref="T20:V20"/>
    <mergeCell ref="X20:AB20"/>
    <mergeCell ref="B19:D19"/>
    <mergeCell ref="E19:F19"/>
    <mergeCell ref="I21:J21"/>
    <mergeCell ref="L21:M21"/>
    <mergeCell ref="N21:S21"/>
    <mergeCell ref="N19:S19"/>
    <mergeCell ref="T21:V21"/>
    <mergeCell ref="X19:AB19"/>
    <mergeCell ref="X21:AB21"/>
    <mergeCell ref="B21:D21"/>
    <mergeCell ref="E21:F21"/>
    <mergeCell ref="B20:D20"/>
    <mergeCell ref="E20:F20"/>
    <mergeCell ref="I20:J20"/>
    <mergeCell ref="L20:M20"/>
    <mergeCell ref="N20:S20"/>
    <mergeCell ref="T19:V19"/>
    <mergeCell ref="I19:J19"/>
    <mergeCell ref="T15:V15"/>
    <mergeCell ref="X18:AB18"/>
    <mergeCell ref="B17:D17"/>
    <mergeCell ref="E17:F17"/>
    <mergeCell ref="I17:J17"/>
    <mergeCell ref="B18:D18"/>
    <mergeCell ref="E18:F18"/>
    <mergeCell ref="X15:AB15"/>
    <mergeCell ref="X16:AB16"/>
    <mergeCell ref="B16:D16"/>
    <mergeCell ref="E16:F16"/>
    <mergeCell ref="I16:J16"/>
    <mergeCell ref="L16:M16"/>
    <mergeCell ref="N16:S16"/>
    <mergeCell ref="T16:V16"/>
    <mergeCell ref="T17:V17"/>
    <mergeCell ref="X17:AB17"/>
    <mergeCell ref="I18:J18"/>
    <mergeCell ref="L18:M18"/>
    <mergeCell ref="N18:S18"/>
    <mergeCell ref="T18:V18"/>
    <mergeCell ref="L17:M17"/>
    <mergeCell ref="N17:S17"/>
    <mergeCell ref="B14:D14"/>
    <mergeCell ref="E14:F14"/>
    <mergeCell ref="I14:J14"/>
    <mergeCell ref="L14:M14"/>
    <mergeCell ref="N14:S14"/>
    <mergeCell ref="N13:S13"/>
    <mergeCell ref="B13:D13"/>
    <mergeCell ref="E13:F13"/>
    <mergeCell ref="I15:J15"/>
    <mergeCell ref="L15:M15"/>
    <mergeCell ref="N15:S15"/>
    <mergeCell ref="I13:J13"/>
    <mergeCell ref="B15:D15"/>
    <mergeCell ref="E15:F15"/>
    <mergeCell ref="L13:M13"/>
    <mergeCell ref="X6:AB6"/>
    <mergeCell ref="X7:AB7"/>
    <mergeCell ref="X8:AB8"/>
    <mergeCell ref="T9:V9"/>
    <mergeCell ref="I9:J9"/>
    <mergeCell ref="L9:M9"/>
    <mergeCell ref="N9:S9"/>
    <mergeCell ref="X12:AB12"/>
    <mergeCell ref="B11:D11"/>
    <mergeCell ref="B10:D10"/>
    <mergeCell ref="E10:F10"/>
    <mergeCell ref="I10:J10"/>
    <mergeCell ref="L10:M10"/>
    <mergeCell ref="X9:AB9"/>
    <mergeCell ref="X10:AB10"/>
    <mergeCell ref="T11:V11"/>
    <mergeCell ref="X11:AB11"/>
    <mergeCell ref="B12:D12"/>
    <mergeCell ref="E12:F12"/>
    <mergeCell ref="I12:J12"/>
    <mergeCell ref="L12:M12"/>
    <mergeCell ref="N12:S12"/>
    <mergeCell ref="T12:V12"/>
    <mergeCell ref="L11:M11"/>
    <mergeCell ref="B8:D8"/>
    <mergeCell ref="E8:F8"/>
    <mergeCell ref="I8:J8"/>
    <mergeCell ref="L8:M8"/>
    <mergeCell ref="N8:S8"/>
    <mergeCell ref="T8:V8"/>
    <mergeCell ref="N10:S10"/>
    <mergeCell ref="T10:V10"/>
    <mergeCell ref="E11:F11"/>
    <mergeCell ref="I11:J11"/>
    <mergeCell ref="N11:S11"/>
    <mergeCell ref="B9:D9"/>
    <mergeCell ref="E9:F9"/>
    <mergeCell ref="B7:D7"/>
    <mergeCell ref="E7:F7"/>
    <mergeCell ref="T7:V7"/>
    <mergeCell ref="I7:J7"/>
    <mergeCell ref="L7:M7"/>
    <mergeCell ref="N7:S7"/>
    <mergeCell ref="B6:D6"/>
    <mergeCell ref="E6:F6"/>
    <mergeCell ref="I6:J6"/>
    <mergeCell ref="L6:M6"/>
    <mergeCell ref="N6:S6"/>
    <mergeCell ref="T6:V6"/>
    <mergeCell ref="X5:AB5"/>
    <mergeCell ref="AC5:AD5"/>
    <mergeCell ref="D2:P2"/>
    <mergeCell ref="C3:O3"/>
    <mergeCell ref="B5:D5"/>
    <mergeCell ref="E5:G5"/>
    <mergeCell ref="I5:J5"/>
    <mergeCell ref="L5:M5"/>
    <mergeCell ref="N5:V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S77"/>
  <sheetViews>
    <sheetView workbookViewId="0">
      <selection activeCell="B13" sqref="B13:K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21</v>
      </c>
      <c r="B1" s="275"/>
      <c r="C1" s="275">
        <v>605</v>
      </c>
      <c r="D1" s="482">
        <v>57</v>
      </c>
      <c r="E1" s="482"/>
      <c r="F1" s="482" t="str">
        <f>IFERROR(MATCH($C$1,'Working - CPI'!$A:$A,0),"")</f>
        <v/>
      </c>
      <c r="G1" s="483">
        <f>IFERROR(MATCH($C$1,'Lease Report 2025'!$B:$B,0),"")</f>
        <v>143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IF(G2=0,"",(G2-E31)/G2)</f>
        <v>1</v>
      </c>
      <c r="D2" s="872" t="s">
        <v>729</v>
      </c>
      <c r="E2" s="871"/>
      <c r="F2" s="252" t="s">
        <v>730</v>
      </c>
      <c r="G2" s="253">
        <f>'Occupancy Summary Schedule'!$D$19</f>
        <v>38501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AUTO COSMETICS, LLC</v>
      </c>
      <c r="C13" s="151" t="str">
        <f>IF($D$1="","",IF(INDEX('January 2026 Renewals'!$A:$A,$D$1+ROW()-ROW($B$13))&lt;&gt;$C$1,"",INDEX('January 2026 Renewals'!$C:$C,$D$1+ROW()-ROW($B$13))))</f>
        <v>500-103/500-104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3008</v>
      </c>
      <c r="F13" s="153">
        <f>IF($D$1="","",IF(INDEX('January 2026 Renewals'!$A:$A,$D$1+ROW()-ROW($B$13))&lt;&gt;$C$1,"",INDEX('January 2026 Renewals'!$I:$I,$D$1+ROW()-ROW($B$13))))</f>
        <v>46142</v>
      </c>
      <c r="G13" s="486">
        <f>IF($D$1="","",IF(INDEX('January 2026 Renewals'!$A:$A,$D$1+ROW()-ROW($B$13))&lt;&gt;$C$1,"",INDEX('January 2026 Renewals'!$Q:$Q,$D$1+ROW()-ROW($B$13))))</f>
        <v>1.25</v>
      </c>
      <c r="H13" s="486">
        <f>IF($D$1="","",IF(INDEX('January 2026 Renewals'!$A:$A,$D$1+ROW()-ROW($B$13))&lt;&gt;$C$1,"",INDEX('January 2026 Renewals'!$R:$R,$D$1+ROW()-ROW($B$13))))</f>
        <v>1.45</v>
      </c>
      <c r="I13" s="486">
        <f>IF($D$1="","",IF(INDEX('January 2026 Renewals'!$A:$A,$D$1+ROW()-ROW($B$13))&lt;&gt;$C$1,"",INDEX('January 2026 Renewals'!$W:$W,$D$1+ROW()-ROW($B$13))))</f>
        <v>1.41</v>
      </c>
      <c r="J13" s="486">
        <f>IF($D$1="","",IF(INDEX('January 2026 Renewals'!$A:$A,$D$1+ROW()-ROW($B$13))&lt;&gt;$C$1,"",INDEX('January 2026 Renewals'!$AC:$AC,$D$1+ROW()-ROW($B$13))))</f>
        <v>1.4000000000000001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 xml:space="preserve">PEDIATRIC ORTHOTICS, INC </v>
      </c>
      <c r="C14" s="151" t="str">
        <f>IF($D$1="","",IF(INDEX('January 2026 Renewals'!$A:$A,$D$1+ROW()-ROW($B$13))&lt;&gt;$C$1,"",INDEX('January 2026 Renewals'!$C:$C,$D$1+ROW()-ROW($B$13))))</f>
        <v>500-118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1600</v>
      </c>
      <c r="F14" s="153">
        <f>IF($D$1="","",IF(INDEX('January 2026 Renewals'!$A:$A,$D$1+ROW()-ROW($B$13))&lt;&gt;$C$1,"",INDEX('January 2026 Renewals'!$I:$I,$D$1+ROW()-ROW($B$13))))</f>
        <v>46203</v>
      </c>
      <c r="G14" s="486">
        <f>IF($D$1="","",IF(INDEX('January 2026 Renewals'!$A:$A,$D$1+ROW()-ROW($B$13))&lt;&gt;$C$1,"",INDEX('January 2026 Renewals'!$Q:$Q,$D$1+ROW()-ROW($B$13))))</f>
        <v>1.4</v>
      </c>
      <c r="H14" s="486">
        <f>IF($D$1="","",IF(INDEX('January 2026 Renewals'!$A:$A,$D$1+ROW()-ROW($B$13))&lt;&gt;$C$1,"",INDEX('January 2026 Renewals'!$R:$R,$D$1+ROW()-ROW($B$13))))</f>
        <v>1.45</v>
      </c>
      <c r="I14" s="486">
        <f>IF($D$1="","",IF(INDEX('January 2026 Renewals'!$A:$A,$D$1+ROW()-ROW($B$13))&lt;&gt;$C$1,"",INDEX('January 2026 Renewals'!$W:$W,$D$1+ROW()-ROW($B$13))))</f>
        <v>1.47</v>
      </c>
      <c r="J14" s="486">
        <f>IF($D$1="","",IF(INDEX('January 2026 Renewals'!$A:$A,$D$1+ROW()-ROW($B$13))&lt;&gt;$C$1,"",INDEX('January 2026 Renewals'!$AC:$AC,$D$1+ROW()-ROW($B$13))))</f>
        <v>1.47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4608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1981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/>
      </c>
      <c r="C28" s="151" t="str">
        <f>IF($F$1="","",INDEX('Working - CPI'!$B:$B,$F$1+ROW()-ROW($B$28)))</f>
        <v/>
      </c>
      <c r="D28" s="151" t="str">
        <f>IF($F$1="","",INDEX('Working - CPI'!$C:$C,$F$1+ROW()-ROW($B$28)))</f>
        <v/>
      </c>
      <c r="E28" s="152" t="str">
        <f>IF($F$1="","",INDEX('Working - CPI'!$D:$D,$F$1+ROW()-ROW($B$28)))</f>
        <v/>
      </c>
      <c r="F28" s="153" t="str">
        <f>IF($F$1="","",INDEX('Working - CPI'!$E:$E,$F$1+ROW()-ROW($B$28)))</f>
        <v/>
      </c>
      <c r="G28" s="267" t="str">
        <f>IF($F$1="","",INDEX('Working - CPI'!$F:$F,$F$1+ROW()-ROW($B$28)))</f>
        <v/>
      </c>
      <c r="H28" s="268" t="str">
        <f>IF($F$1="","",INDEX('Working - CPI'!$G:$G,$F$1+ROW()-ROW($B$28)))</f>
        <v/>
      </c>
      <c r="I28" s="267" t="str">
        <f>IF($F$1="","",INDEX('Working - CPI'!$H:$H,$F$1+ROW()-ROW($B$28)))</f>
        <v/>
      </c>
      <c r="J28" s="267" t="str">
        <f>IF($F$1="","",INDEX('Working - CPI'!$I:$I,$F$1+ROW()-ROW($B$28)))</f>
        <v/>
      </c>
      <c r="K28" t="str">
        <f>IF($F$1="","",INDEX('Working - CPI'!$J:$J,$F$1+ROW()-ROW($B$28)))</f>
        <v/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 t="str">
        <f>IF($F$1="","",IF(INDEX('Working - CPI'!$D:$D,$F$1+ROW()-ROW($B$28))&gt;0,"Vacant",""))</f>
        <v/>
      </c>
      <c r="C29" s="157" t="str">
        <f>IF($F$1="","",INDEX('Working - CPI'!$B:$B,$F$1+ROW()-ROW($B$28)))</f>
        <v/>
      </c>
      <c r="D29" s="157" t="str">
        <f>IF($F$1="","",INDEX('Working - CPI'!$C:$C,$F$1+ROW()-ROW($B$28)))</f>
        <v/>
      </c>
      <c r="E29" s="158" t="str">
        <f>IF($F$1="","",INDEX('Working - CPI'!$D:$D,$F$1+ROW()-ROW($B$28)))</f>
        <v/>
      </c>
      <c r="F29" s="159" t="str">
        <f>IF($F$1="","",INDEX('Working - CPI'!$E:$E,$F$1+ROW()-ROW($B$28)))</f>
        <v/>
      </c>
      <c r="G29" s="269" t="str">
        <f>IF($F$1="","",INDEX('Working - CPI'!$F:$F,$F$1+ROW()-ROW($B$28)))</f>
        <v/>
      </c>
      <c r="H29" s="270" t="str">
        <f>IF($F$1="","",INDEX('Working - CPI'!$G:$G,$F$1+ROW()-ROW($B$28)))</f>
        <v/>
      </c>
      <c r="I29" s="269" t="str">
        <f>IF($F$1="","",INDEX('Working - CPI'!$H:$H,$F$1+ROW()-ROW($B$28)))</f>
        <v/>
      </c>
      <c r="J29" s="269" t="str">
        <f>IF($F$1="","",INDEX('Working - CPI'!$I:$I,$F$1+ROW()-ROW($B$28)))</f>
        <v/>
      </c>
      <c r="K29" s="57" t="str">
        <f>IF($F$1="","",INDEX('Working - CPI'!$J:$J,$F$1+ROW()-ROW($B$28)))</f>
        <v/>
      </c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 t="str">
        <f>IF($F$1="","",IF(INDEX('Working - CPI'!$D:$D,$F$1+ROW()-ROW($B$28))&gt;0,"Vacant",""))</f>
        <v/>
      </c>
      <c r="C30" s="157" t="str">
        <f>IF($F$1="","",INDEX('Working - CPI'!$B:$B,$F$1+ROW()-ROW($B$28)))</f>
        <v/>
      </c>
      <c r="D30" s="157" t="str">
        <f>IF($F$1="","",INDEX('Working - CPI'!$C:$C,$F$1+ROW()-ROW($B$28)))</f>
        <v/>
      </c>
      <c r="E30" s="158" t="str">
        <f>IF($F$1="","",INDEX('Working - CPI'!$D:$D,$F$1+ROW()-ROW($B$28)))</f>
        <v/>
      </c>
      <c r="F30" s="159" t="str">
        <f>IF($F$1="","",INDEX('Working - CPI'!$E:$E,$F$1+ROW()-ROW($B$28)))</f>
        <v/>
      </c>
      <c r="G30" s="269" t="str">
        <f>IF($F$1="","",INDEX('Working - CPI'!$F:$F,$F$1+ROW()-ROW($B$28)))</f>
        <v/>
      </c>
      <c r="H30" s="270" t="str">
        <f>IF($F$1="","",INDEX('Working - CPI'!$G:$G,$F$1+ROW()-ROW($B$28)))</f>
        <v/>
      </c>
      <c r="I30" s="269" t="str">
        <f>IF($F$1="","",INDEX('Working - CPI'!$H:$H,$F$1+ROW()-ROW($B$28)))</f>
        <v/>
      </c>
      <c r="J30" s="269" t="str">
        <f>IF($F$1="","",INDEX('Working - CPI'!$I:$I,$F$1+ROW()-ROW($B$28)))</f>
        <v/>
      </c>
      <c r="K30" s="57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243" customFormat="1" ht="15.75" customHeight="1">
      <c r="A31" s="235"/>
      <c r="B31" s="236" t="s">
        <v>785</v>
      </c>
      <c r="C31" s="237">
        <f>SUMIF(B12:B29,B31,E12:E29)</f>
        <v>0</v>
      </c>
      <c r="D31" s="237"/>
      <c r="E31" s="238">
        <f>SUM(E28:E30)</f>
        <v>0</v>
      </c>
      <c r="F31" s="239"/>
      <c r="G31" s="237" t="s">
        <v>59</v>
      </c>
      <c r="H31" s="237">
        <f>SUMIF(B13:B26,G31,E13:E26)</f>
        <v>0</v>
      </c>
      <c r="I31" s="237"/>
      <c r="J31" s="237"/>
      <c r="K31" s="241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W31" s="244"/>
      <c r="X31" s="244"/>
      <c r="Y31" s="244"/>
      <c r="Z31" s="244"/>
      <c r="AA31" s="244"/>
      <c r="AB31" s="244"/>
      <c r="AC31" s="244"/>
      <c r="AD31" s="244"/>
      <c r="AE31" s="244"/>
      <c r="AF31" s="244"/>
      <c r="AG31" s="245"/>
      <c r="AH31" s="246"/>
      <c r="AI31" s="247"/>
      <c r="AJ31" s="247"/>
      <c r="AK31" s="247"/>
      <c r="AL31" s="248"/>
    </row>
    <row r="32" spans="1:71" s="55" customFormat="1" ht="30.75" customHeight="1">
      <c r="A32" s="837" t="s">
        <v>786</v>
      </c>
      <c r="B32" s="838"/>
      <c r="C32" s="838"/>
      <c r="D32" s="838"/>
      <c r="E32" s="838"/>
      <c r="F32" s="838"/>
      <c r="G32" s="838"/>
      <c r="H32" s="838"/>
      <c r="I32" s="838"/>
      <c r="J32" s="838"/>
      <c r="K32" s="838"/>
      <c r="L32" s="838"/>
      <c r="M32" s="838"/>
      <c r="N32" s="838"/>
      <c r="O32" s="838"/>
      <c r="P32" s="838"/>
      <c r="Q32" s="838"/>
      <c r="R32" s="838"/>
      <c r="S32" s="838"/>
      <c r="T32" s="838"/>
      <c r="U32" s="839"/>
      <c r="W32" s="263" t="s">
        <v>734</v>
      </c>
      <c r="X32" s="166"/>
      <c r="Y32" s="166"/>
      <c r="Z32" s="166"/>
      <c r="AA32" s="166"/>
      <c r="AB32" s="166"/>
      <c r="AC32" s="166"/>
      <c r="AD32" s="166"/>
      <c r="AE32" s="166"/>
      <c r="AF32" s="166"/>
      <c r="AG32" s="167"/>
      <c r="AH32" s="168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</row>
    <row r="33" spans="1:71" s="55" customFormat="1" ht="24" customHeight="1">
      <c r="A33" s="161"/>
      <c r="B33" s="162"/>
      <c r="C33" s="163"/>
      <c r="D33" s="163"/>
      <c r="E33" s="164"/>
      <c r="F33" s="162"/>
      <c r="G33" s="854" t="s">
        <v>737</v>
      </c>
      <c r="H33" s="853"/>
      <c r="I33" s="855" t="s">
        <v>738</v>
      </c>
      <c r="J33" s="853"/>
      <c r="K33" s="854" t="s">
        <v>739</v>
      </c>
      <c r="L33" s="853"/>
      <c r="M33" s="854" t="s">
        <v>740</v>
      </c>
      <c r="N33" s="853"/>
      <c r="O33" s="165" t="s">
        <v>760</v>
      </c>
      <c r="P33" s="165" t="s">
        <v>742</v>
      </c>
      <c r="Q33" s="165" t="s">
        <v>743</v>
      </c>
      <c r="R33" s="165" t="s">
        <v>744</v>
      </c>
      <c r="S33" s="164"/>
      <c r="T33" s="164"/>
      <c r="U33" s="164"/>
      <c r="W33" s="171" t="s">
        <v>745</v>
      </c>
      <c r="X33" s="169"/>
      <c r="Y33" s="169"/>
      <c r="Z33" s="169"/>
      <c r="AA33" s="169"/>
      <c r="AB33" s="170" t="s">
        <v>746</v>
      </c>
      <c r="AC33" s="170"/>
      <c r="AD33" s="170"/>
      <c r="AE33" s="170" t="s">
        <v>287</v>
      </c>
      <c r="AF33" s="171"/>
      <c r="AG33" s="172"/>
      <c r="AH33" s="173"/>
    </row>
    <row r="34" spans="1:71" s="536" customFormat="1" ht="15" customHeight="1">
      <c r="A34" s="530"/>
      <c r="B34" s="531" t="s">
        <v>751</v>
      </c>
      <c r="C34" s="532" t="s">
        <v>752</v>
      </c>
      <c r="D34" s="532" t="s">
        <v>753</v>
      </c>
      <c r="E34" s="530" t="s">
        <v>730</v>
      </c>
      <c r="F34" s="533" t="s">
        <v>754</v>
      </c>
      <c r="G34" s="534" t="s">
        <v>296</v>
      </c>
      <c r="H34" s="534" t="s">
        <v>757</v>
      </c>
      <c r="I34" s="532" t="s">
        <v>296</v>
      </c>
      <c r="J34" s="532" t="s">
        <v>757</v>
      </c>
      <c r="K34" s="534" t="s">
        <v>296</v>
      </c>
      <c r="L34" s="534" t="s">
        <v>757</v>
      </c>
      <c r="M34" s="534" t="s">
        <v>296</v>
      </c>
      <c r="N34" s="534" t="s">
        <v>757</v>
      </c>
      <c r="O34" s="534" t="s">
        <v>787</v>
      </c>
      <c r="P34" s="534" t="s">
        <v>787</v>
      </c>
      <c r="Q34" s="534" t="s">
        <v>787</v>
      </c>
      <c r="R34" s="534">
        <f>S6</f>
        <v>0</v>
      </c>
      <c r="S34" s="553" t="s">
        <v>788</v>
      </c>
      <c r="T34" s="859" t="s">
        <v>71</v>
      </c>
      <c r="U34" s="860"/>
      <c r="W34" s="537" t="s">
        <v>759</v>
      </c>
      <c r="X34" s="537" t="s">
        <v>760</v>
      </c>
      <c r="Y34" s="537" t="s">
        <v>761</v>
      </c>
      <c r="Z34" s="537" t="s">
        <v>742</v>
      </c>
      <c r="AA34" s="537" t="s">
        <v>762</v>
      </c>
      <c r="AB34" s="538" t="s">
        <v>763</v>
      </c>
      <c r="AC34" s="539" t="s">
        <v>762</v>
      </c>
      <c r="AD34" s="540" t="s">
        <v>739</v>
      </c>
      <c r="AE34" s="538" t="s">
        <v>764</v>
      </c>
      <c r="AF34" s="539" t="s">
        <v>765</v>
      </c>
      <c r="AG34" s="554" t="s">
        <v>766</v>
      </c>
      <c r="AH34" s="541" t="s">
        <v>767</v>
      </c>
      <c r="AL34" s="555"/>
      <c r="AM34" s="556" t="str">
        <f>AM5</f>
        <v>Raleigh Light Industrial - Rent Bump Calculation</v>
      </c>
      <c r="AN34" s="557"/>
      <c r="AO34" s="557"/>
      <c r="AP34" s="557"/>
      <c r="AQ34" s="557"/>
      <c r="AR34" s="557"/>
      <c r="AS34" s="557"/>
      <c r="AT34" s="557"/>
      <c r="AU34" s="557"/>
      <c r="AV34" s="557"/>
      <c r="AW34" s="558"/>
      <c r="AX34" s="558"/>
      <c r="AY34" s="558"/>
      <c r="AZ34" s="558"/>
      <c r="BA34" s="558"/>
      <c r="BB34" s="558"/>
      <c r="BD34" s="556" t="str">
        <f>BD5</f>
        <v>Raleigh Light Industrial - Rent Bump Calculation (Monthly Rents)</v>
      </c>
      <c r="BE34" s="557"/>
      <c r="BF34" s="557"/>
      <c r="BG34" s="557"/>
      <c r="BH34" s="557"/>
      <c r="BI34" s="557"/>
      <c r="BJ34" s="557"/>
      <c r="BK34" s="557"/>
      <c r="BL34" s="557"/>
      <c r="BM34" s="557"/>
    </row>
    <row r="35" spans="1:71" s="55" customFormat="1" ht="15" customHeight="1">
      <c r="A35" s="60"/>
      <c r="B35" s="61" t="str">
        <f>IF($G$1="","",INDEX('Lease Report 2025'!$H:$H,$G$1+ROW()-ROW($B$35)))</f>
        <v xml:space="preserve">Auto Cosmetics, LLC </v>
      </c>
      <c r="C35" s="62" t="str">
        <f>IF($G$1="","",INDEX('Lease Report 2025'!$D:$D,$G$1+ROW()-ROW($B$35)))</f>
        <v>500 N 52nd</v>
      </c>
      <c r="D35" s="62">
        <f>IF($G$1="","",INDEX('Lease Report 2025'!$E:$E,$G$1+ROW()-ROW($B$35)))</f>
        <v>101</v>
      </c>
      <c r="E35" s="60">
        <f>IF($G$1="","",INDEX('Lease Report 2025'!$G:$G,$G$1+ROW()-ROW($B$35)))</f>
        <v>3008</v>
      </c>
      <c r="F35" s="63" t="str">
        <f>IF($G$1="","",INDEX('Lease Report 2025'!$A:$A,$G$1+ROW()-ROW($B$35)))</f>
        <v>R</v>
      </c>
      <c r="G35" s="64">
        <f>IF($G$1="","",INDEX('Lease Report 2025'!$L:$L,$G$1+ROW()-ROW($B$35)))</f>
        <v>1.35</v>
      </c>
      <c r="H35" s="64"/>
      <c r="I35" s="62">
        <f>IF($G$1="","",INDEX('Lease Report 2025'!$P:$P,$G$1+ROW()-ROW($B$35)))</f>
        <v>5</v>
      </c>
      <c r="J35" s="62"/>
      <c r="K35" s="64"/>
      <c r="L35" s="64"/>
      <c r="M35" s="64"/>
      <c r="N35" s="476"/>
      <c r="O35" s="476">
        <f>IF($G$1="","",INDEX('Lease Report 2025'!$N:$N,$G$1+ROW()-ROW($B$35)))</f>
        <v>6.5000000000000002E-2</v>
      </c>
      <c r="P35" s="476"/>
      <c r="Q35" s="476"/>
      <c r="R35" s="64"/>
      <c r="S35" s="109">
        <f>IF($G$1="","",INDEX('Lease Report 2025'!$R:$R,$G$1+ROW()-ROW($B$35)))</f>
        <v>45778</v>
      </c>
      <c r="T35" s="61" t="str">
        <f>IF($G$1="","",INDEX('Lease Report 2025'!$O:$O,$G$1+ROW()-ROW($B$35)))</f>
        <v>No TI, No Free rent, No outside agent, Base Year Gross</v>
      </c>
      <c r="U35" s="430"/>
      <c r="W35" s="122"/>
      <c r="X35" s="122"/>
      <c r="Y35" s="122"/>
      <c r="Z35" s="122"/>
      <c r="AA35" s="122"/>
      <c r="AB35" s="477"/>
      <c r="AC35" s="123"/>
      <c r="AD35" s="123"/>
      <c r="AE35" s="123"/>
      <c r="AF35" s="123"/>
      <c r="AG35" s="478"/>
      <c r="AH35" s="431"/>
      <c r="AL35" s="110"/>
      <c r="AM35" s="47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D35" s="479"/>
      <c r="BE35" s="169"/>
      <c r="BF35" s="169"/>
      <c r="BG35" s="169"/>
      <c r="BH35" s="169"/>
      <c r="BI35" s="169"/>
      <c r="BJ35" s="169"/>
      <c r="BK35" s="169"/>
      <c r="BL35" s="169"/>
      <c r="BM35" s="169"/>
    </row>
    <row r="36" spans="1:71" s="55" customFormat="1" ht="15" customHeight="1">
      <c r="A36" s="60"/>
      <c r="B36" s="61" t="str">
        <f>IF($G$1="","",INDEX('Lease Report 2025'!$H:$H,$G$1+ROW()-ROW($B$35)))</f>
        <v>1 Stop Signs, Inc.</v>
      </c>
      <c r="C36" s="62" t="str">
        <f>IF($G$1="","",INDEX('Lease Report 2025'!$D:$D,$G$1+ROW()-ROW($B$35)))</f>
        <v>500 N 56th St</v>
      </c>
      <c r="D36" s="62">
        <f>IF($G$1="","",INDEX('Lease Report 2025'!$E:$E,$G$1+ROW()-ROW($B$35)))</f>
        <v>111</v>
      </c>
      <c r="E36" s="60">
        <f>IF($G$1="","",INDEX('Lease Report 2025'!$G:$G,$G$1+ROW()-ROW($B$35)))</f>
        <v>7984</v>
      </c>
      <c r="F36" s="63" t="str">
        <f>IF($G$1="","",INDEX('Lease Report 2025'!$A:$A,$G$1+ROW()-ROW($B$35)))</f>
        <v>OFS</v>
      </c>
      <c r="G36" s="64">
        <f>IF($G$1="","",INDEX('Lease Report 2025'!$L:$L,$G$1+ROW()-ROW($B$35)))</f>
        <v>1.3</v>
      </c>
      <c r="H36" s="64"/>
      <c r="I36" s="62">
        <f>IF($G$1="","",INDEX('Lease Report 2025'!$P:$P,$G$1+ROW()-ROW($B$35)))</f>
        <v>4</v>
      </c>
      <c r="J36" s="62"/>
      <c r="K36" s="64"/>
      <c r="L36" s="64"/>
      <c r="M36" s="64"/>
      <c r="N36" s="476"/>
      <c r="O36" s="476">
        <f>IF($G$1="","",INDEX('Lease Report 2025'!$N:$N,$G$1+ROW()-ROW($B$35)))</f>
        <v>0.05</v>
      </c>
      <c r="P36" s="476"/>
      <c r="Q36" s="476"/>
      <c r="R36" s="64"/>
      <c r="S36" s="109">
        <f>IF($G$1="","",INDEX('Lease Report 2025'!$R:$R,$G$1+ROW()-ROW($B$35)))</f>
        <v>46023</v>
      </c>
      <c r="T36" s="61" t="str">
        <f>IF($G$1="","",INDEX('Lease Report 2025'!$O:$O,$G$1+ROW()-ROW($B$35)))</f>
        <v>No TI, No Free rent, No outside agent, Base Year Gross</v>
      </c>
      <c r="U36" s="430"/>
      <c r="W36" s="122"/>
      <c r="X36" s="122"/>
      <c r="Y36" s="122"/>
      <c r="Z36" s="122"/>
      <c r="AA36" s="122"/>
      <c r="AB36" s="477"/>
      <c r="AC36" s="123"/>
      <c r="AD36" s="123"/>
      <c r="AE36" s="123"/>
      <c r="AF36" s="123"/>
      <c r="AG36" s="478"/>
      <c r="AH36" s="431"/>
      <c r="AL36" s="110"/>
      <c r="AM36" s="47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D36" s="479"/>
      <c r="BE36" s="169"/>
      <c r="BF36" s="169"/>
      <c r="BG36" s="169"/>
      <c r="BH36" s="169"/>
      <c r="BI36" s="169"/>
      <c r="BJ36" s="169"/>
      <c r="BK36" s="169"/>
      <c r="BL36" s="169"/>
      <c r="BM36" s="169"/>
    </row>
    <row r="37" spans="1:71" s="55" customFormat="1" ht="15" customHeight="1">
      <c r="A37" s="60"/>
      <c r="B37" s="61"/>
      <c r="C37" s="62"/>
      <c r="D37" s="62"/>
      <c r="E37" s="60"/>
      <c r="F37" s="63"/>
      <c r="G37" s="64"/>
      <c r="H37" s="64"/>
      <c r="I37" s="62"/>
      <c r="J37" s="62"/>
      <c r="K37" s="64"/>
      <c r="L37" s="64"/>
      <c r="M37" s="64"/>
      <c r="N37" s="476"/>
      <c r="O37" s="476"/>
      <c r="P37" s="476"/>
      <c r="Q37" s="476"/>
      <c r="R37" s="64"/>
      <c r="S37" s="109"/>
      <c r="T37" s="61"/>
      <c r="U37" s="430"/>
      <c r="W37" s="122"/>
      <c r="X37" s="122"/>
      <c r="Y37" s="122"/>
      <c r="Z37" s="122"/>
      <c r="AA37" s="122"/>
      <c r="AB37" s="477"/>
      <c r="AC37" s="123"/>
      <c r="AD37" s="123"/>
      <c r="AE37" s="123"/>
      <c r="AF37" s="123"/>
      <c r="AG37" s="478"/>
      <c r="AH37" s="431"/>
      <c r="AL37" s="110"/>
      <c r="AM37" s="47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D37" s="479"/>
      <c r="BE37" s="169"/>
      <c r="BF37" s="169"/>
      <c r="BG37" s="169"/>
      <c r="BH37" s="169"/>
      <c r="BI37" s="169"/>
      <c r="BJ37" s="169"/>
      <c r="BK37" s="169"/>
      <c r="BL37" s="169"/>
      <c r="BM37" s="169"/>
    </row>
    <row r="38" spans="1:71" s="55" customFormat="1" ht="15" customHeight="1">
      <c r="A38" s="60"/>
      <c r="B38" s="61"/>
      <c r="C38" s="62"/>
      <c r="D38" s="62"/>
      <c r="E38" s="60"/>
      <c r="F38" s="63"/>
      <c r="G38" s="64"/>
      <c r="H38" s="64"/>
      <c r="I38" s="62"/>
      <c r="J38" s="62"/>
      <c r="K38" s="64"/>
      <c r="L38" s="64"/>
      <c r="M38" s="64"/>
      <c r="N38" s="476"/>
      <c r="O38" s="476"/>
      <c r="P38" s="476"/>
      <c r="Q38" s="476"/>
      <c r="R38" s="64"/>
      <c r="S38" s="109"/>
      <c r="T38" s="61"/>
      <c r="U38" s="430"/>
      <c r="W38" s="122"/>
      <c r="X38" s="122"/>
      <c r="Y38" s="122"/>
      <c r="Z38" s="122"/>
      <c r="AA38" s="122"/>
      <c r="AB38" s="477"/>
      <c r="AC38" s="123"/>
      <c r="AD38" s="123"/>
      <c r="AE38" s="123"/>
      <c r="AF38" s="123"/>
      <c r="AG38" s="478"/>
      <c r="AH38" s="431"/>
      <c r="AL38" s="110"/>
      <c r="AM38" s="47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D38" s="479"/>
      <c r="BE38" s="169"/>
      <c r="BF38" s="169"/>
      <c r="BG38" s="169"/>
      <c r="BH38" s="169"/>
      <c r="BI38" s="169"/>
      <c r="BJ38" s="169"/>
      <c r="BK38" s="169"/>
      <c r="BL38" s="169"/>
      <c r="BM38" s="169"/>
    </row>
    <row r="39" spans="1:71" s="55" customFormat="1" ht="15" customHeight="1">
      <c r="A39" s="60"/>
      <c r="B39" s="61"/>
      <c r="C39" s="62"/>
      <c r="D39" s="62"/>
      <c r="E39" s="60"/>
      <c r="F39" s="63"/>
      <c r="G39" s="64"/>
      <c r="H39" s="64"/>
      <c r="I39" s="62"/>
      <c r="J39" s="62"/>
      <c r="K39" s="64"/>
      <c r="L39" s="64"/>
      <c r="M39" s="64"/>
      <c r="N39" s="476"/>
      <c r="O39" s="476"/>
      <c r="P39" s="476"/>
      <c r="Q39" s="476"/>
      <c r="R39" s="64"/>
      <c r="S39" s="109"/>
      <c r="T39" s="61"/>
      <c r="U39" s="430"/>
      <c r="W39" s="122"/>
      <c r="X39" s="122"/>
      <c r="Y39" s="122"/>
      <c r="Z39" s="122"/>
      <c r="AA39" s="122"/>
      <c r="AB39" s="477"/>
      <c r="AC39" s="123"/>
      <c r="AD39" s="123"/>
      <c r="AE39" s="123"/>
      <c r="AF39" s="123"/>
      <c r="AG39" s="478"/>
      <c r="AH39" s="431"/>
      <c r="AL39" s="110"/>
      <c r="AM39" s="47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D39" s="479"/>
      <c r="BE39" s="169"/>
      <c r="BF39" s="169"/>
      <c r="BG39" s="169"/>
      <c r="BH39" s="169"/>
      <c r="BI39" s="169"/>
      <c r="BJ39" s="169"/>
      <c r="BK39" s="169"/>
      <c r="BL39" s="169"/>
      <c r="BM39" s="169"/>
    </row>
    <row r="40" spans="1:71" s="55" customFormat="1" ht="15" customHeight="1">
      <c r="A40" s="60"/>
      <c r="B40" s="61"/>
      <c r="C40" s="62"/>
      <c r="D40" s="62"/>
      <c r="E40" s="60"/>
      <c r="F40" s="63"/>
      <c r="G40" s="64"/>
      <c r="H40" s="64"/>
      <c r="I40" s="62"/>
      <c r="J40" s="62"/>
      <c r="K40" s="64"/>
      <c r="L40" s="64"/>
      <c r="M40" s="64"/>
      <c r="N40" s="476"/>
      <c r="O40" s="476"/>
      <c r="P40" s="476"/>
      <c r="Q40" s="476"/>
      <c r="R40" s="64"/>
      <c r="S40" s="109"/>
      <c r="T40" s="61"/>
      <c r="U40" s="430"/>
      <c r="W40" s="122"/>
      <c r="X40" s="122"/>
      <c r="Y40" s="122"/>
      <c r="Z40" s="122"/>
      <c r="AA40" s="122"/>
      <c r="AB40" s="477"/>
      <c r="AC40" s="123"/>
      <c r="AD40" s="123"/>
      <c r="AE40" s="123"/>
      <c r="AF40" s="123"/>
      <c r="AG40" s="478"/>
      <c r="AH40" s="431"/>
      <c r="AL40" s="110"/>
      <c r="AM40" s="47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D40" s="479"/>
      <c r="BE40" s="169"/>
      <c r="BF40" s="169"/>
      <c r="BG40" s="169"/>
      <c r="BH40" s="169"/>
      <c r="BI40" s="169"/>
      <c r="BJ40" s="169"/>
      <c r="BK40" s="169"/>
      <c r="BL40" s="169"/>
      <c r="BM40" s="169"/>
    </row>
    <row r="41" spans="1:71" s="55" customFormat="1" ht="15" customHeight="1">
      <c r="A41" s="60"/>
      <c r="B41" s="61"/>
      <c r="C41" s="62"/>
      <c r="D41" s="62"/>
      <c r="E41" s="60"/>
      <c r="F41" s="63"/>
      <c r="G41" s="64"/>
      <c r="H41" s="64"/>
      <c r="I41" s="62"/>
      <c r="J41" s="62"/>
      <c r="K41" s="64"/>
      <c r="L41" s="64"/>
      <c r="M41" s="64"/>
      <c r="N41" s="476"/>
      <c r="O41" s="476"/>
      <c r="P41" s="476"/>
      <c r="Q41" s="476"/>
      <c r="R41" s="64"/>
      <c r="S41" s="109"/>
      <c r="T41" s="61"/>
      <c r="U41" s="430"/>
      <c r="W41" s="122"/>
      <c r="X41" s="122"/>
      <c r="Y41" s="122"/>
      <c r="Z41" s="122"/>
      <c r="AA41" s="122"/>
      <c r="AB41" s="477"/>
      <c r="AC41" s="123"/>
      <c r="AD41" s="123"/>
      <c r="AE41" s="123"/>
      <c r="AF41" s="123"/>
      <c r="AG41" s="478"/>
      <c r="AH41" s="431"/>
      <c r="AL41" s="110"/>
      <c r="AM41" s="47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D41" s="479"/>
      <c r="BE41" s="169"/>
      <c r="BF41" s="169"/>
      <c r="BG41" s="169"/>
      <c r="BH41" s="169"/>
      <c r="BI41" s="169"/>
      <c r="BJ41" s="169"/>
      <c r="BK41" s="169"/>
      <c r="BL41" s="169"/>
      <c r="BM41" s="169"/>
    </row>
    <row r="42" spans="1:71" s="55" customFormat="1" ht="15" customHeight="1">
      <c r="A42" s="60"/>
      <c r="B42" s="61"/>
      <c r="C42" s="62"/>
      <c r="D42" s="62"/>
      <c r="E42" s="60"/>
      <c r="F42" s="63"/>
      <c r="G42" s="64"/>
      <c r="H42" s="64"/>
      <c r="I42" s="62"/>
      <c r="J42" s="62"/>
      <c r="K42" s="64"/>
      <c r="L42" s="64"/>
      <c r="M42" s="64"/>
      <c r="N42" s="476"/>
      <c r="O42" s="476"/>
      <c r="P42" s="476"/>
      <c r="Q42" s="476"/>
      <c r="R42" s="64"/>
      <c r="S42" s="109"/>
      <c r="T42" s="61"/>
      <c r="U42" s="430"/>
      <c r="W42" s="122"/>
      <c r="X42" s="122"/>
      <c r="Y42" s="122"/>
      <c r="Z42" s="122"/>
      <c r="AA42" s="122"/>
      <c r="AB42" s="477"/>
      <c r="AC42" s="123"/>
      <c r="AD42" s="123"/>
      <c r="AE42" s="123"/>
      <c r="AF42" s="123"/>
      <c r="AG42" s="478"/>
      <c r="AH42" s="431"/>
      <c r="AL42" s="110"/>
      <c r="AM42" s="47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D42" s="47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71" s="55" customFormat="1" ht="15" customHeight="1">
      <c r="A43" s="60"/>
      <c r="B43" s="61"/>
      <c r="C43" s="62"/>
      <c r="D43" s="62"/>
      <c r="E43" s="60"/>
      <c r="F43" s="63"/>
      <c r="G43" s="64"/>
      <c r="H43" s="64"/>
      <c r="I43" s="62"/>
      <c r="J43" s="62"/>
      <c r="K43" s="64"/>
      <c r="L43" s="64"/>
      <c r="M43" s="64"/>
      <c r="N43" s="476"/>
      <c r="O43" s="476"/>
      <c r="P43" s="476"/>
      <c r="Q43" s="476"/>
      <c r="R43" s="64"/>
      <c r="S43" s="109"/>
      <c r="T43" s="61"/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71" s="110" customFormat="1" ht="12.75" customHeight="1">
      <c r="A44" s="60"/>
      <c r="B44" s="147"/>
      <c r="C44" s="62"/>
      <c r="D44" s="62"/>
      <c r="E44" s="60"/>
      <c r="F44" s="103"/>
      <c r="G44" s="64"/>
      <c r="H44" s="64"/>
      <c r="I44" s="62"/>
      <c r="J44" s="104"/>
      <c r="K44" s="105"/>
      <c r="L44" s="64"/>
      <c r="M44" s="60"/>
      <c r="N44" s="106"/>
      <c r="O44" s="107"/>
      <c r="P44" s="107"/>
      <c r="Q44" s="174"/>
      <c r="R44" s="74"/>
      <c r="S44" s="175"/>
      <c r="T44" s="864"/>
      <c r="U44" s="853"/>
      <c r="W44" s="120"/>
      <c r="X44" s="111"/>
      <c r="Y44" s="177"/>
      <c r="Z44" s="112"/>
      <c r="AA44" s="112"/>
      <c r="AB44" s="78"/>
      <c r="AC44" s="178"/>
      <c r="AD44" s="179"/>
      <c r="AE44" s="180"/>
      <c r="AF44" s="181"/>
      <c r="AG44" s="182"/>
      <c r="AH44" s="114"/>
      <c r="AL44" s="55"/>
      <c r="AM44" s="176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D44" s="176"/>
      <c r="BE44" s="120"/>
      <c r="BF44" s="120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</row>
    <row r="45" spans="1:71" s="110" customFormat="1" ht="12.75" customHeight="1">
      <c r="A45" s="60"/>
      <c r="B45" s="147"/>
      <c r="C45" s="62"/>
      <c r="D45" s="62"/>
      <c r="E45" s="60"/>
      <c r="F45" s="103"/>
      <c r="G45" s="64"/>
      <c r="H45" s="64"/>
      <c r="I45" s="62"/>
      <c r="J45" s="104"/>
      <c r="K45" s="105"/>
      <c r="L45" s="64"/>
      <c r="M45" s="60"/>
      <c r="N45" s="106"/>
      <c r="O45" s="107"/>
      <c r="P45" s="107"/>
      <c r="Q45" s="174"/>
      <c r="R45" s="74"/>
      <c r="S45" s="183"/>
      <c r="T45" s="184"/>
      <c r="U45" s="258"/>
      <c r="W45" s="120"/>
      <c r="X45" s="111"/>
      <c r="Y45" s="177"/>
      <c r="Z45" s="112"/>
      <c r="AA45" s="112"/>
      <c r="AB45" s="78"/>
      <c r="AC45" s="178"/>
      <c r="AD45" s="179"/>
      <c r="AE45" s="180"/>
      <c r="AF45" s="181"/>
      <c r="AG45" s="182"/>
      <c r="AH45" s="114"/>
      <c r="AL45" s="55"/>
      <c r="AM45" s="176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D45" s="176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</row>
    <row r="46" spans="1:71" s="110" customFormat="1" ht="12.75" customHeight="1">
      <c r="A46" s="60"/>
      <c r="B46" s="147"/>
      <c r="C46" s="62"/>
      <c r="D46" s="62"/>
      <c r="E46" s="60"/>
      <c r="F46" s="103"/>
      <c r="G46" s="64"/>
      <c r="H46" s="64"/>
      <c r="I46" s="62"/>
      <c r="J46" s="104"/>
      <c r="K46" s="105"/>
      <c r="L46" s="64"/>
      <c r="M46" s="60"/>
      <c r="N46" s="106"/>
      <c r="O46" s="107"/>
      <c r="P46" s="107"/>
      <c r="Q46" s="174"/>
      <c r="R46" s="74"/>
      <c r="S46" s="183"/>
      <c r="T46" s="184"/>
      <c r="U46" s="258"/>
      <c r="W46" s="120"/>
      <c r="X46" s="111"/>
      <c r="Y46" s="177"/>
      <c r="Z46" s="112"/>
      <c r="AA46" s="112"/>
      <c r="AB46" s="78"/>
      <c r="AC46" s="178"/>
      <c r="AD46" s="179"/>
      <c r="AE46" s="180"/>
      <c r="AF46" s="181"/>
      <c r="AG46" s="182"/>
      <c r="AH46" s="114"/>
      <c r="AL46" s="55"/>
      <c r="AM46" s="176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D46" s="176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</row>
    <row r="47" spans="1:71" s="31" customFormat="1" ht="12.75" customHeight="1">
      <c r="A47" s="856" t="s">
        <v>789</v>
      </c>
      <c r="B47" s="857"/>
      <c r="C47" s="857"/>
      <c r="D47" s="857"/>
      <c r="E47" s="857"/>
      <c r="F47" s="857"/>
      <c r="G47" s="857"/>
      <c r="H47" s="857"/>
      <c r="I47" s="857"/>
      <c r="J47" s="857"/>
      <c r="K47" s="857"/>
      <c r="L47" s="857"/>
      <c r="M47" s="857"/>
      <c r="N47" s="857"/>
      <c r="O47" s="857"/>
      <c r="P47" s="857"/>
      <c r="Q47" s="857"/>
      <c r="R47" s="857"/>
      <c r="S47" s="857"/>
      <c r="T47" s="857"/>
      <c r="U47" s="858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3"/>
    </row>
    <row r="48" spans="1:71" s="31" customFormat="1" ht="12.75" customHeight="1">
      <c r="A48" s="861" t="s">
        <v>777</v>
      </c>
      <c r="B48" s="862"/>
      <c r="C48" s="862"/>
      <c r="D48" s="862"/>
      <c r="E48" s="862"/>
      <c r="F48" s="862"/>
      <c r="G48" s="862"/>
      <c r="H48" s="862"/>
      <c r="I48" s="862"/>
      <c r="J48" s="862"/>
      <c r="K48" s="862"/>
      <c r="L48" s="862"/>
      <c r="M48" s="862"/>
      <c r="N48" s="862"/>
      <c r="O48" s="862"/>
      <c r="P48" s="862"/>
      <c r="Q48" s="862"/>
      <c r="R48" s="862"/>
      <c r="S48" s="862"/>
      <c r="T48" s="862"/>
      <c r="U48" s="863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3"/>
    </row>
    <row r="49" spans="1:65" s="536" customFormat="1" ht="15" customHeight="1">
      <c r="A49" s="530" t="s">
        <v>750</v>
      </c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758</v>
      </c>
      <c r="G49" s="534"/>
      <c r="H49" s="534"/>
      <c r="I49" s="532"/>
      <c r="J49" s="532"/>
      <c r="K49" s="534"/>
      <c r="L49" s="534"/>
      <c r="M49" s="534"/>
      <c r="N49" s="534"/>
      <c r="O49" s="534"/>
      <c r="P49" s="534"/>
      <c r="Q49" s="534"/>
      <c r="R49" s="534"/>
      <c r="S49" s="553"/>
      <c r="T49" s="859"/>
      <c r="U49" s="860"/>
      <c r="W49" s="537"/>
      <c r="X49" s="537"/>
      <c r="Y49" s="537"/>
      <c r="Z49" s="537"/>
      <c r="AA49" s="537"/>
      <c r="AB49" s="538"/>
      <c r="AC49" s="539"/>
      <c r="AD49" s="540"/>
      <c r="AE49" s="538"/>
      <c r="AF49" s="539"/>
      <c r="AG49" s="554"/>
      <c r="AH49" s="541"/>
      <c r="AL49" s="555"/>
      <c r="AM49" s="556"/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/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65" s="16" customFormat="1" ht="15" customHeight="1">
      <c r="A50" s="20"/>
      <c r="B50" s="17"/>
      <c r="C50" s="18"/>
      <c r="D50" s="18"/>
      <c r="E50" s="20"/>
      <c r="F50" s="21"/>
      <c r="G50" s="851"/>
      <c r="H50" s="852"/>
      <c r="I50" s="852"/>
      <c r="J50" s="852"/>
      <c r="K50" s="852"/>
      <c r="L50" s="852"/>
      <c r="M50" s="852"/>
      <c r="N50" s="852"/>
      <c r="O50" s="852"/>
      <c r="P50" s="852"/>
      <c r="Q50" s="852"/>
      <c r="R50" s="852"/>
      <c r="S50" s="852"/>
      <c r="T50" s="852"/>
      <c r="U50" s="853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46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</row>
    <row r="51" spans="1:65" s="14" customFormat="1" ht="15" customHeight="1">
      <c r="A51" s="36"/>
      <c r="B51" s="37"/>
      <c r="C51" s="38"/>
      <c r="D51" s="38"/>
      <c r="E51" s="36"/>
      <c r="F51" s="39"/>
      <c r="G51" s="850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AL51" s="46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</row>
    <row r="52" spans="1:65" s="14" customFormat="1" ht="15" customHeight="1">
      <c r="A52" s="36"/>
      <c r="B52" s="37"/>
      <c r="C52" s="38"/>
      <c r="D52" s="38"/>
      <c r="E52" s="36"/>
      <c r="F52" s="39"/>
      <c r="G52" s="850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</row>
    <row r="53" spans="1:65" s="14" customFormat="1" ht="15" customHeight="1">
      <c r="A53" s="36"/>
      <c r="B53" s="37"/>
      <c r="C53" s="38"/>
      <c r="D53" s="38"/>
      <c r="E53" s="36"/>
      <c r="F53" s="39"/>
      <c r="G53" s="850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14" customFormat="1" ht="15" customHeight="1">
      <c r="A54" s="36"/>
      <c r="B54" s="37"/>
      <c r="C54" s="38"/>
      <c r="D54" s="38"/>
      <c r="E54" s="36"/>
      <c r="F54" s="39"/>
      <c r="G54" s="850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14" customFormat="1" ht="15" customHeight="1">
      <c r="A55" s="36"/>
      <c r="B55" s="37"/>
      <c r="C55" s="38"/>
      <c r="D55" s="38"/>
      <c r="E55" s="36"/>
      <c r="F55" s="39"/>
      <c r="G55" s="850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14" customFormat="1" ht="15" customHeight="1">
      <c r="A56" s="36"/>
      <c r="B56" s="37"/>
      <c r="C56" s="38"/>
      <c r="D56" s="38"/>
      <c r="E56" s="36"/>
      <c r="F56" s="40"/>
      <c r="G56" s="848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14" customFormat="1" ht="15" customHeight="1">
      <c r="A57" s="36"/>
      <c r="B57" s="37"/>
      <c r="C57" s="38"/>
      <c r="D57" s="38"/>
      <c r="E57" s="36"/>
      <c r="F57" s="40"/>
      <c r="G57" s="848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14" customFormat="1" ht="15" customHeight="1">
      <c r="A58" s="36"/>
      <c r="B58" s="37"/>
      <c r="C58" s="38"/>
      <c r="D58" s="38"/>
      <c r="E58" s="36"/>
      <c r="F58" s="41"/>
      <c r="G58" s="848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65" s="14" customFormat="1" ht="15" customHeight="1">
      <c r="A59" s="36"/>
      <c r="B59" s="37"/>
      <c r="C59" s="38"/>
      <c r="D59" s="38"/>
      <c r="E59" s="36"/>
      <c r="F59" s="40"/>
      <c r="G59" s="848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65" s="14" customFormat="1" ht="15" customHeight="1">
      <c r="A60" s="36"/>
      <c r="B60" s="37"/>
      <c r="C60" s="38"/>
      <c r="D60" s="38"/>
      <c r="E60" s="36"/>
      <c r="F60" s="40"/>
      <c r="G60" s="848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65" s="14" customFormat="1" ht="15" customHeight="1">
      <c r="A61" s="36"/>
      <c r="B61" s="37"/>
      <c r="C61" s="38"/>
      <c r="D61" s="38"/>
      <c r="E61" s="36"/>
      <c r="F61" s="40"/>
      <c r="G61" s="848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65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65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65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46" customFormat="1" ht="15" customHeight="1">
      <c r="A66" s="52"/>
      <c r="C66" s="53"/>
      <c r="D66" s="53"/>
      <c r="E66" s="52"/>
      <c r="F66" s="54"/>
      <c r="G66" s="883"/>
      <c r="H66" s="867"/>
      <c r="I66" s="867"/>
      <c r="J66" s="867"/>
      <c r="K66" s="867"/>
      <c r="L66" s="867"/>
      <c r="M66" s="867"/>
      <c r="N66" s="867"/>
      <c r="O66" s="867"/>
      <c r="P66" s="867"/>
      <c r="Q66" s="867"/>
      <c r="R66" s="867"/>
      <c r="S66" s="867"/>
      <c r="T66" s="867"/>
      <c r="U66" s="867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</row>
    <row r="67" spans="1:65" s="46" customFormat="1" ht="15" customHeight="1">
      <c r="A67" s="52"/>
      <c r="C67" s="53"/>
      <c r="D67" s="53"/>
      <c r="E67" s="52"/>
      <c r="F67" s="54"/>
      <c r="G67" s="883"/>
      <c r="H67" s="867"/>
      <c r="I67" s="867"/>
      <c r="J67" s="867"/>
      <c r="K67" s="867"/>
      <c r="L67" s="867"/>
      <c r="M67" s="867"/>
      <c r="N67" s="867"/>
      <c r="O67" s="867"/>
      <c r="P67" s="867"/>
      <c r="Q67" s="867"/>
      <c r="R67" s="867"/>
      <c r="S67" s="867"/>
      <c r="T67" s="867"/>
      <c r="U67" s="867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</row>
    <row r="68" spans="1:65" s="46" customFormat="1" ht="15" customHeight="1">
      <c r="A68" s="52"/>
      <c r="C68" s="53"/>
      <c r="D68" s="53"/>
      <c r="E68" s="52"/>
      <c r="F68" s="54"/>
      <c r="G68" s="882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7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</row>
    <row r="69" spans="1:65" s="46" customFormat="1" ht="15" customHeight="1">
      <c r="A69" s="52"/>
      <c r="C69" s="53"/>
      <c r="D69" s="53"/>
      <c r="E69" s="52"/>
      <c r="F69" s="54"/>
      <c r="G69" s="882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7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</row>
    <row r="70" spans="1:65" s="46" customFormat="1" ht="15" customHeight="1">
      <c r="A70" s="52"/>
      <c r="C70" s="53"/>
      <c r="D70" s="53"/>
      <c r="E70" s="52"/>
      <c r="F70" s="54"/>
      <c r="G70" s="882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7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</row>
    <row r="71" spans="1:65" s="46" customFormat="1" ht="15" customHeight="1">
      <c r="A71" s="52"/>
      <c r="C71" s="53"/>
      <c r="D71" s="53"/>
      <c r="E71" s="52"/>
      <c r="F71" s="54"/>
      <c r="G71" s="882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7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</row>
    <row r="72" spans="1:65" ht="15" customHeight="1">
      <c r="G72" s="879"/>
      <c r="H72" s="879"/>
      <c r="I72" s="880"/>
      <c r="J72" s="880"/>
      <c r="K72" s="879"/>
      <c r="L72" s="879"/>
      <c r="M72" s="879"/>
      <c r="N72" s="879"/>
      <c r="O72" s="881"/>
      <c r="P72" s="881"/>
      <c r="Q72" s="881"/>
      <c r="R72" s="881"/>
      <c r="S72" s="881"/>
      <c r="T72" s="881"/>
      <c r="U72" s="881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</row>
    <row r="73" spans="1:65" ht="15" customHeight="1"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65" ht="15" customHeight="1"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65" ht="15" customHeight="1"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</row>
    <row r="76" spans="1:65" ht="15" customHeight="1"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</row>
    <row r="77" spans="1:65" ht="15" customHeight="1"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</sheetData>
  <mergeCells count="48">
    <mergeCell ref="G72:U72"/>
    <mergeCell ref="G56:U56"/>
    <mergeCell ref="G57:U57"/>
    <mergeCell ref="G69:U69"/>
    <mergeCell ref="G62:U62"/>
    <mergeCell ref="G63:U63"/>
    <mergeCell ref="G58:U58"/>
    <mergeCell ref="G59:U59"/>
    <mergeCell ref="G60:U60"/>
    <mergeCell ref="G70:U70"/>
    <mergeCell ref="G71:U71"/>
    <mergeCell ref="G64:U64"/>
    <mergeCell ref="G65:U65"/>
    <mergeCell ref="G66:U66"/>
    <mergeCell ref="G67:U67"/>
    <mergeCell ref="G68:U68"/>
    <mergeCell ref="A32:U32"/>
    <mergeCell ref="K27:Q27"/>
    <mergeCell ref="R27:U27"/>
    <mergeCell ref="T1:U1"/>
    <mergeCell ref="A2:B2"/>
    <mergeCell ref="D2:E2"/>
    <mergeCell ref="G5:I5"/>
    <mergeCell ref="J5:K5"/>
    <mergeCell ref="A4:U4"/>
    <mergeCell ref="N5:O5"/>
    <mergeCell ref="L5:M5"/>
    <mergeCell ref="A10:U10"/>
    <mergeCell ref="A11:U11"/>
    <mergeCell ref="A25:U25"/>
    <mergeCell ref="A26:U26"/>
    <mergeCell ref="K12:U12"/>
    <mergeCell ref="G61:U61"/>
    <mergeCell ref="G55:U55"/>
    <mergeCell ref="G50:U50"/>
    <mergeCell ref="K33:L33"/>
    <mergeCell ref="G53:U53"/>
    <mergeCell ref="I33:J33"/>
    <mergeCell ref="M33:N33"/>
    <mergeCell ref="G52:U52"/>
    <mergeCell ref="G54:U54"/>
    <mergeCell ref="G51:U51"/>
    <mergeCell ref="A47:U47"/>
    <mergeCell ref="T34:U34"/>
    <mergeCell ref="G33:H33"/>
    <mergeCell ref="A48:U48"/>
    <mergeCell ref="T44:U44"/>
    <mergeCell ref="T49:U49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72DC-A530-FE4F-849D-F72B82A83009}">
  <dimension ref="A1:AD78"/>
  <sheetViews>
    <sheetView showGridLines="0" workbookViewId="0">
      <pane ySplit="1" topLeftCell="A22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1982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1983</v>
      </c>
      <c r="B7" s="892" t="s">
        <v>1984</v>
      </c>
      <c r="C7" s="888"/>
      <c r="D7" s="888"/>
      <c r="E7" s="900">
        <v>3008</v>
      </c>
      <c r="F7" s="888"/>
      <c r="G7" s="619">
        <v>3008</v>
      </c>
      <c r="H7" s="619">
        <v>48729.599999999999</v>
      </c>
      <c r="I7" s="901">
        <v>4060.8</v>
      </c>
      <c r="J7" s="888"/>
      <c r="K7" s="618">
        <v>16.2</v>
      </c>
      <c r="L7" s="894"/>
      <c r="M7" s="888"/>
      <c r="N7" s="887">
        <v>45778</v>
      </c>
      <c r="O7" s="888"/>
      <c r="P7" s="888"/>
      <c r="Q7" s="888"/>
      <c r="R7" s="888"/>
      <c r="S7" s="888"/>
      <c r="T7" s="887">
        <v>46142</v>
      </c>
      <c r="U7" s="888"/>
      <c r="V7" s="888"/>
      <c r="W7" s="616">
        <v>4060.8</v>
      </c>
      <c r="X7" s="889">
        <v>16.2</v>
      </c>
      <c r="Y7" s="888"/>
      <c r="Z7" s="888"/>
      <c r="AA7" s="888"/>
      <c r="AB7" s="888"/>
      <c r="AC7" s="617">
        <v>45778</v>
      </c>
      <c r="AD7" s="615" t="s">
        <v>1985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46143</v>
      </c>
      <c r="O8" s="888"/>
      <c r="P8" s="888"/>
      <c r="Q8" s="888"/>
      <c r="R8" s="888"/>
      <c r="S8" s="888"/>
      <c r="T8" s="887">
        <v>46507</v>
      </c>
      <c r="U8" s="888"/>
      <c r="V8" s="888"/>
      <c r="W8" s="616">
        <v>4241.28</v>
      </c>
      <c r="X8" s="889">
        <v>16.920000000000002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46508</v>
      </c>
      <c r="O9" s="888"/>
      <c r="P9" s="888"/>
      <c r="Q9" s="888"/>
      <c r="R9" s="888"/>
      <c r="S9" s="888"/>
      <c r="T9" s="887">
        <v>46873</v>
      </c>
      <c r="U9" s="888"/>
      <c r="V9" s="888"/>
      <c r="W9" s="616">
        <v>4421.76</v>
      </c>
      <c r="X9" s="889">
        <v>17.64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46874</v>
      </c>
      <c r="O10" s="888"/>
      <c r="P10" s="888"/>
      <c r="Q10" s="888"/>
      <c r="R10" s="888"/>
      <c r="S10" s="888"/>
      <c r="T10" s="887">
        <v>47238</v>
      </c>
      <c r="U10" s="888"/>
      <c r="V10" s="888"/>
      <c r="W10" s="616">
        <v>4632.32</v>
      </c>
      <c r="X10" s="889">
        <v>18.48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47239</v>
      </c>
      <c r="O11" s="888"/>
      <c r="P11" s="888"/>
      <c r="Q11" s="888"/>
      <c r="R11" s="888"/>
      <c r="S11" s="888"/>
      <c r="T11" s="887">
        <v>47603</v>
      </c>
      <c r="U11" s="888"/>
      <c r="V11" s="888"/>
      <c r="W11" s="616">
        <v>4842.88</v>
      </c>
      <c r="X11" s="889">
        <v>19.32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1986</v>
      </c>
      <c r="B13" s="892" t="s">
        <v>1984</v>
      </c>
      <c r="C13" s="888"/>
      <c r="D13" s="888"/>
      <c r="E13" s="900">
        <v>1504</v>
      </c>
      <c r="F13" s="888"/>
      <c r="G13" s="619">
        <v>1504</v>
      </c>
      <c r="H13" s="619">
        <v>45120</v>
      </c>
      <c r="I13" s="901">
        <v>3760</v>
      </c>
      <c r="J13" s="888"/>
      <c r="K13" s="618">
        <v>15</v>
      </c>
      <c r="L13" s="894" t="s">
        <v>1987</v>
      </c>
      <c r="M13" s="888"/>
      <c r="N13" s="887">
        <v>45778</v>
      </c>
      <c r="O13" s="888"/>
      <c r="P13" s="888"/>
      <c r="Q13" s="888"/>
      <c r="R13" s="888"/>
      <c r="S13" s="888"/>
      <c r="T13" s="887">
        <v>46142</v>
      </c>
      <c r="U13" s="888"/>
      <c r="V13" s="888"/>
      <c r="W13" s="616">
        <v>3760</v>
      </c>
      <c r="X13" s="889">
        <v>15</v>
      </c>
      <c r="Y13" s="888"/>
      <c r="Z13" s="888"/>
      <c r="AA13" s="888"/>
      <c r="AB13" s="888"/>
      <c r="AC13" s="617">
        <v>45047</v>
      </c>
      <c r="AD13" s="615" t="s">
        <v>1433</v>
      </c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1988</v>
      </c>
      <c r="B15" s="892" t="s">
        <v>1984</v>
      </c>
      <c r="C15" s="888"/>
      <c r="D15" s="888"/>
      <c r="E15" s="900">
        <v>1504</v>
      </c>
      <c r="F15" s="888"/>
      <c r="G15" s="619">
        <v>1504</v>
      </c>
      <c r="H15" s="615"/>
      <c r="I15" s="893"/>
      <c r="J15" s="888"/>
      <c r="K15" s="618">
        <v>0</v>
      </c>
      <c r="L15" s="894" t="s">
        <v>1987</v>
      </c>
      <c r="M15" s="888"/>
      <c r="N15" s="893"/>
      <c r="O15" s="888"/>
      <c r="P15" s="888"/>
      <c r="Q15" s="888"/>
      <c r="R15" s="888"/>
      <c r="S15" s="888"/>
      <c r="T15" s="893"/>
      <c r="U15" s="888"/>
      <c r="V15" s="888"/>
      <c r="W15" s="615"/>
      <c r="X15" s="889">
        <v>0</v>
      </c>
      <c r="Y15" s="888"/>
      <c r="Z15" s="888"/>
      <c r="AA15" s="888"/>
      <c r="AB15" s="888"/>
      <c r="AC15" s="617">
        <v>45047</v>
      </c>
      <c r="AD15" s="615" t="s">
        <v>1433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1989</v>
      </c>
      <c r="B17" s="892" t="s">
        <v>1990</v>
      </c>
      <c r="C17" s="888"/>
      <c r="D17" s="888"/>
      <c r="E17" s="900">
        <v>1504</v>
      </c>
      <c r="F17" s="888"/>
      <c r="G17" s="619">
        <v>1504</v>
      </c>
      <c r="H17" s="619">
        <v>26530.560000000001</v>
      </c>
      <c r="I17" s="901">
        <v>2210.88</v>
      </c>
      <c r="J17" s="888"/>
      <c r="K17" s="618">
        <v>17.64</v>
      </c>
      <c r="L17" s="894"/>
      <c r="M17" s="888"/>
      <c r="N17" s="887">
        <v>45689</v>
      </c>
      <c r="O17" s="888"/>
      <c r="P17" s="888"/>
      <c r="Q17" s="888"/>
      <c r="R17" s="888"/>
      <c r="S17" s="888"/>
      <c r="T17" s="887">
        <v>46053</v>
      </c>
      <c r="U17" s="888"/>
      <c r="V17" s="888"/>
      <c r="W17" s="616">
        <v>2210.88</v>
      </c>
      <c r="X17" s="889">
        <v>17.64</v>
      </c>
      <c r="Y17" s="888"/>
      <c r="Z17" s="888"/>
      <c r="AA17" s="888"/>
      <c r="AB17" s="888"/>
      <c r="AC17" s="617">
        <v>45323</v>
      </c>
      <c r="AD17" s="615" t="s">
        <v>950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46054</v>
      </c>
      <c r="O18" s="888"/>
      <c r="P18" s="888"/>
      <c r="Q18" s="888"/>
      <c r="R18" s="888"/>
      <c r="S18" s="888"/>
      <c r="T18" s="887">
        <v>46418</v>
      </c>
      <c r="U18" s="888"/>
      <c r="V18" s="888"/>
      <c r="W18" s="616">
        <v>2316.16</v>
      </c>
      <c r="X18" s="889">
        <v>18.48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1991</v>
      </c>
      <c r="B20" s="892" t="s">
        <v>1992</v>
      </c>
      <c r="C20" s="888"/>
      <c r="D20" s="888"/>
      <c r="E20" s="900">
        <v>1504</v>
      </c>
      <c r="F20" s="888"/>
      <c r="G20" s="619">
        <v>1504</v>
      </c>
      <c r="H20" s="619">
        <v>53061.120000000003</v>
      </c>
      <c r="I20" s="901">
        <v>4421.76</v>
      </c>
      <c r="J20" s="888"/>
      <c r="K20" s="618">
        <v>17.64</v>
      </c>
      <c r="L20" s="894" t="s">
        <v>1993</v>
      </c>
      <c r="M20" s="888"/>
      <c r="N20" s="887">
        <v>45717</v>
      </c>
      <c r="O20" s="888"/>
      <c r="P20" s="888"/>
      <c r="Q20" s="888"/>
      <c r="R20" s="888"/>
      <c r="S20" s="888"/>
      <c r="T20" s="887">
        <v>46081</v>
      </c>
      <c r="U20" s="888"/>
      <c r="V20" s="888"/>
      <c r="W20" s="616">
        <v>4421.76</v>
      </c>
      <c r="X20" s="889">
        <v>17.64</v>
      </c>
      <c r="Y20" s="888"/>
      <c r="Z20" s="888"/>
      <c r="AA20" s="888"/>
      <c r="AB20" s="888"/>
      <c r="AC20" s="617">
        <v>45352</v>
      </c>
      <c r="AD20" s="615" t="s">
        <v>850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46082</v>
      </c>
      <c r="O21" s="888"/>
      <c r="P21" s="888"/>
      <c r="Q21" s="888"/>
      <c r="R21" s="888"/>
      <c r="S21" s="888"/>
      <c r="T21" s="887">
        <v>46446</v>
      </c>
      <c r="U21" s="888"/>
      <c r="V21" s="888"/>
      <c r="W21" s="616">
        <v>4632.32</v>
      </c>
      <c r="X21" s="889">
        <v>18.48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1994</v>
      </c>
      <c r="B23" s="892" t="s">
        <v>1992</v>
      </c>
      <c r="C23" s="888"/>
      <c r="D23" s="888"/>
      <c r="E23" s="900">
        <v>1504</v>
      </c>
      <c r="F23" s="888"/>
      <c r="G23" s="619">
        <v>1504</v>
      </c>
      <c r="H23" s="615"/>
      <c r="I23" s="893"/>
      <c r="J23" s="888"/>
      <c r="K23" s="618">
        <v>0</v>
      </c>
      <c r="L23" s="894" t="s">
        <v>1993</v>
      </c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7">
        <v>45352</v>
      </c>
      <c r="AD23" s="615" t="s">
        <v>850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1995</v>
      </c>
      <c r="B25" s="892" t="s">
        <v>1996</v>
      </c>
      <c r="C25" s="888"/>
      <c r="D25" s="888"/>
      <c r="E25" s="900">
        <v>1504</v>
      </c>
      <c r="F25" s="888"/>
      <c r="G25" s="619">
        <v>1504</v>
      </c>
      <c r="H25" s="619">
        <v>39705.599999999999</v>
      </c>
      <c r="I25" s="901">
        <v>3308.8</v>
      </c>
      <c r="J25" s="888"/>
      <c r="K25" s="618">
        <v>13.2</v>
      </c>
      <c r="L25" s="894" t="s">
        <v>1997</v>
      </c>
      <c r="M25" s="888"/>
      <c r="N25" s="887">
        <v>45627</v>
      </c>
      <c r="O25" s="888"/>
      <c r="P25" s="888"/>
      <c r="Q25" s="888"/>
      <c r="R25" s="888"/>
      <c r="S25" s="888"/>
      <c r="T25" s="887">
        <v>45991</v>
      </c>
      <c r="U25" s="888"/>
      <c r="V25" s="888"/>
      <c r="W25" s="616">
        <v>3308.8</v>
      </c>
      <c r="X25" s="889">
        <v>13.2</v>
      </c>
      <c r="Y25" s="888"/>
      <c r="Z25" s="888"/>
      <c r="AA25" s="888"/>
      <c r="AB25" s="888"/>
      <c r="AC25" s="617">
        <v>44896</v>
      </c>
      <c r="AD25" s="615" t="s">
        <v>858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45992</v>
      </c>
      <c r="O26" s="888"/>
      <c r="P26" s="888"/>
      <c r="Q26" s="888"/>
      <c r="R26" s="888"/>
      <c r="S26" s="888"/>
      <c r="T26" s="887">
        <v>46356</v>
      </c>
      <c r="U26" s="888"/>
      <c r="V26" s="888"/>
      <c r="W26" s="616">
        <v>3459.2</v>
      </c>
      <c r="X26" s="889">
        <v>13.8</v>
      </c>
      <c r="Y26" s="888"/>
      <c r="Z26" s="888"/>
      <c r="AA26" s="888"/>
      <c r="AB26" s="888"/>
      <c r="AC26" s="615"/>
      <c r="AD26" s="615"/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46357</v>
      </c>
      <c r="O27" s="888"/>
      <c r="P27" s="888"/>
      <c r="Q27" s="888"/>
      <c r="R27" s="888"/>
      <c r="S27" s="888"/>
      <c r="T27" s="887">
        <v>46721</v>
      </c>
      <c r="U27" s="888"/>
      <c r="V27" s="888"/>
      <c r="W27" s="616">
        <v>3609.6</v>
      </c>
      <c r="X27" s="889">
        <v>14.4</v>
      </c>
      <c r="Y27" s="888"/>
      <c r="Z27" s="888"/>
      <c r="AA27" s="888"/>
      <c r="AB27" s="888"/>
      <c r="AC27" s="615"/>
      <c r="AD27" s="615"/>
    </row>
    <row r="28" spans="1:30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0">
      <c r="A29" s="612" t="s">
        <v>1998</v>
      </c>
      <c r="B29" s="892" t="s">
        <v>1999</v>
      </c>
      <c r="C29" s="888"/>
      <c r="D29" s="888"/>
      <c r="E29" s="900">
        <v>1504</v>
      </c>
      <c r="F29" s="888"/>
      <c r="G29" s="619">
        <v>1504</v>
      </c>
      <c r="H29" s="619">
        <v>25808.639999999999</v>
      </c>
      <c r="I29" s="901">
        <v>2150.7199999999998</v>
      </c>
      <c r="J29" s="888"/>
      <c r="K29" s="618">
        <v>17.16</v>
      </c>
      <c r="L29" s="894"/>
      <c r="M29" s="888"/>
      <c r="N29" s="887">
        <v>45901</v>
      </c>
      <c r="O29" s="888"/>
      <c r="P29" s="888"/>
      <c r="Q29" s="888"/>
      <c r="R29" s="888"/>
      <c r="S29" s="888"/>
      <c r="T29" s="887">
        <v>46265</v>
      </c>
      <c r="U29" s="888"/>
      <c r="V29" s="888"/>
      <c r="W29" s="616">
        <v>2150.7199999999998</v>
      </c>
      <c r="X29" s="889">
        <v>17.16</v>
      </c>
      <c r="Y29" s="888"/>
      <c r="Z29" s="888"/>
      <c r="AA29" s="888"/>
      <c r="AB29" s="888"/>
      <c r="AC29" s="617">
        <v>45536</v>
      </c>
      <c r="AD29" s="615" t="s">
        <v>842</v>
      </c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46266</v>
      </c>
      <c r="O30" s="888"/>
      <c r="P30" s="888"/>
      <c r="Q30" s="888"/>
      <c r="R30" s="888"/>
      <c r="S30" s="888"/>
      <c r="T30" s="887">
        <v>46630</v>
      </c>
      <c r="U30" s="888"/>
      <c r="V30" s="888"/>
      <c r="W30" s="616">
        <v>2256</v>
      </c>
      <c r="X30" s="889">
        <v>18</v>
      </c>
      <c r="Y30" s="888"/>
      <c r="Z30" s="888"/>
      <c r="AA30" s="888"/>
      <c r="AB30" s="888"/>
      <c r="AC30" s="615"/>
      <c r="AD30" s="615"/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2000</v>
      </c>
      <c r="B32" s="892" t="s">
        <v>2001</v>
      </c>
      <c r="C32" s="888"/>
      <c r="D32" s="888"/>
      <c r="E32" s="900">
        <v>7984</v>
      </c>
      <c r="F32" s="888"/>
      <c r="G32" s="619">
        <v>7984</v>
      </c>
      <c r="H32" s="619">
        <v>124550.39999999999</v>
      </c>
      <c r="I32" s="901">
        <v>10379.200000000001</v>
      </c>
      <c r="J32" s="888"/>
      <c r="K32" s="618">
        <v>15.6</v>
      </c>
      <c r="L32" s="894"/>
      <c r="M32" s="888"/>
      <c r="N32" s="887">
        <v>45689</v>
      </c>
      <c r="O32" s="888"/>
      <c r="P32" s="888"/>
      <c r="Q32" s="888"/>
      <c r="R32" s="888"/>
      <c r="S32" s="888"/>
      <c r="T32" s="887">
        <v>46022</v>
      </c>
      <c r="U32" s="888"/>
      <c r="V32" s="888"/>
      <c r="W32" s="616">
        <v>10379.200000000001</v>
      </c>
      <c r="X32" s="889">
        <v>15.6</v>
      </c>
      <c r="Y32" s="888"/>
      <c r="Z32" s="888"/>
      <c r="AA32" s="888"/>
      <c r="AB32" s="888"/>
      <c r="AC32" s="617">
        <v>45658</v>
      </c>
      <c r="AD32" s="615" t="s">
        <v>2002</v>
      </c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46023</v>
      </c>
      <c r="O33" s="888"/>
      <c r="P33" s="888"/>
      <c r="Q33" s="888"/>
      <c r="R33" s="888"/>
      <c r="S33" s="888"/>
      <c r="T33" s="887">
        <v>46387</v>
      </c>
      <c r="U33" s="888"/>
      <c r="V33" s="888"/>
      <c r="W33" s="616">
        <v>10778.4</v>
      </c>
      <c r="X33" s="889">
        <v>16.2</v>
      </c>
      <c r="Y33" s="888"/>
      <c r="Z33" s="888"/>
      <c r="AA33" s="888"/>
      <c r="AB33" s="888"/>
      <c r="AC33" s="615"/>
      <c r="AD33" s="615"/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46388</v>
      </c>
      <c r="O34" s="888"/>
      <c r="P34" s="888"/>
      <c r="Q34" s="888"/>
      <c r="R34" s="888"/>
      <c r="S34" s="888"/>
      <c r="T34" s="887">
        <v>46752</v>
      </c>
      <c r="U34" s="888"/>
      <c r="V34" s="888"/>
      <c r="W34" s="616">
        <v>11177.6</v>
      </c>
      <c r="X34" s="889">
        <v>16.8</v>
      </c>
      <c r="Y34" s="888"/>
      <c r="Z34" s="888"/>
      <c r="AA34" s="888"/>
      <c r="AB34" s="888"/>
      <c r="AC34" s="615"/>
      <c r="AD34" s="615"/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46753</v>
      </c>
      <c r="O35" s="888"/>
      <c r="P35" s="888"/>
      <c r="Q35" s="888"/>
      <c r="R35" s="888"/>
      <c r="S35" s="888"/>
      <c r="T35" s="887">
        <v>47118</v>
      </c>
      <c r="U35" s="888"/>
      <c r="V35" s="888"/>
      <c r="W35" s="616">
        <v>11576.8</v>
      </c>
      <c r="X35" s="889">
        <v>17.399999999999999</v>
      </c>
      <c r="Y35" s="888"/>
      <c r="Z35" s="888"/>
      <c r="AA35" s="888"/>
      <c r="AB35" s="888"/>
      <c r="AC35" s="615"/>
      <c r="AD35" s="615"/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47119</v>
      </c>
      <c r="O36" s="888"/>
      <c r="P36" s="888"/>
      <c r="Q36" s="888"/>
      <c r="R36" s="888"/>
      <c r="S36" s="888"/>
      <c r="T36" s="887">
        <v>47483</v>
      </c>
      <c r="U36" s="888"/>
      <c r="V36" s="888"/>
      <c r="W36" s="616">
        <v>11976</v>
      </c>
      <c r="X36" s="889">
        <v>18</v>
      </c>
      <c r="Y36" s="888"/>
      <c r="Z36" s="888"/>
      <c r="AA36" s="888"/>
      <c r="AB36" s="888"/>
      <c r="AC36" s="615"/>
      <c r="AD36" s="615"/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2003</v>
      </c>
      <c r="B38" s="892" t="s">
        <v>2004</v>
      </c>
      <c r="C38" s="888"/>
      <c r="D38" s="888"/>
      <c r="E38" s="900">
        <v>1504</v>
      </c>
      <c r="F38" s="888"/>
      <c r="G38" s="619">
        <v>1504</v>
      </c>
      <c r="H38" s="619">
        <v>20394.240000000002</v>
      </c>
      <c r="I38" s="901">
        <v>1699.52</v>
      </c>
      <c r="J38" s="888"/>
      <c r="K38" s="618">
        <v>13.56</v>
      </c>
      <c r="L38" s="894"/>
      <c r="M38" s="888"/>
      <c r="N38" s="887">
        <v>45658</v>
      </c>
      <c r="O38" s="888"/>
      <c r="P38" s="888"/>
      <c r="Q38" s="888"/>
      <c r="R38" s="888"/>
      <c r="S38" s="888"/>
      <c r="T38" s="887">
        <v>46022</v>
      </c>
      <c r="U38" s="888"/>
      <c r="V38" s="888"/>
      <c r="W38" s="616">
        <v>1699.52</v>
      </c>
      <c r="X38" s="889">
        <v>13.56</v>
      </c>
      <c r="Y38" s="888"/>
      <c r="Z38" s="888"/>
      <c r="AA38" s="888"/>
      <c r="AB38" s="888"/>
      <c r="AC38" s="617">
        <v>44927</v>
      </c>
      <c r="AD38" s="615" t="s">
        <v>832</v>
      </c>
    </row>
    <row r="39" spans="1:30">
      <c r="A39" s="614" t="s">
        <v>792</v>
      </c>
      <c r="B39" s="884" t="s">
        <v>792</v>
      </c>
      <c r="C39" s="885"/>
      <c r="D39" s="885"/>
      <c r="E39" s="886" t="s">
        <v>792</v>
      </c>
      <c r="F39" s="885"/>
      <c r="G39" s="613" t="s">
        <v>792</v>
      </c>
      <c r="H39" s="613" t="s">
        <v>792</v>
      </c>
      <c r="I39" s="886" t="s">
        <v>792</v>
      </c>
      <c r="J39" s="885"/>
      <c r="K39" s="613" t="s">
        <v>792</v>
      </c>
      <c r="L39" s="884" t="s">
        <v>792</v>
      </c>
      <c r="M39" s="885"/>
      <c r="N39" s="886" t="s">
        <v>792</v>
      </c>
      <c r="O39" s="885"/>
      <c r="P39" s="885"/>
      <c r="Q39" s="885"/>
      <c r="R39" s="885"/>
      <c r="S39" s="885"/>
      <c r="T39" s="886" t="s">
        <v>792</v>
      </c>
      <c r="U39" s="885"/>
      <c r="V39" s="885"/>
      <c r="W39" s="613" t="s">
        <v>792</v>
      </c>
      <c r="X39" s="886" t="s">
        <v>792</v>
      </c>
      <c r="Y39" s="885"/>
      <c r="Z39" s="885"/>
      <c r="AA39" s="885"/>
      <c r="AB39" s="885"/>
      <c r="AC39" s="613" t="s">
        <v>792</v>
      </c>
      <c r="AD39" s="613" t="s">
        <v>792</v>
      </c>
    </row>
    <row r="40" spans="1:30">
      <c r="A40" s="612" t="s">
        <v>2005</v>
      </c>
      <c r="B40" s="892" t="s">
        <v>2006</v>
      </c>
      <c r="C40" s="888"/>
      <c r="D40" s="888"/>
      <c r="E40" s="900">
        <v>1317</v>
      </c>
      <c r="F40" s="888"/>
      <c r="G40" s="619">
        <v>1317</v>
      </c>
      <c r="H40" s="619">
        <v>21335.4</v>
      </c>
      <c r="I40" s="901">
        <v>1777.95</v>
      </c>
      <c r="J40" s="888"/>
      <c r="K40" s="618">
        <v>16.2</v>
      </c>
      <c r="L40" s="894"/>
      <c r="M40" s="888"/>
      <c r="N40" s="887">
        <v>45931</v>
      </c>
      <c r="O40" s="888"/>
      <c r="P40" s="888"/>
      <c r="Q40" s="888"/>
      <c r="R40" s="888"/>
      <c r="S40" s="888"/>
      <c r="T40" s="887">
        <v>46295</v>
      </c>
      <c r="U40" s="888"/>
      <c r="V40" s="888"/>
      <c r="W40" s="616">
        <v>1777.95</v>
      </c>
      <c r="X40" s="889">
        <v>16.2</v>
      </c>
      <c r="Y40" s="888"/>
      <c r="Z40" s="888"/>
      <c r="AA40" s="888"/>
      <c r="AB40" s="888"/>
      <c r="AC40" s="617">
        <v>45566</v>
      </c>
      <c r="AD40" s="615" t="s">
        <v>1169</v>
      </c>
    </row>
    <row r="41" spans="1:30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46296</v>
      </c>
      <c r="O41" s="888"/>
      <c r="P41" s="888"/>
      <c r="Q41" s="888"/>
      <c r="R41" s="888"/>
      <c r="S41" s="888"/>
      <c r="T41" s="887">
        <v>46660</v>
      </c>
      <c r="U41" s="888"/>
      <c r="V41" s="888"/>
      <c r="W41" s="616">
        <v>1843.8</v>
      </c>
      <c r="X41" s="889">
        <v>16.8</v>
      </c>
      <c r="Y41" s="888"/>
      <c r="Z41" s="888"/>
      <c r="AA41" s="888"/>
      <c r="AB41" s="888"/>
      <c r="AC41" s="615"/>
      <c r="AD41" s="615"/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612" t="s">
        <v>2007</v>
      </c>
      <c r="B43" s="892" t="s">
        <v>2008</v>
      </c>
      <c r="C43" s="888"/>
      <c r="D43" s="888"/>
      <c r="E43" s="900">
        <v>1528</v>
      </c>
      <c r="F43" s="888"/>
      <c r="G43" s="619">
        <v>1528</v>
      </c>
      <c r="H43" s="619">
        <v>20169.599999999999</v>
      </c>
      <c r="I43" s="901">
        <v>1680.8</v>
      </c>
      <c r="J43" s="888"/>
      <c r="K43" s="618">
        <v>13.2</v>
      </c>
      <c r="L43" s="894"/>
      <c r="M43" s="888"/>
      <c r="N43" s="887">
        <v>45870</v>
      </c>
      <c r="O43" s="888"/>
      <c r="P43" s="888"/>
      <c r="Q43" s="888"/>
      <c r="R43" s="888"/>
      <c r="S43" s="888"/>
      <c r="T43" s="887">
        <v>46234</v>
      </c>
      <c r="U43" s="888"/>
      <c r="V43" s="888"/>
      <c r="W43" s="616">
        <v>1680.8</v>
      </c>
      <c r="X43" s="889">
        <v>13.2</v>
      </c>
      <c r="Y43" s="888"/>
      <c r="Z43" s="888"/>
      <c r="AA43" s="888"/>
      <c r="AB43" s="888"/>
      <c r="AC43" s="617">
        <v>44774</v>
      </c>
      <c r="AD43" s="615" t="s">
        <v>900</v>
      </c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46235</v>
      </c>
      <c r="O44" s="888"/>
      <c r="P44" s="888"/>
      <c r="Q44" s="888"/>
      <c r="R44" s="888"/>
      <c r="S44" s="888"/>
      <c r="T44" s="887">
        <v>46599</v>
      </c>
      <c r="U44" s="888"/>
      <c r="V44" s="888"/>
      <c r="W44" s="616">
        <v>1757.2</v>
      </c>
      <c r="X44" s="889">
        <v>13.8</v>
      </c>
      <c r="Y44" s="888"/>
      <c r="Z44" s="888"/>
      <c r="AA44" s="888"/>
      <c r="AB44" s="888"/>
      <c r="AC44" s="615"/>
      <c r="AD44" s="615"/>
    </row>
    <row r="45" spans="1:30">
      <c r="A45" s="614" t="s">
        <v>792</v>
      </c>
      <c r="B45" s="884" t="s">
        <v>792</v>
      </c>
      <c r="C45" s="885"/>
      <c r="D45" s="885"/>
      <c r="E45" s="886" t="s">
        <v>792</v>
      </c>
      <c r="F45" s="885"/>
      <c r="G45" s="613" t="s">
        <v>792</v>
      </c>
      <c r="H45" s="613" t="s">
        <v>792</v>
      </c>
      <c r="I45" s="886" t="s">
        <v>792</v>
      </c>
      <c r="J45" s="885"/>
      <c r="K45" s="613" t="s">
        <v>792</v>
      </c>
      <c r="L45" s="884" t="s">
        <v>792</v>
      </c>
      <c r="M45" s="885"/>
      <c r="N45" s="886" t="s">
        <v>792</v>
      </c>
      <c r="O45" s="885"/>
      <c r="P45" s="885"/>
      <c r="Q45" s="885"/>
      <c r="R45" s="885"/>
      <c r="S45" s="885"/>
      <c r="T45" s="886" t="s">
        <v>792</v>
      </c>
      <c r="U45" s="885"/>
      <c r="V45" s="885"/>
      <c r="W45" s="613" t="s">
        <v>792</v>
      </c>
      <c r="X45" s="886" t="s">
        <v>792</v>
      </c>
      <c r="Y45" s="885"/>
      <c r="Z45" s="885"/>
      <c r="AA45" s="885"/>
      <c r="AB45" s="885"/>
      <c r="AC45" s="613" t="s">
        <v>792</v>
      </c>
      <c r="AD45" s="613" t="s">
        <v>792</v>
      </c>
    </row>
    <row r="46" spans="1:30">
      <c r="A46" s="612" t="s">
        <v>2009</v>
      </c>
      <c r="B46" s="892" t="s">
        <v>2010</v>
      </c>
      <c r="C46" s="888"/>
      <c r="D46" s="888"/>
      <c r="E46" s="900">
        <v>1600</v>
      </c>
      <c r="F46" s="888"/>
      <c r="G46" s="619">
        <v>1600</v>
      </c>
      <c r="H46" s="619">
        <v>26880</v>
      </c>
      <c r="I46" s="901">
        <v>2240</v>
      </c>
      <c r="J46" s="888"/>
      <c r="K46" s="618">
        <v>16.8</v>
      </c>
      <c r="L46" s="894"/>
      <c r="M46" s="888"/>
      <c r="N46" s="887">
        <v>45839</v>
      </c>
      <c r="O46" s="888"/>
      <c r="P46" s="888"/>
      <c r="Q46" s="888"/>
      <c r="R46" s="888"/>
      <c r="S46" s="888"/>
      <c r="T46" s="887">
        <v>46203</v>
      </c>
      <c r="U46" s="888"/>
      <c r="V46" s="888"/>
      <c r="W46" s="616">
        <v>2240</v>
      </c>
      <c r="X46" s="889">
        <v>16.8</v>
      </c>
      <c r="Y46" s="888"/>
      <c r="Z46" s="888"/>
      <c r="AA46" s="888"/>
      <c r="AB46" s="888"/>
      <c r="AC46" s="617">
        <v>45108</v>
      </c>
      <c r="AD46" s="615" t="s">
        <v>816</v>
      </c>
    </row>
    <row r="47" spans="1:30">
      <c r="A47" s="614" t="s">
        <v>792</v>
      </c>
      <c r="B47" s="884" t="s">
        <v>792</v>
      </c>
      <c r="C47" s="885"/>
      <c r="D47" s="885"/>
      <c r="E47" s="886" t="s">
        <v>792</v>
      </c>
      <c r="F47" s="885"/>
      <c r="G47" s="613" t="s">
        <v>792</v>
      </c>
      <c r="H47" s="613" t="s">
        <v>792</v>
      </c>
      <c r="I47" s="886" t="s">
        <v>792</v>
      </c>
      <c r="J47" s="885"/>
      <c r="K47" s="613" t="s">
        <v>792</v>
      </c>
      <c r="L47" s="884" t="s">
        <v>792</v>
      </c>
      <c r="M47" s="885"/>
      <c r="N47" s="886" t="s">
        <v>792</v>
      </c>
      <c r="O47" s="885"/>
      <c r="P47" s="885"/>
      <c r="Q47" s="885"/>
      <c r="R47" s="885"/>
      <c r="S47" s="885"/>
      <c r="T47" s="886" t="s">
        <v>792</v>
      </c>
      <c r="U47" s="885"/>
      <c r="V47" s="885"/>
      <c r="W47" s="613" t="s">
        <v>792</v>
      </c>
      <c r="X47" s="886" t="s">
        <v>792</v>
      </c>
      <c r="Y47" s="885"/>
      <c r="Z47" s="885"/>
      <c r="AA47" s="885"/>
      <c r="AB47" s="885"/>
      <c r="AC47" s="613" t="s">
        <v>792</v>
      </c>
      <c r="AD47" s="613" t="s">
        <v>792</v>
      </c>
    </row>
    <row r="48" spans="1:30">
      <c r="A48" s="612" t="s">
        <v>2011</v>
      </c>
      <c r="B48" s="892" t="s">
        <v>2012</v>
      </c>
      <c r="C48" s="888"/>
      <c r="D48" s="888"/>
      <c r="E48" s="900">
        <v>1600</v>
      </c>
      <c r="F48" s="888"/>
      <c r="G48" s="619">
        <v>1600</v>
      </c>
      <c r="H48" s="619">
        <v>25344</v>
      </c>
      <c r="I48" s="901">
        <v>2112</v>
      </c>
      <c r="J48" s="888"/>
      <c r="K48" s="618">
        <v>15.84</v>
      </c>
      <c r="L48" s="894"/>
      <c r="M48" s="888"/>
      <c r="N48" s="887">
        <v>45658</v>
      </c>
      <c r="O48" s="888"/>
      <c r="P48" s="888"/>
      <c r="Q48" s="888"/>
      <c r="R48" s="888"/>
      <c r="S48" s="888"/>
      <c r="T48" s="887">
        <v>46022</v>
      </c>
      <c r="U48" s="888"/>
      <c r="V48" s="888"/>
      <c r="W48" s="616">
        <v>2112</v>
      </c>
      <c r="X48" s="889">
        <v>15.84</v>
      </c>
      <c r="Y48" s="888"/>
      <c r="Z48" s="888"/>
      <c r="AA48" s="888"/>
      <c r="AB48" s="888"/>
      <c r="AC48" s="617">
        <v>45658</v>
      </c>
      <c r="AD48" s="615" t="s">
        <v>1052</v>
      </c>
    </row>
    <row r="49" spans="1:30">
      <c r="A49" s="612"/>
      <c r="B49" s="892"/>
      <c r="C49" s="888"/>
      <c r="D49" s="888"/>
      <c r="E49" s="893"/>
      <c r="F49" s="888"/>
      <c r="G49" s="615" t="s">
        <v>792</v>
      </c>
      <c r="H49" s="615"/>
      <c r="I49" s="893"/>
      <c r="J49" s="888"/>
      <c r="K49" s="615"/>
      <c r="L49" s="894"/>
      <c r="M49" s="888"/>
      <c r="N49" s="887">
        <v>46023</v>
      </c>
      <c r="O49" s="888"/>
      <c r="P49" s="888"/>
      <c r="Q49" s="888"/>
      <c r="R49" s="888"/>
      <c r="S49" s="888"/>
      <c r="T49" s="887">
        <v>46387</v>
      </c>
      <c r="U49" s="888"/>
      <c r="V49" s="888"/>
      <c r="W49" s="616">
        <v>2224</v>
      </c>
      <c r="X49" s="889">
        <v>16.68</v>
      </c>
      <c r="Y49" s="888"/>
      <c r="Z49" s="888"/>
      <c r="AA49" s="888"/>
      <c r="AB49" s="888"/>
      <c r="AC49" s="615"/>
      <c r="AD49" s="615"/>
    </row>
    <row r="50" spans="1:30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46388</v>
      </c>
      <c r="O50" s="888"/>
      <c r="P50" s="888"/>
      <c r="Q50" s="888"/>
      <c r="R50" s="888"/>
      <c r="S50" s="888"/>
      <c r="T50" s="887">
        <v>46752</v>
      </c>
      <c r="U50" s="888"/>
      <c r="V50" s="888"/>
      <c r="W50" s="616">
        <v>2336</v>
      </c>
      <c r="X50" s="889">
        <v>17.52</v>
      </c>
      <c r="Y50" s="888"/>
      <c r="Z50" s="888"/>
      <c r="AA50" s="888"/>
      <c r="AB50" s="888"/>
      <c r="AC50" s="615"/>
      <c r="AD50" s="615"/>
    </row>
    <row r="51" spans="1:30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0">
      <c r="A52" s="612" t="s">
        <v>2013</v>
      </c>
      <c r="B52" s="892" t="s">
        <v>2014</v>
      </c>
      <c r="C52" s="888"/>
      <c r="D52" s="888"/>
      <c r="E52" s="900">
        <v>1600</v>
      </c>
      <c r="F52" s="888"/>
      <c r="G52" s="619">
        <v>1600</v>
      </c>
      <c r="H52" s="619">
        <v>42624</v>
      </c>
      <c r="I52" s="901">
        <v>3552</v>
      </c>
      <c r="J52" s="888"/>
      <c r="K52" s="618">
        <v>13.32</v>
      </c>
      <c r="L52" s="894" t="s">
        <v>2015</v>
      </c>
      <c r="M52" s="888"/>
      <c r="N52" s="887">
        <v>45901</v>
      </c>
      <c r="O52" s="888"/>
      <c r="P52" s="888"/>
      <c r="Q52" s="888"/>
      <c r="R52" s="888"/>
      <c r="S52" s="888"/>
      <c r="T52" s="887">
        <v>46265</v>
      </c>
      <c r="U52" s="888"/>
      <c r="V52" s="888"/>
      <c r="W52" s="616">
        <v>3552</v>
      </c>
      <c r="X52" s="889">
        <v>13.32</v>
      </c>
      <c r="Y52" s="888"/>
      <c r="Z52" s="888"/>
      <c r="AA52" s="888"/>
      <c r="AB52" s="888"/>
      <c r="AC52" s="617">
        <v>44805</v>
      </c>
      <c r="AD52" s="615" t="s">
        <v>842</v>
      </c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46266</v>
      </c>
      <c r="O53" s="888"/>
      <c r="P53" s="888"/>
      <c r="Q53" s="888"/>
      <c r="R53" s="888"/>
      <c r="S53" s="888"/>
      <c r="T53" s="887">
        <v>46630</v>
      </c>
      <c r="U53" s="888"/>
      <c r="V53" s="888"/>
      <c r="W53" s="616">
        <v>3712</v>
      </c>
      <c r="X53" s="889">
        <v>13.92</v>
      </c>
      <c r="Y53" s="888"/>
      <c r="Z53" s="888"/>
      <c r="AA53" s="888"/>
      <c r="AB53" s="888"/>
      <c r="AC53" s="615"/>
      <c r="AD53" s="615"/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2016</v>
      </c>
      <c r="B55" s="892" t="s">
        <v>2014</v>
      </c>
      <c r="C55" s="888"/>
      <c r="D55" s="888"/>
      <c r="E55" s="900">
        <v>1600</v>
      </c>
      <c r="F55" s="888"/>
      <c r="G55" s="619">
        <v>1600</v>
      </c>
      <c r="H55" s="615"/>
      <c r="I55" s="893"/>
      <c r="J55" s="888"/>
      <c r="K55" s="618">
        <v>0</v>
      </c>
      <c r="L55" s="894" t="s">
        <v>2015</v>
      </c>
      <c r="M55" s="888"/>
      <c r="N55" s="893"/>
      <c r="O55" s="888"/>
      <c r="P55" s="888"/>
      <c r="Q55" s="888"/>
      <c r="R55" s="888"/>
      <c r="S55" s="888"/>
      <c r="T55" s="893"/>
      <c r="U55" s="888"/>
      <c r="V55" s="888"/>
      <c r="W55" s="615"/>
      <c r="X55" s="889">
        <v>0</v>
      </c>
      <c r="Y55" s="888"/>
      <c r="Z55" s="888"/>
      <c r="AA55" s="888"/>
      <c r="AB55" s="888"/>
      <c r="AC55" s="617">
        <v>44805</v>
      </c>
      <c r="AD55" s="615" t="s">
        <v>842</v>
      </c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2017</v>
      </c>
      <c r="B57" s="892" t="s">
        <v>2018</v>
      </c>
      <c r="C57" s="888"/>
      <c r="D57" s="888"/>
      <c r="E57" s="900">
        <v>1600</v>
      </c>
      <c r="F57" s="888"/>
      <c r="G57" s="619">
        <v>1600</v>
      </c>
      <c r="H57" s="619">
        <v>71487.360000000001</v>
      </c>
      <c r="I57" s="901">
        <v>5957.28</v>
      </c>
      <c r="J57" s="888"/>
      <c r="K57" s="618">
        <v>15.12</v>
      </c>
      <c r="L57" s="894" t="s">
        <v>2019</v>
      </c>
      <c r="M57" s="888"/>
      <c r="N57" s="887">
        <v>45901</v>
      </c>
      <c r="O57" s="888"/>
      <c r="P57" s="888"/>
      <c r="Q57" s="888"/>
      <c r="R57" s="888"/>
      <c r="S57" s="888"/>
      <c r="T57" s="887">
        <v>46265</v>
      </c>
      <c r="U57" s="888"/>
      <c r="V57" s="888"/>
      <c r="W57" s="616">
        <v>5957.28</v>
      </c>
      <c r="X57" s="889">
        <v>15.12</v>
      </c>
      <c r="Y57" s="888"/>
      <c r="Z57" s="888"/>
      <c r="AA57" s="888"/>
      <c r="AB57" s="888"/>
      <c r="AC57" s="617">
        <v>45536</v>
      </c>
      <c r="AD57" s="615" t="s">
        <v>1339</v>
      </c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2020</v>
      </c>
      <c r="B59" s="892" t="s">
        <v>2018</v>
      </c>
      <c r="C59" s="888"/>
      <c r="D59" s="888"/>
      <c r="E59" s="900">
        <v>3128</v>
      </c>
      <c r="F59" s="888"/>
      <c r="G59" s="619">
        <v>3128</v>
      </c>
      <c r="H59" s="615"/>
      <c r="I59" s="893"/>
      <c r="J59" s="888"/>
      <c r="K59" s="618">
        <v>0</v>
      </c>
      <c r="L59" s="894" t="s">
        <v>2019</v>
      </c>
      <c r="M59" s="888"/>
      <c r="N59" s="893"/>
      <c r="O59" s="888"/>
      <c r="P59" s="888"/>
      <c r="Q59" s="888"/>
      <c r="R59" s="888"/>
      <c r="S59" s="888"/>
      <c r="T59" s="893"/>
      <c r="U59" s="888"/>
      <c r="V59" s="888"/>
      <c r="W59" s="615"/>
      <c r="X59" s="889">
        <v>0</v>
      </c>
      <c r="Y59" s="888"/>
      <c r="Z59" s="888"/>
      <c r="AA59" s="888"/>
      <c r="AB59" s="888"/>
      <c r="AC59" s="617">
        <v>45536</v>
      </c>
      <c r="AD59" s="615" t="s">
        <v>1339</v>
      </c>
    </row>
    <row r="60" spans="1:30">
      <c r="A60" s="614" t="s">
        <v>792</v>
      </c>
      <c r="B60" s="884" t="s">
        <v>792</v>
      </c>
      <c r="C60" s="885"/>
      <c r="D60" s="885"/>
      <c r="E60" s="886" t="s">
        <v>792</v>
      </c>
      <c r="F60" s="885"/>
      <c r="G60" s="613" t="s">
        <v>792</v>
      </c>
      <c r="H60" s="613" t="s">
        <v>792</v>
      </c>
      <c r="I60" s="886" t="s">
        <v>792</v>
      </c>
      <c r="J60" s="885"/>
      <c r="K60" s="613" t="s">
        <v>792</v>
      </c>
      <c r="L60" s="884" t="s">
        <v>792</v>
      </c>
      <c r="M60" s="885"/>
      <c r="N60" s="886" t="s">
        <v>792</v>
      </c>
      <c r="O60" s="885"/>
      <c r="P60" s="885"/>
      <c r="Q60" s="885"/>
      <c r="R60" s="885"/>
      <c r="S60" s="885"/>
      <c r="T60" s="886" t="s">
        <v>792</v>
      </c>
      <c r="U60" s="885"/>
      <c r="V60" s="885"/>
      <c r="W60" s="613" t="s">
        <v>792</v>
      </c>
      <c r="X60" s="886" t="s">
        <v>792</v>
      </c>
      <c r="Y60" s="885"/>
      <c r="Z60" s="885"/>
      <c r="AA60" s="885"/>
      <c r="AB60" s="885"/>
      <c r="AC60" s="613" t="s">
        <v>792</v>
      </c>
      <c r="AD60" s="613" t="s">
        <v>792</v>
      </c>
    </row>
    <row r="61" spans="1:30">
      <c r="A61" s="612" t="s">
        <v>2021</v>
      </c>
      <c r="B61" s="892" t="s">
        <v>1996</v>
      </c>
      <c r="C61" s="888"/>
      <c r="D61" s="888"/>
      <c r="E61" s="900">
        <v>1504</v>
      </c>
      <c r="F61" s="888"/>
      <c r="G61" s="619">
        <v>1504</v>
      </c>
      <c r="H61" s="615"/>
      <c r="I61" s="893"/>
      <c r="J61" s="888"/>
      <c r="K61" s="618">
        <v>0</v>
      </c>
      <c r="L61" s="894" t="s">
        <v>1997</v>
      </c>
      <c r="M61" s="888"/>
      <c r="N61" s="893"/>
      <c r="O61" s="888"/>
      <c r="P61" s="888"/>
      <c r="Q61" s="888"/>
      <c r="R61" s="888"/>
      <c r="S61" s="888"/>
      <c r="T61" s="893"/>
      <c r="U61" s="888"/>
      <c r="V61" s="888"/>
      <c r="W61" s="615"/>
      <c r="X61" s="889">
        <v>0</v>
      </c>
      <c r="Y61" s="888"/>
      <c r="Z61" s="888"/>
      <c r="AA61" s="888"/>
      <c r="AB61" s="888"/>
      <c r="AC61" s="617">
        <v>44896</v>
      </c>
      <c r="AD61" s="615" t="s">
        <v>858</v>
      </c>
    </row>
    <row r="62" spans="1:30">
      <c r="A62" s="614" t="s">
        <v>792</v>
      </c>
      <c r="B62" s="884" t="s">
        <v>792</v>
      </c>
      <c r="C62" s="885"/>
      <c r="D62" s="885"/>
      <c r="E62" s="886" t="s">
        <v>792</v>
      </c>
      <c r="F62" s="885"/>
      <c r="G62" s="613" t="s">
        <v>792</v>
      </c>
      <c r="H62" s="613" t="s">
        <v>792</v>
      </c>
      <c r="I62" s="886" t="s">
        <v>792</v>
      </c>
      <c r="J62" s="885"/>
      <c r="K62" s="613" t="s">
        <v>792</v>
      </c>
      <c r="L62" s="884" t="s">
        <v>792</v>
      </c>
      <c r="M62" s="885"/>
      <c r="N62" s="886" t="s">
        <v>792</v>
      </c>
      <c r="O62" s="885"/>
      <c r="P62" s="885"/>
      <c r="Q62" s="885"/>
      <c r="R62" s="885"/>
      <c r="S62" s="885"/>
      <c r="T62" s="886" t="s">
        <v>792</v>
      </c>
      <c r="U62" s="885"/>
      <c r="V62" s="885"/>
      <c r="W62" s="613" t="s">
        <v>792</v>
      </c>
      <c r="X62" s="886" t="s">
        <v>792</v>
      </c>
      <c r="Y62" s="885"/>
      <c r="Z62" s="885"/>
      <c r="AA62" s="885"/>
      <c r="AB62" s="885"/>
      <c r="AC62" s="613" t="s">
        <v>792</v>
      </c>
      <c r="AD62" s="613" t="s">
        <v>792</v>
      </c>
    </row>
    <row r="63" spans="1:30">
      <c r="A63" s="892" t="s">
        <v>792</v>
      </c>
      <c r="B63" s="892" t="s">
        <v>792</v>
      </c>
      <c r="C63" s="888"/>
      <c r="D63" s="888"/>
    </row>
    <row r="64" spans="1:30">
      <c r="A64" s="888"/>
      <c r="B64" s="888"/>
      <c r="C64" s="888"/>
      <c r="D64" s="888"/>
    </row>
    <row r="65" spans="1:26" ht="16" thickBot="1">
      <c r="A65" s="888"/>
      <c r="B65" s="888"/>
      <c r="C65" s="888"/>
      <c r="D65" s="888"/>
      <c r="J65" s="895" t="s">
        <v>901</v>
      </c>
      <c r="K65" s="896"/>
      <c r="L65" s="896"/>
      <c r="M65" s="896"/>
      <c r="N65" s="896"/>
      <c r="O65" s="896"/>
      <c r="P65" s="896"/>
      <c r="Q65" s="896"/>
      <c r="R65" s="896"/>
      <c r="S65" s="896"/>
      <c r="T65" s="896"/>
      <c r="U65" s="896"/>
      <c r="V65" s="896"/>
      <c r="W65" s="896"/>
      <c r="X65" s="896"/>
      <c r="Y65" s="896"/>
      <c r="Z65" s="896"/>
    </row>
    <row r="66" spans="1:26">
      <c r="A66" s="888"/>
      <c r="B66" s="888"/>
      <c r="C66" s="888"/>
      <c r="D66" s="888"/>
    </row>
    <row r="67" spans="1:26">
      <c r="A67" s="888"/>
      <c r="B67" s="888"/>
      <c r="C67" s="888"/>
      <c r="D67" s="888"/>
      <c r="J67" s="890" t="s">
        <v>902</v>
      </c>
      <c r="K67" s="888"/>
      <c r="L67" s="888"/>
      <c r="M67" s="891">
        <v>38501</v>
      </c>
      <c r="N67" s="888"/>
      <c r="S67" s="890" t="s">
        <v>903</v>
      </c>
      <c r="T67" s="888"/>
      <c r="U67" s="888"/>
      <c r="V67" s="891">
        <v>49311.71</v>
      </c>
      <c r="W67" s="888"/>
      <c r="X67" s="888"/>
      <c r="Y67" s="888"/>
    </row>
    <row r="68" spans="1:26">
      <c r="A68" s="888"/>
      <c r="B68" s="888"/>
      <c r="C68" s="888"/>
      <c r="D68" s="888"/>
    </row>
    <row r="69" spans="1:26">
      <c r="A69" s="888"/>
      <c r="B69" s="888"/>
      <c r="C69" s="888"/>
      <c r="D69" s="888"/>
      <c r="S69" s="890" t="s">
        <v>904</v>
      </c>
      <c r="T69" s="888"/>
      <c r="U69" s="888"/>
      <c r="V69" s="891">
        <v>591740.52</v>
      </c>
      <c r="W69" s="888"/>
      <c r="X69" s="888"/>
      <c r="Y69" s="888"/>
    </row>
    <row r="70" spans="1:26">
      <c r="A70" s="888"/>
      <c r="B70" s="888"/>
      <c r="C70" s="888"/>
      <c r="D70" s="888"/>
      <c r="J70" s="890" t="s">
        <v>905</v>
      </c>
      <c r="K70" s="888"/>
      <c r="L70" s="888"/>
      <c r="M70" s="891">
        <v>38501</v>
      </c>
      <c r="N70" s="888"/>
      <c r="S70" s="888"/>
      <c r="T70" s="888"/>
      <c r="U70" s="888"/>
      <c r="V70" s="888"/>
      <c r="W70" s="888"/>
      <c r="X70" s="888"/>
      <c r="Y70" s="888"/>
    </row>
    <row r="71" spans="1:26">
      <c r="A71" s="888"/>
      <c r="B71" s="888"/>
      <c r="C71" s="888"/>
      <c r="D71" s="888"/>
      <c r="J71" s="888"/>
      <c r="K71" s="888"/>
      <c r="L71" s="888"/>
      <c r="M71" s="888"/>
      <c r="N71" s="888"/>
    </row>
    <row r="72" spans="1:26">
      <c r="A72" s="888"/>
      <c r="B72" s="888"/>
      <c r="C72" s="888"/>
      <c r="D72" s="888"/>
    </row>
    <row r="73" spans="1:26">
      <c r="A73" s="888"/>
      <c r="B73" s="888"/>
      <c r="C73" s="888"/>
      <c r="D73" s="888"/>
      <c r="J73" s="890" t="s">
        <v>906</v>
      </c>
      <c r="K73" s="888"/>
      <c r="L73" s="888"/>
      <c r="M73" s="891">
        <v>38501</v>
      </c>
      <c r="N73" s="888"/>
      <c r="R73" s="890" t="s">
        <v>729</v>
      </c>
      <c r="S73" s="888"/>
      <c r="T73" s="888"/>
      <c r="U73" s="899">
        <v>100</v>
      </c>
      <c r="V73" s="888"/>
      <c r="W73" s="888"/>
      <c r="X73" s="888"/>
    </row>
    <row r="74" spans="1:26" ht="16" thickBot="1">
      <c r="A74" s="888"/>
      <c r="B74" s="888"/>
      <c r="C74" s="888"/>
      <c r="D74" s="888"/>
      <c r="J74" s="897" t="s">
        <v>907</v>
      </c>
      <c r="K74" s="896"/>
      <c r="L74" s="896"/>
      <c r="M74" s="898">
        <v>0</v>
      </c>
      <c r="N74" s="896"/>
      <c r="R74" s="890" t="s">
        <v>908</v>
      </c>
      <c r="S74" s="888"/>
      <c r="T74" s="888"/>
      <c r="U74" s="899">
        <v>0</v>
      </c>
      <c r="V74" s="888"/>
      <c r="W74" s="888"/>
      <c r="X74" s="888"/>
    </row>
    <row r="75" spans="1:26">
      <c r="A75" s="888"/>
      <c r="B75" s="888"/>
      <c r="C75" s="888"/>
      <c r="D75" s="888"/>
    </row>
    <row r="76" spans="1:26">
      <c r="A76" s="888"/>
      <c r="B76" s="888"/>
      <c r="C76" s="888"/>
      <c r="D76" s="888"/>
      <c r="J76" s="890" t="s">
        <v>909</v>
      </c>
      <c r="K76" s="888"/>
      <c r="L76" s="888"/>
      <c r="M76" s="891">
        <v>38501</v>
      </c>
      <c r="N76" s="888"/>
    </row>
    <row r="77" spans="1:26">
      <c r="A77" s="888"/>
      <c r="B77" s="888"/>
      <c r="C77" s="888"/>
      <c r="D77" s="888"/>
    </row>
    <row r="78" spans="1:26" ht="2.25" customHeight="1"/>
  </sheetData>
  <mergeCells count="429">
    <mergeCell ref="J76:L76"/>
    <mergeCell ref="M76:N76"/>
    <mergeCell ref="J73:L73"/>
    <mergeCell ref="M73:N73"/>
    <mergeCell ref="R73:T73"/>
    <mergeCell ref="U73:X73"/>
    <mergeCell ref="U74:X74"/>
    <mergeCell ref="A63:A77"/>
    <mergeCell ref="B63:D77"/>
    <mergeCell ref="J65:Z65"/>
    <mergeCell ref="J67:L67"/>
    <mergeCell ref="M67:N67"/>
    <mergeCell ref="J74:L74"/>
    <mergeCell ref="J70:L71"/>
    <mergeCell ref="M70:N71"/>
    <mergeCell ref="M74:N74"/>
    <mergeCell ref="R74:T74"/>
    <mergeCell ref="S67:U67"/>
    <mergeCell ref="V67:Y67"/>
    <mergeCell ref="S69:U70"/>
    <mergeCell ref="V69:Y70"/>
    <mergeCell ref="B60:D60"/>
    <mergeCell ref="E60:F60"/>
    <mergeCell ref="I60:J60"/>
    <mergeCell ref="L60:M60"/>
    <mergeCell ref="N60:S60"/>
    <mergeCell ref="T60:V60"/>
    <mergeCell ref="X60:AB60"/>
    <mergeCell ref="B61:D61"/>
    <mergeCell ref="E61:F61"/>
    <mergeCell ref="I61:J61"/>
    <mergeCell ref="L61:M61"/>
    <mergeCell ref="N61:S61"/>
    <mergeCell ref="N62:S62"/>
    <mergeCell ref="T62:V62"/>
    <mergeCell ref="B62:D62"/>
    <mergeCell ref="E62:F62"/>
    <mergeCell ref="I62:J62"/>
    <mergeCell ref="L62:M62"/>
    <mergeCell ref="T61:V61"/>
    <mergeCell ref="X61:AB61"/>
    <mergeCell ref="X62:AB62"/>
    <mergeCell ref="X59:AB59"/>
    <mergeCell ref="X58:AB58"/>
    <mergeCell ref="B57:D57"/>
    <mergeCell ref="B56:D56"/>
    <mergeCell ref="E56:F56"/>
    <mergeCell ref="I56:J56"/>
    <mergeCell ref="L56:M56"/>
    <mergeCell ref="N56:S56"/>
    <mergeCell ref="T56:V56"/>
    <mergeCell ref="E57:F57"/>
    <mergeCell ref="B59:D59"/>
    <mergeCell ref="E59:F59"/>
    <mergeCell ref="T59:V59"/>
    <mergeCell ref="I59:J59"/>
    <mergeCell ref="L59:M59"/>
    <mergeCell ref="N59:S59"/>
    <mergeCell ref="T58:V58"/>
    <mergeCell ref="X56:AB56"/>
    <mergeCell ref="T57:V57"/>
    <mergeCell ref="X57:AB57"/>
    <mergeCell ref="L57:M57"/>
    <mergeCell ref="N57:S57"/>
    <mergeCell ref="I57:J57"/>
    <mergeCell ref="B58:D58"/>
    <mergeCell ref="B52:D52"/>
    <mergeCell ref="E52:F52"/>
    <mergeCell ref="I52:J52"/>
    <mergeCell ref="L52:M52"/>
    <mergeCell ref="N52:S52"/>
    <mergeCell ref="T52:V52"/>
    <mergeCell ref="E58:F58"/>
    <mergeCell ref="I58:J58"/>
    <mergeCell ref="L58:M58"/>
    <mergeCell ref="N58:S58"/>
    <mergeCell ref="N54:S54"/>
    <mergeCell ref="N53:S53"/>
    <mergeCell ref="T55:V55"/>
    <mergeCell ref="B55:D55"/>
    <mergeCell ref="E55:F55"/>
    <mergeCell ref="B54:D54"/>
    <mergeCell ref="E54:F54"/>
    <mergeCell ref="I54:J54"/>
    <mergeCell ref="L54:M54"/>
    <mergeCell ref="T54:V54"/>
    <mergeCell ref="X54:AB54"/>
    <mergeCell ref="B53:D53"/>
    <mergeCell ref="E53:F53"/>
    <mergeCell ref="I55:J55"/>
    <mergeCell ref="L55:M55"/>
    <mergeCell ref="N55:S55"/>
    <mergeCell ref="T53:V53"/>
    <mergeCell ref="I53:J53"/>
    <mergeCell ref="L53:M53"/>
    <mergeCell ref="X53:AB53"/>
    <mergeCell ref="X55:AB55"/>
    <mergeCell ref="E50:F50"/>
    <mergeCell ref="I50:J50"/>
    <mergeCell ref="L50:M50"/>
    <mergeCell ref="N50:S50"/>
    <mergeCell ref="N51:S51"/>
    <mergeCell ref="X50:AB50"/>
    <mergeCell ref="T51:V51"/>
    <mergeCell ref="X51:AB51"/>
    <mergeCell ref="X52:AB52"/>
    <mergeCell ref="T48:V48"/>
    <mergeCell ref="X48:AB48"/>
    <mergeCell ref="B47:D47"/>
    <mergeCell ref="E47:F47"/>
    <mergeCell ref="I49:J49"/>
    <mergeCell ref="L49:M49"/>
    <mergeCell ref="N49:S49"/>
    <mergeCell ref="T50:V50"/>
    <mergeCell ref="E51:F51"/>
    <mergeCell ref="I51:J51"/>
    <mergeCell ref="N47:S47"/>
    <mergeCell ref="T49:V49"/>
    <mergeCell ref="X47:AB47"/>
    <mergeCell ref="X49:AB49"/>
    <mergeCell ref="B49:D49"/>
    <mergeCell ref="E49:F49"/>
    <mergeCell ref="B48:D48"/>
    <mergeCell ref="E48:F48"/>
    <mergeCell ref="I48:J48"/>
    <mergeCell ref="L48:M48"/>
    <mergeCell ref="N48:S48"/>
    <mergeCell ref="L51:M51"/>
    <mergeCell ref="B51:D51"/>
    <mergeCell ref="B50:D50"/>
    <mergeCell ref="X46:AB46"/>
    <mergeCell ref="B45:D45"/>
    <mergeCell ref="E45:F45"/>
    <mergeCell ref="I45:J45"/>
    <mergeCell ref="B46:D46"/>
    <mergeCell ref="E46:F46"/>
    <mergeCell ref="T47:V47"/>
    <mergeCell ref="I47:J47"/>
    <mergeCell ref="L47:M47"/>
    <mergeCell ref="I46:J46"/>
    <mergeCell ref="L46:M46"/>
    <mergeCell ref="N46:S46"/>
    <mergeCell ref="T46:V46"/>
    <mergeCell ref="L45:M45"/>
    <mergeCell ref="N45:S45"/>
    <mergeCell ref="B44:D44"/>
    <mergeCell ref="E44:F44"/>
    <mergeCell ref="I44:J44"/>
    <mergeCell ref="L44:M44"/>
    <mergeCell ref="N44:S44"/>
    <mergeCell ref="T44:V44"/>
    <mergeCell ref="X44:AB44"/>
    <mergeCell ref="T45:V45"/>
    <mergeCell ref="X45:AB45"/>
    <mergeCell ref="T42:V42"/>
    <mergeCell ref="X42:AB42"/>
    <mergeCell ref="B41:D41"/>
    <mergeCell ref="E41:F41"/>
    <mergeCell ref="I43:J43"/>
    <mergeCell ref="L43:M43"/>
    <mergeCell ref="N43:S43"/>
    <mergeCell ref="N41:S41"/>
    <mergeCell ref="T43:V43"/>
    <mergeCell ref="X41:AB41"/>
    <mergeCell ref="X43:AB43"/>
    <mergeCell ref="B43:D43"/>
    <mergeCell ref="E43:F43"/>
    <mergeCell ref="B42:D42"/>
    <mergeCell ref="E42:F42"/>
    <mergeCell ref="I42:J42"/>
    <mergeCell ref="L42:M42"/>
    <mergeCell ref="N42:S42"/>
    <mergeCell ref="X40:AB40"/>
    <mergeCell ref="B39:D39"/>
    <mergeCell ref="E39:F39"/>
    <mergeCell ref="I39:J39"/>
    <mergeCell ref="B40:D40"/>
    <mergeCell ref="E40:F40"/>
    <mergeCell ref="T41:V41"/>
    <mergeCell ref="I41:J41"/>
    <mergeCell ref="L41:M41"/>
    <mergeCell ref="I40:J40"/>
    <mergeCell ref="L40:M40"/>
    <mergeCell ref="N40:S40"/>
    <mergeCell ref="T40:V40"/>
    <mergeCell ref="L39:M39"/>
    <mergeCell ref="N39:S39"/>
    <mergeCell ref="B38:D38"/>
    <mergeCell ref="E38:F38"/>
    <mergeCell ref="I38:J38"/>
    <mergeCell ref="L38:M38"/>
    <mergeCell ref="N38:S38"/>
    <mergeCell ref="T38:V38"/>
    <mergeCell ref="X38:AB38"/>
    <mergeCell ref="T39:V39"/>
    <mergeCell ref="X39:AB39"/>
    <mergeCell ref="T36:V36"/>
    <mergeCell ref="X36:AB36"/>
    <mergeCell ref="B35:D35"/>
    <mergeCell ref="E35:F35"/>
    <mergeCell ref="I37:J37"/>
    <mergeCell ref="L37:M37"/>
    <mergeCell ref="N37:S37"/>
    <mergeCell ref="N35:S35"/>
    <mergeCell ref="T37:V37"/>
    <mergeCell ref="X35:AB35"/>
    <mergeCell ref="X37:AB37"/>
    <mergeCell ref="B37:D37"/>
    <mergeCell ref="E37:F37"/>
    <mergeCell ref="B36:D36"/>
    <mergeCell ref="E36:F36"/>
    <mergeCell ref="I36:J36"/>
    <mergeCell ref="L36:M36"/>
    <mergeCell ref="N36:S36"/>
    <mergeCell ref="X34:AB34"/>
    <mergeCell ref="B33:D33"/>
    <mergeCell ref="E33:F33"/>
    <mergeCell ref="I33:J33"/>
    <mergeCell ref="B34:D34"/>
    <mergeCell ref="E34:F34"/>
    <mergeCell ref="T35:V35"/>
    <mergeCell ref="I35:J35"/>
    <mergeCell ref="L35:M35"/>
    <mergeCell ref="I34:J34"/>
    <mergeCell ref="L34:M34"/>
    <mergeCell ref="N34:S34"/>
    <mergeCell ref="T34:V34"/>
    <mergeCell ref="L33:M33"/>
    <mergeCell ref="N33:S33"/>
    <mergeCell ref="B32:D32"/>
    <mergeCell ref="E32:F32"/>
    <mergeCell ref="I32:J32"/>
    <mergeCell ref="L32:M32"/>
    <mergeCell ref="N32:S32"/>
    <mergeCell ref="T32:V32"/>
    <mergeCell ref="X32:AB32"/>
    <mergeCell ref="T33:V33"/>
    <mergeCell ref="X33:AB33"/>
    <mergeCell ref="T30:V30"/>
    <mergeCell ref="X30:AB30"/>
    <mergeCell ref="B29:D29"/>
    <mergeCell ref="E29:F29"/>
    <mergeCell ref="I31:J31"/>
    <mergeCell ref="L31:M31"/>
    <mergeCell ref="N31:S31"/>
    <mergeCell ref="N29:S29"/>
    <mergeCell ref="T31:V31"/>
    <mergeCell ref="X29:AB29"/>
    <mergeCell ref="X31:AB31"/>
    <mergeCell ref="B31:D31"/>
    <mergeCell ref="E31:F31"/>
    <mergeCell ref="B30:D30"/>
    <mergeCell ref="E30:F30"/>
    <mergeCell ref="I30:J30"/>
    <mergeCell ref="L30:M30"/>
    <mergeCell ref="N30:S30"/>
    <mergeCell ref="X28:AB28"/>
    <mergeCell ref="B27:D27"/>
    <mergeCell ref="E27:F27"/>
    <mergeCell ref="I27:J27"/>
    <mergeCell ref="B28:D28"/>
    <mergeCell ref="E28:F28"/>
    <mergeCell ref="T29:V29"/>
    <mergeCell ref="I29:J29"/>
    <mergeCell ref="L29:M29"/>
    <mergeCell ref="I28:J28"/>
    <mergeCell ref="L28:M28"/>
    <mergeCell ref="N28:S28"/>
    <mergeCell ref="T28:V28"/>
    <mergeCell ref="L27:M27"/>
    <mergeCell ref="N27:S27"/>
    <mergeCell ref="B26:D26"/>
    <mergeCell ref="E26:F26"/>
    <mergeCell ref="I26:J26"/>
    <mergeCell ref="L26:M26"/>
    <mergeCell ref="N26:S26"/>
    <mergeCell ref="T26:V26"/>
    <mergeCell ref="X26:AB26"/>
    <mergeCell ref="T27:V27"/>
    <mergeCell ref="X27:AB27"/>
    <mergeCell ref="T24:V24"/>
    <mergeCell ref="X24:AB24"/>
    <mergeCell ref="B23:D23"/>
    <mergeCell ref="E23:F23"/>
    <mergeCell ref="I25:J25"/>
    <mergeCell ref="L25:M25"/>
    <mergeCell ref="N25:S25"/>
    <mergeCell ref="N23:S23"/>
    <mergeCell ref="T25:V25"/>
    <mergeCell ref="X23:AB23"/>
    <mergeCell ref="X25:AB25"/>
    <mergeCell ref="B25:D25"/>
    <mergeCell ref="E25:F25"/>
    <mergeCell ref="B24:D24"/>
    <mergeCell ref="E24:F24"/>
    <mergeCell ref="I24:J24"/>
    <mergeCell ref="L24:M24"/>
    <mergeCell ref="N24:S24"/>
    <mergeCell ref="X22:AB22"/>
    <mergeCell ref="B21:D21"/>
    <mergeCell ref="E21:F21"/>
    <mergeCell ref="I21:J21"/>
    <mergeCell ref="B22:D22"/>
    <mergeCell ref="E22:F22"/>
    <mergeCell ref="T23:V23"/>
    <mergeCell ref="I23:J23"/>
    <mergeCell ref="L23:M23"/>
    <mergeCell ref="I22:J22"/>
    <mergeCell ref="L22:M22"/>
    <mergeCell ref="N22:S22"/>
    <mergeCell ref="T22:V22"/>
    <mergeCell ref="L21:M21"/>
    <mergeCell ref="N21:S21"/>
    <mergeCell ref="B20:D20"/>
    <mergeCell ref="E20:F20"/>
    <mergeCell ref="I20:J20"/>
    <mergeCell ref="L20:M20"/>
    <mergeCell ref="N20:S20"/>
    <mergeCell ref="T20:V20"/>
    <mergeCell ref="T16:V16"/>
    <mergeCell ref="X20:AB20"/>
    <mergeCell ref="T21:V21"/>
    <mergeCell ref="X21:AB21"/>
    <mergeCell ref="T19:V19"/>
    <mergeCell ref="X19:AB19"/>
    <mergeCell ref="B19:D19"/>
    <mergeCell ref="E19:F19"/>
    <mergeCell ref="L15:M15"/>
    <mergeCell ref="N15:S15"/>
    <mergeCell ref="I19:J19"/>
    <mergeCell ref="L19:M19"/>
    <mergeCell ref="N19:S19"/>
    <mergeCell ref="L16:M16"/>
    <mergeCell ref="N16:S16"/>
    <mergeCell ref="X14:AB14"/>
    <mergeCell ref="T15:V15"/>
    <mergeCell ref="X15:AB15"/>
    <mergeCell ref="X16:AB16"/>
    <mergeCell ref="T14:V14"/>
    <mergeCell ref="T17:V17"/>
    <mergeCell ref="I17:J17"/>
    <mergeCell ref="L17:M17"/>
    <mergeCell ref="N18:S18"/>
    <mergeCell ref="N17:S17"/>
    <mergeCell ref="X17:AB17"/>
    <mergeCell ref="T18:V18"/>
    <mergeCell ref="X18:AB18"/>
    <mergeCell ref="I18:J18"/>
    <mergeCell ref="L18:M18"/>
    <mergeCell ref="L14:M14"/>
    <mergeCell ref="N14:S14"/>
    <mergeCell ref="B15:D15"/>
    <mergeCell ref="B14:D14"/>
    <mergeCell ref="B18:D18"/>
    <mergeCell ref="E18:F18"/>
    <mergeCell ref="B17:D17"/>
    <mergeCell ref="E17:F17"/>
    <mergeCell ref="B16:D16"/>
    <mergeCell ref="E16:F16"/>
    <mergeCell ref="I16:J16"/>
    <mergeCell ref="E14:F14"/>
    <mergeCell ref="I14:J14"/>
    <mergeCell ref="E15:F15"/>
    <mergeCell ref="I15:J15"/>
    <mergeCell ref="I13:J13"/>
    <mergeCell ref="L13:M13"/>
    <mergeCell ref="E13:F13"/>
    <mergeCell ref="N13:S13"/>
    <mergeCell ref="X13:AB13"/>
    <mergeCell ref="B13:D13"/>
    <mergeCell ref="T11:V11"/>
    <mergeCell ref="I11:J11"/>
    <mergeCell ref="L11:M11"/>
    <mergeCell ref="N11:S11"/>
    <mergeCell ref="T13:V13"/>
    <mergeCell ref="X10:AB10"/>
    <mergeCell ref="X11:AB11"/>
    <mergeCell ref="B12:D12"/>
    <mergeCell ref="E12:F12"/>
    <mergeCell ref="I12:J12"/>
    <mergeCell ref="L12:M12"/>
    <mergeCell ref="N12:S12"/>
    <mergeCell ref="T12:V12"/>
    <mergeCell ref="B10:D10"/>
    <mergeCell ref="E10:F10"/>
    <mergeCell ref="I10:J10"/>
    <mergeCell ref="L10:M10"/>
    <mergeCell ref="N10:S10"/>
    <mergeCell ref="T10:V10"/>
    <mergeCell ref="X12:AB12"/>
    <mergeCell ref="B11:D11"/>
    <mergeCell ref="E11:F11"/>
    <mergeCell ref="D2:P2"/>
    <mergeCell ref="C3:O3"/>
    <mergeCell ref="B5:D5"/>
    <mergeCell ref="E5:G5"/>
    <mergeCell ref="I5:J5"/>
    <mergeCell ref="L5:M5"/>
    <mergeCell ref="X7:AB7"/>
    <mergeCell ref="X8:AB8"/>
    <mergeCell ref="T9:V9"/>
    <mergeCell ref="X9:AB9"/>
    <mergeCell ref="B7:D7"/>
    <mergeCell ref="E7:F7"/>
    <mergeCell ref="I7:J7"/>
    <mergeCell ref="L7:M7"/>
    <mergeCell ref="N7:S7"/>
    <mergeCell ref="B9:D9"/>
    <mergeCell ref="B8:D8"/>
    <mergeCell ref="E8:F8"/>
    <mergeCell ref="I8:J8"/>
    <mergeCell ref="L8:M8"/>
    <mergeCell ref="N8:S8"/>
    <mergeCell ref="T8:V8"/>
    <mergeCell ref="T7:V7"/>
    <mergeCell ref="E9:F9"/>
    <mergeCell ref="I9:J9"/>
    <mergeCell ref="L9:M9"/>
    <mergeCell ref="N9:S9"/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N5:V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S86"/>
  <sheetViews>
    <sheetView workbookViewId="0">
      <selection activeCell="R28" sqref="R28:U28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2022</v>
      </c>
      <c r="B1" s="275"/>
      <c r="C1" s="275">
        <v>629</v>
      </c>
      <c r="D1" s="482">
        <v>59</v>
      </c>
      <c r="E1" s="482"/>
      <c r="F1" s="482">
        <f>IFERROR(MATCH($C$1,'Working - CPI'!$A:$A,0),"")</f>
        <v>491</v>
      </c>
      <c r="G1" s="483">
        <f>IFERROR(MATCH($C$1,'Lease Report 2025'!$B:$B,0),"")</f>
        <v>145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911</v>
      </c>
      <c r="B2" s="871"/>
      <c r="C2" s="251">
        <f>IF(G2=0,"",(G2-E46)/G2)</f>
        <v>0.96598746081504705</v>
      </c>
      <c r="D2" s="872" t="s">
        <v>729</v>
      </c>
      <c r="E2" s="871"/>
      <c r="F2" s="252" t="s">
        <v>730</v>
      </c>
      <c r="G2" s="253">
        <f>'Occupancy Summary Schedule'!$D$40</f>
        <v>51040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Majestic Water Spouts LLC</v>
      </c>
      <c r="C13" s="151" t="str">
        <f>IF($D$1="","",IF(INDEX('January 2026 Renewals'!$A:$A,$D$1+ROW()-ROW($B$13))&lt;&gt;$C$1,"",INDEX('January 2026 Renewals'!$C:$C,$D$1+ROW()-ROW($B$13))))</f>
        <v>100-7/940-2/940-5/940-6/940-7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11333</v>
      </c>
      <c r="F13" s="153">
        <f>IF($D$1="","",IF(INDEX('January 2026 Renewals'!$A:$A,$D$1+ROW()-ROW($B$13))&lt;&gt;$C$1,"",INDEX('January 2026 Renewals'!$I:$I,$D$1+ROW()-ROW($B$13))))</f>
        <v>46203</v>
      </c>
      <c r="G13" s="486">
        <f>IF($D$1="","",IF(INDEX('January 2026 Renewals'!$A:$A,$D$1+ROW()-ROW($B$13))&lt;&gt;$C$1,"",INDEX('January 2026 Renewals'!$Q:$Q,$D$1+ROW()-ROW($B$13))))</f>
        <v>1.2</v>
      </c>
      <c r="H13" s="486">
        <f>IF($D$1="","",IF(INDEX('January 2026 Renewals'!$A:$A,$D$1+ROW()-ROW($B$13))&lt;&gt;$C$1,"",INDEX('January 2026 Renewals'!$R:$R,$D$1+ROW()-ROW($B$13))))</f>
        <v>1.35</v>
      </c>
      <c r="I13" s="486">
        <f>IF($D$1="","",IF(INDEX('January 2026 Renewals'!$A:$A,$D$1+ROW()-ROW($B$13))&lt;&gt;$C$1,"",INDEX('January 2026 Renewals'!$W:$W,$D$1+ROW()-ROW($B$13))))</f>
        <v>1.36</v>
      </c>
      <c r="J13" s="486">
        <f>IF($D$1="","",IF(INDEX('January 2026 Renewals'!$A:$A,$D$1+ROW()-ROW($B$13))&lt;&gt;$C$1,"",INDEX('January 2026 Renewals'!$AC:$AC,$D$1+ROW()-ROW($B$13))))</f>
        <v>1.34</v>
      </c>
      <c r="K13" t="str">
        <f>IF($D$1="","",IF(INDEX('January 2026 Renewals'!$A:$A,$D$1+ROW()-ROW($B$13))&lt;&gt;$C$1,"",INDEX('January 2026 Renewals'!$AM:$AM,$D$1+ROW()-ROW($B$13))))</f>
        <v>Terminating?</v>
      </c>
      <c r="L13" s="579" t="s">
        <v>2023</v>
      </c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6" customFormat="1" ht="12.75" customHeight="1">
      <c r="A14" s="277"/>
      <c r="B14" s="150" t="str">
        <f>IF($D$1="","",IF(INDEX('January 2026 Renewals'!$A:$A,$D$1+ROW()-ROW($B$13))&lt;&gt;$C$1,"",INDEX('January 2026 Renewals'!$H:$H,$D$1+ROW()-ROW($B$13))))</f>
        <v/>
      </c>
      <c r="C14" s="151" t="str">
        <f>IF($D$1="","",IF(INDEX('January 2026 Renewals'!$A:$A,$D$1+ROW()-ROW($B$13))&lt;&gt;$C$1,"",INDEX('January 2026 Renewals'!$C:$C,$D$1+ROW()-ROW($B$13))))</f>
        <v/>
      </c>
      <c r="D14" s="151" t="str">
        <f>IF($D$1="","",IF(INDEX('January 2026 Renewals'!$A:$A,$D$1+ROW()-ROW($B$13))&lt;&gt;$C$1,"",INDEX('January 2026 Renewals'!$E:$E,$D$1+ROW()-ROW($B$13))))</f>
        <v/>
      </c>
      <c r="E14" s="152" t="str">
        <f>IF($D$1="","",IF(INDEX('January 2026 Renewals'!$A:$A,$D$1+ROW()-ROW($B$13))&lt;&gt;$C$1,"",INDEX('January 2026 Renewals'!$G:$G,$D$1+ROW()-ROW($B$13))))</f>
        <v/>
      </c>
      <c r="F14" s="153" t="str">
        <f>IF($D$1="","",IF(INDEX('January 2026 Renewals'!$A:$A,$D$1+ROW()-ROW($B$13))&lt;&gt;$C$1,"",INDEX('January 2026 Renewals'!$I:$I,$D$1+ROW()-ROW($B$13))))</f>
        <v/>
      </c>
      <c r="G14" s="486" t="str">
        <f>IF($D$1="","",IF(INDEX('January 2026 Renewals'!$A:$A,$D$1+ROW()-ROW($B$13))&lt;&gt;$C$1,"",INDEX('January 2026 Renewals'!$Q:$Q,$D$1+ROW()-ROW($B$13))))</f>
        <v/>
      </c>
      <c r="H14" s="486" t="str">
        <f>IF($D$1="","",IF(INDEX('January 2026 Renewals'!$A:$A,$D$1+ROW()-ROW($B$13))&lt;&gt;$C$1,"",INDEX('January 2026 Renewals'!$R:$R,$D$1+ROW()-ROW($B$13))))</f>
        <v/>
      </c>
      <c r="I14" s="486" t="str">
        <f>IF($D$1="","",IF(INDEX('January 2026 Renewals'!$A:$A,$D$1+ROW()-ROW($B$13))&lt;&gt;$C$1,"",INDEX('January 2026 Renewals'!$W:$W,$D$1+ROW()-ROW($B$13))))</f>
        <v/>
      </c>
      <c r="J14" s="486" t="str">
        <f>IF($D$1="","",IF(INDEX('January 2026 Renewals'!$A:$A,$D$1+ROW()-ROW($B$13))&lt;&gt;$C$1,"",INDEX('January 2026 Renewals'!$AC:$AC,$D$1+ROW()-ROW($B$13))))</f>
        <v/>
      </c>
      <c r="K14" t="str">
        <f>IF($D$1="","",IF(INDEX('January 2026 Renewals'!$A:$A,$D$1+ROW()-ROW($B$13))&lt;&gt;$C$1,"",INDEX('January 2026 Renewals'!$AM:$AM,$D$1+ROW()-ROW($B$13))))</f>
        <v/>
      </c>
      <c r="L14" s="481"/>
      <c r="M14" s="481"/>
      <c r="N14" s="481"/>
      <c r="O14" s="481"/>
      <c r="P14" s="481"/>
      <c r="Q14" s="481"/>
      <c r="R14" s="481"/>
      <c r="S14" s="481"/>
      <c r="T14" s="481"/>
      <c r="U14" s="430"/>
      <c r="V14" s="55"/>
      <c r="W14" s="261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28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125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11333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 xml:space="preserve">2400 Medtronic Way </v>
      </c>
      <c r="D28" s="151">
        <f>IF($F$1="","",INDEX('Working - CPI'!$C:$C,$F$1+ROW()-ROW($B$28)))</f>
        <v>6</v>
      </c>
      <c r="E28" s="152">
        <f>IF($F$1="","",INDEX('Working - CPI'!$D:$D,$F$1+ROW()-ROW($B$28)))</f>
        <v>1736</v>
      </c>
      <c r="F28" s="153">
        <f>IF($F$1="","",INDEX('Working - CPI'!$E:$E,$F$1+ROW()-ROW($B$28)))</f>
        <v>45748</v>
      </c>
      <c r="G28" s="484">
        <f ca="1">IF($F$1="","",INDEX('Working - CPI'!$F:$F,$F$1+ROW()-ROW($B$28)))</f>
        <v>261.52766793981573</v>
      </c>
      <c r="H28" s="268">
        <f>IF($F$1="","",INDEX('Working - CPI'!$G:$G,$F$1+ROW()-ROW($B$28)))</f>
        <v>1.2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 xml:space="preserve">Updated - Lease Ready - Review potentially converting back to warehouse - Fred to tour with Maria </v>
      </c>
      <c r="L28" s="838"/>
      <c r="M28" s="838"/>
      <c r="N28" s="838"/>
      <c r="O28" s="838"/>
      <c r="P28" s="838"/>
      <c r="Q28" s="838"/>
      <c r="R28" s="846" t="s">
        <v>2024</v>
      </c>
      <c r="S28" s="846"/>
      <c r="T28" s="846"/>
      <c r="U28" s="84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/>
      </c>
      <c r="C29" s="151" t="str">
        <f>IF($F$1="","",INDEX('Working - CPI'!$B:$B,$F$1+ROW()-ROW($B$28)))</f>
        <v>940 S Park Lane</v>
      </c>
      <c r="D29" s="151" t="str">
        <f>IF($F$1="","",INDEX('Working - CPI'!$C:$C,$F$1+ROW()-ROW($B$28)))</f>
        <v>Storage Lot</v>
      </c>
      <c r="E29" s="152">
        <f>IF($F$1="","",INDEX('Working - CPI'!$D:$D,$F$1+ROW()-ROW($B$28)))</f>
        <v>0</v>
      </c>
      <c r="F29" s="153">
        <f>IF($F$1="","",INDEX('Working - CPI'!$E:$E,$F$1+ROW()-ROW($B$28)))</f>
        <v>45839</v>
      </c>
      <c r="G29" s="484">
        <f ca="1">IF($F$1="","",INDEX('Working - CPI'!$F:$F,$F$1+ROW()-ROW($B$28)))</f>
        <v>170.52766793981573</v>
      </c>
      <c r="H29" s="268">
        <f>IF($F$1="","",INDEX('Working - CPI'!$G:$G,$F$1+ROW()-ROW($B$28)))</f>
        <v>1300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Yes</v>
      </c>
      <c r="K29" s="926" t="str">
        <f>IF($F$1="","",INDEX('Working - CPI'!$J:$J,$F$1+ROW()-ROW($B$28)))</f>
        <v>Storage lot- ready for use</v>
      </c>
      <c r="L29" s="862"/>
      <c r="M29" s="862"/>
      <c r="N29" s="862"/>
      <c r="O29" s="862"/>
      <c r="P29" s="862"/>
      <c r="Q29" s="862"/>
      <c r="R29" s="936"/>
      <c r="S29" s="936"/>
      <c r="T29" s="936"/>
      <c r="U29" s="93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1736</v>
      </c>
      <c r="F46" s="239"/>
      <c r="G46" s="237" t="s">
        <v>59</v>
      </c>
      <c r="H46" s="237">
        <f>SUMIF(B28:B41,G46,E28:E41)</f>
        <v>1736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Majestic Water Spouts, LLC</v>
      </c>
      <c r="C50" s="62" t="str">
        <f>IF($G$1="","",INDEX('Lease Report 2025'!$D:$D,$G$1+ROW()-ROW($B$50)))</f>
        <v>1000 S Park</v>
      </c>
      <c r="D50" s="62">
        <f>IF($G$1="","",INDEX('Lease Report 2025'!$E:$E,$G$1+ROW()-ROW($B$50)))</f>
        <v>8</v>
      </c>
      <c r="E50" s="60">
        <f>IF($G$1="","",INDEX('Lease Report 2025'!$G:$G,$G$1+ROW()-ROW($B$50)))</f>
        <v>1944</v>
      </c>
      <c r="F50" s="63" t="str">
        <f>IF($G$1="","",INDEX('Lease Report 2025'!$A:$A,$G$1+ROW()-ROW($B$50)))</f>
        <v>New</v>
      </c>
      <c r="G50" s="64">
        <f>IF($G$1="","",INDEX('Lease Report 2025'!$L:$L,$G$1+ROW()-ROW($B$50)))</f>
        <v>1.35</v>
      </c>
      <c r="H50" s="64"/>
      <c r="I50" s="62">
        <f>IF($G$1="","",INDEX('Lease Report 2025'!$P:$P,$G$1+ROW()-ROW($B$50)))</f>
        <v>2</v>
      </c>
      <c r="J50" s="62"/>
      <c r="K50" s="64"/>
      <c r="L50" s="64"/>
      <c r="M50" s="64"/>
      <c r="N50" s="476"/>
      <c r="O50" s="476">
        <f>IF($G$1="","",INDEX('Lease Report 2025'!$N:$N,$G$1+ROW()-ROW($B$50)))</f>
        <v>7.0000000000000007E-2</v>
      </c>
      <c r="P50" s="476"/>
      <c r="Q50" s="476"/>
      <c r="R50" s="64"/>
      <c r="S50" s="109">
        <f>IF($G$1="","",INDEX('Lease Report 2025'!$R:$R,$G$1+ROW()-ROW($B$50)))</f>
        <v>45689</v>
      </c>
      <c r="T50" s="61">
        <f>IF($G$1="","",INDEX('Lease Report 2025'!$O:$O,$G$1+ROW()-ROW($B$50)))</f>
        <v>0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VAS COMMUNICATIONS LLC</v>
      </c>
      <c r="C51" s="62" t="str">
        <f>IF($G$1="","",INDEX('Lease Report 2025'!$D:$D,$G$1+ROW()-ROW($B$50)))</f>
        <v xml:space="preserve">1000 S Park </v>
      </c>
      <c r="D51" s="62">
        <f>IF($G$1="","",INDEX('Lease Report 2025'!$E:$E,$G$1+ROW()-ROW($B$50)))</f>
        <v>3</v>
      </c>
      <c r="E51" s="60">
        <f>IF($G$1="","",INDEX('Lease Report 2025'!$G:$G,$G$1+ROW()-ROW($B$50)))</f>
        <v>1300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1.31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7.0000000000000007E-2</v>
      </c>
      <c r="P51" s="476"/>
      <c r="Q51" s="476"/>
      <c r="R51" s="64"/>
      <c r="S51" s="109">
        <f>IF($G$1="","",INDEX('Lease Report 2025'!$R:$R,$G$1+ROW()-ROW($B$50)))</f>
        <v>45901</v>
      </c>
      <c r="T51" s="61" t="str">
        <f>IF($G$1="","",INDEX('Lease Report 2025'!$O:$O,$G$1+ROW()-ROW($B$50)))</f>
        <v>No TI, No Free rent, No outside agent, Base Year Gross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/>
      <c r="C52" s="62"/>
      <c r="D52" s="62"/>
      <c r="E52" s="60"/>
      <c r="F52" s="63"/>
      <c r="G52" s="64"/>
      <c r="H52" s="64"/>
      <c r="I52" s="62"/>
      <c r="J52" s="62"/>
      <c r="K52" s="64"/>
      <c r="L52" s="64"/>
      <c r="M52" s="64"/>
      <c r="N52" s="476"/>
      <c r="O52" s="476"/>
      <c r="P52" s="476"/>
      <c r="Q52" s="476"/>
      <c r="R52" s="64"/>
      <c r="S52" s="109"/>
      <c r="T52" s="61"/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110" customFormat="1" ht="12.75" customHeight="1">
      <c r="A53" s="60"/>
      <c r="B53" s="147"/>
      <c r="C53" s="62"/>
      <c r="D53" s="62"/>
      <c r="E53" s="60"/>
      <c r="F53" s="103"/>
      <c r="G53" s="64"/>
      <c r="H53" s="64"/>
      <c r="I53" s="62"/>
      <c r="J53" s="104"/>
      <c r="K53" s="105"/>
      <c r="L53" s="64"/>
      <c r="M53" s="60"/>
      <c r="N53" s="106"/>
      <c r="O53" s="107"/>
      <c r="P53" s="107"/>
      <c r="Q53" s="174"/>
      <c r="R53" s="74"/>
      <c r="S53" s="175"/>
      <c r="T53" s="864"/>
      <c r="U53" s="853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147"/>
      <c r="C54" s="62"/>
      <c r="D54" s="62"/>
      <c r="E54" s="60"/>
      <c r="F54" s="103"/>
      <c r="G54" s="64"/>
      <c r="H54" s="64"/>
      <c r="I54" s="62"/>
      <c r="J54" s="104"/>
      <c r="K54" s="105"/>
      <c r="L54" s="64"/>
      <c r="M54" s="60"/>
      <c r="N54" s="106"/>
      <c r="O54" s="107"/>
      <c r="P54" s="107"/>
      <c r="Q54" s="174"/>
      <c r="R54" s="74"/>
      <c r="S54" s="183"/>
      <c r="T54" s="184"/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2.75" customHeight="1">
      <c r="A55" s="60"/>
      <c r="B55" s="147"/>
      <c r="C55" s="62"/>
      <c r="D55" s="62"/>
      <c r="E55" s="60"/>
      <c r="F55" s="103"/>
      <c r="G55" s="64"/>
      <c r="H55" s="64"/>
      <c r="I55" s="62"/>
      <c r="J55" s="104"/>
      <c r="K55" s="105"/>
      <c r="L55" s="64"/>
      <c r="M55" s="60"/>
      <c r="N55" s="106"/>
      <c r="O55" s="107"/>
      <c r="P55" s="107"/>
      <c r="Q55" s="174"/>
      <c r="R55" s="74"/>
      <c r="S55" s="183"/>
      <c r="T55" s="184"/>
      <c r="U55" s="258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31" customFormat="1" ht="12.75" customHeight="1">
      <c r="A56" s="856" t="s">
        <v>789</v>
      </c>
      <c r="B56" s="857"/>
      <c r="C56" s="857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O56" s="857"/>
      <c r="P56" s="857"/>
      <c r="Q56" s="857"/>
      <c r="R56" s="857"/>
      <c r="S56" s="857"/>
      <c r="T56" s="857"/>
      <c r="U56" s="858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3"/>
    </row>
    <row r="57" spans="1:71" s="31" customFormat="1" ht="12.75" customHeight="1">
      <c r="A57" s="861" t="s">
        <v>777</v>
      </c>
      <c r="B57" s="862"/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3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3"/>
    </row>
    <row r="58" spans="1:71" s="536" customFormat="1" ht="15" customHeight="1">
      <c r="A58" s="530" t="s">
        <v>750</v>
      </c>
      <c r="B58" s="531" t="s">
        <v>751</v>
      </c>
      <c r="C58" s="532" t="s">
        <v>752</v>
      </c>
      <c r="D58" s="532" t="s">
        <v>753</v>
      </c>
      <c r="E58" s="530" t="s">
        <v>730</v>
      </c>
      <c r="F58" s="533" t="s">
        <v>758</v>
      </c>
      <c r="G58" s="534"/>
      <c r="H58" s="534"/>
      <c r="I58" s="532"/>
      <c r="J58" s="532"/>
      <c r="K58" s="534"/>
      <c r="L58" s="534"/>
      <c r="M58" s="534"/>
      <c r="N58" s="534"/>
      <c r="O58" s="534"/>
      <c r="P58" s="534"/>
      <c r="Q58" s="534"/>
      <c r="R58" s="534"/>
      <c r="S58" s="553"/>
      <c r="T58" s="859"/>
      <c r="U58" s="860"/>
      <c r="W58" s="537"/>
      <c r="X58" s="537"/>
      <c r="Y58" s="537"/>
      <c r="Z58" s="537"/>
      <c r="AA58" s="537"/>
      <c r="AB58" s="538"/>
      <c r="AC58" s="539"/>
      <c r="AD58" s="540"/>
      <c r="AE58" s="538"/>
      <c r="AF58" s="539"/>
      <c r="AG58" s="554"/>
      <c r="AH58" s="541"/>
      <c r="AL58" s="555"/>
      <c r="AM58" s="556"/>
      <c r="AN58" s="557"/>
      <c r="AO58" s="557"/>
      <c r="AP58" s="557"/>
      <c r="AQ58" s="557"/>
      <c r="AR58" s="557"/>
      <c r="AS58" s="557"/>
      <c r="AT58" s="557"/>
      <c r="AU58" s="557"/>
      <c r="AV58" s="557"/>
      <c r="AW58" s="558"/>
      <c r="AX58" s="558"/>
      <c r="AY58" s="558"/>
      <c r="AZ58" s="558"/>
      <c r="BA58" s="558"/>
      <c r="BB58" s="558"/>
      <c r="BD58" s="556"/>
      <c r="BE58" s="557"/>
      <c r="BF58" s="557"/>
      <c r="BG58" s="557"/>
      <c r="BH58" s="557"/>
      <c r="BI58" s="557"/>
      <c r="BJ58" s="557"/>
      <c r="BK58" s="557"/>
      <c r="BL58" s="557"/>
      <c r="BM58" s="557"/>
    </row>
    <row r="59" spans="1:71" s="16" customFormat="1" ht="15" customHeight="1">
      <c r="A59" s="20"/>
      <c r="B59" s="17"/>
      <c r="C59" s="18"/>
      <c r="D59" s="18"/>
      <c r="E59" s="20"/>
      <c r="F59" s="21"/>
      <c r="G59" s="851"/>
      <c r="H59" s="852"/>
      <c r="I59" s="852"/>
      <c r="J59" s="852"/>
      <c r="K59" s="852"/>
      <c r="L59" s="852"/>
      <c r="M59" s="852"/>
      <c r="N59" s="852"/>
      <c r="O59" s="852"/>
      <c r="P59" s="852"/>
      <c r="Q59" s="852"/>
      <c r="R59" s="852"/>
      <c r="S59" s="852"/>
      <c r="T59" s="852"/>
      <c r="U59" s="85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46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L60" s="46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39"/>
      <c r="G62" s="850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39"/>
      <c r="G63" s="850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39"/>
      <c r="G64" s="850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1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46" customFormat="1" ht="15" customHeight="1">
      <c r="A75" s="52"/>
      <c r="C75" s="53"/>
      <c r="D75" s="53"/>
      <c r="E75" s="52"/>
      <c r="F75" s="54"/>
      <c r="G75" s="883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3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s="46" customFormat="1" ht="15" customHeight="1">
      <c r="A78" s="52"/>
      <c r="C78" s="53"/>
      <c r="D78" s="53"/>
      <c r="E78" s="52"/>
      <c r="F78" s="54"/>
      <c r="G78" s="882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7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</row>
    <row r="79" spans="1:65" s="46" customFormat="1" ht="15" customHeight="1">
      <c r="A79" s="52"/>
      <c r="C79" s="53"/>
      <c r="D79" s="53"/>
      <c r="E79" s="52"/>
      <c r="F79" s="54"/>
      <c r="G79" s="882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s="46" customFormat="1" ht="15" customHeight="1">
      <c r="A80" s="52"/>
      <c r="C80" s="53"/>
      <c r="D80" s="53"/>
      <c r="E80" s="52"/>
      <c r="F80" s="54"/>
      <c r="G80" s="882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7:38" ht="15" customHeight="1">
      <c r="G81" s="879"/>
      <c r="H81" s="879"/>
      <c r="I81" s="880"/>
      <c r="J81" s="880"/>
      <c r="K81" s="879"/>
      <c r="L81" s="879"/>
      <c r="M81" s="879"/>
      <c r="N81" s="879"/>
      <c r="O81" s="881"/>
      <c r="P81" s="881"/>
      <c r="Q81" s="881"/>
      <c r="R81" s="881"/>
      <c r="S81" s="881"/>
      <c r="T81" s="881"/>
      <c r="U81" s="881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7:38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7:38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7:38" ht="15" customHeight="1"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7:38" ht="15" customHeight="1"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spans="7:38" ht="15" customHeight="1"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</sheetData>
  <mergeCells count="52">
    <mergeCell ref="G81:U81"/>
    <mergeCell ref="G65:U65"/>
    <mergeCell ref="G66:U66"/>
    <mergeCell ref="G78:U78"/>
    <mergeCell ref="G71:U71"/>
    <mergeCell ref="G72:U72"/>
    <mergeCell ref="G67:U67"/>
    <mergeCell ref="G68:U68"/>
    <mergeCell ref="G69:U69"/>
    <mergeCell ref="G79:U79"/>
    <mergeCell ref="G80:U80"/>
    <mergeCell ref="G73:U73"/>
    <mergeCell ref="G74:U74"/>
    <mergeCell ref="G75:U75"/>
    <mergeCell ref="G76:U76"/>
    <mergeCell ref="G77:U77"/>
    <mergeCell ref="A10:U10"/>
    <mergeCell ref="A11:U11"/>
    <mergeCell ref="A25:U25"/>
    <mergeCell ref="A26:U26"/>
    <mergeCell ref="K12:U12"/>
    <mergeCell ref="G70:U70"/>
    <mergeCell ref="G64:U64"/>
    <mergeCell ref="G59:U59"/>
    <mergeCell ref="K48:L48"/>
    <mergeCell ref="G62:U62"/>
    <mergeCell ref="I48:J48"/>
    <mergeCell ref="M48:N48"/>
    <mergeCell ref="G61:U61"/>
    <mergeCell ref="G63:U63"/>
    <mergeCell ref="G60:U60"/>
    <mergeCell ref="A56:U56"/>
    <mergeCell ref="T49:U49"/>
    <mergeCell ref="G48:H48"/>
    <mergeCell ref="A57:U57"/>
    <mergeCell ref="T53:U53"/>
    <mergeCell ref="T58:U58"/>
    <mergeCell ref="T1:U1"/>
    <mergeCell ref="A2:B2"/>
    <mergeCell ref="D2:E2"/>
    <mergeCell ref="G5:I5"/>
    <mergeCell ref="J5:K5"/>
    <mergeCell ref="A4:U4"/>
    <mergeCell ref="N5:O5"/>
    <mergeCell ref="L5:M5"/>
    <mergeCell ref="A47:U47"/>
    <mergeCell ref="K27:Q27"/>
    <mergeCell ref="R27:U27"/>
    <mergeCell ref="K28:Q28"/>
    <mergeCell ref="K29:Q29"/>
    <mergeCell ref="R28:U28"/>
    <mergeCell ref="R29:U29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81F9-4608-1543-B8A4-9EF36C4A533B}">
  <dimension ref="A1:AD105"/>
  <sheetViews>
    <sheetView showGridLines="0" workbookViewId="0">
      <pane ySplit="1" topLeftCell="A2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2025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2026</v>
      </c>
      <c r="B7" s="892" t="s">
        <v>2027</v>
      </c>
      <c r="C7" s="888"/>
      <c r="D7" s="888"/>
      <c r="E7" s="900">
        <v>2616</v>
      </c>
      <c r="F7" s="888"/>
      <c r="G7" s="619">
        <v>2616</v>
      </c>
      <c r="H7" s="619">
        <v>39867.839999999997</v>
      </c>
      <c r="I7" s="901">
        <v>3322.32</v>
      </c>
      <c r="J7" s="888"/>
      <c r="K7" s="618">
        <v>15.24</v>
      </c>
      <c r="L7" s="894"/>
      <c r="M7" s="888"/>
      <c r="N7" s="887">
        <v>45870</v>
      </c>
      <c r="O7" s="888"/>
      <c r="P7" s="888"/>
      <c r="Q7" s="888"/>
      <c r="R7" s="888"/>
      <c r="S7" s="888"/>
      <c r="T7" s="887">
        <v>46234</v>
      </c>
      <c r="U7" s="888"/>
      <c r="V7" s="888"/>
      <c r="W7" s="616">
        <v>3322.32</v>
      </c>
      <c r="X7" s="889">
        <v>15.24</v>
      </c>
      <c r="Y7" s="888"/>
      <c r="Z7" s="888"/>
      <c r="AA7" s="888"/>
      <c r="AB7" s="888"/>
      <c r="AC7" s="617">
        <v>45139</v>
      </c>
      <c r="AD7" s="615" t="s">
        <v>896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2028</v>
      </c>
      <c r="B9" s="892" t="s">
        <v>620</v>
      </c>
      <c r="C9" s="888"/>
      <c r="D9" s="888"/>
      <c r="E9" s="900">
        <v>1300</v>
      </c>
      <c r="F9" s="888"/>
      <c r="G9" s="619">
        <v>1300</v>
      </c>
      <c r="H9" s="619">
        <v>20436</v>
      </c>
      <c r="I9" s="901">
        <v>1703</v>
      </c>
      <c r="J9" s="888"/>
      <c r="K9" s="618">
        <v>15.72</v>
      </c>
      <c r="L9" s="894"/>
      <c r="M9" s="888"/>
      <c r="N9" s="887">
        <v>45901</v>
      </c>
      <c r="O9" s="888"/>
      <c r="P9" s="888"/>
      <c r="Q9" s="888"/>
      <c r="R9" s="888"/>
      <c r="S9" s="888"/>
      <c r="T9" s="887">
        <v>46265</v>
      </c>
      <c r="U9" s="888"/>
      <c r="V9" s="888"/>
      <c r="W9" s="616">
        <v>1703</v>
      </c>
      <c r="X9" s="889">
        <v>15.72</v>
      </c>
      <c r="Y9" s="888"/>
      <c r="Z9" s="888"/>
      <c r="AA9" s="888"/>
      <c r="AB9" s="888"/>
      <c r="AC9" s="617">
        <v>45901</v>
      </c>
      <c r="AD9" s="615" t="s">
        <v>1009</v>
      </c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46266</v>
      </c>
      <c r="O10" s="888"/>
      <c r="P10" s="888"/>
      <c r="Q10" s="888"/>
      <c r="R10" s="888"/>
      <c r="S10" s="888"/>
      <c r="T10" s="887">
        <v>46630</v>
      </c>
      <c r="U10" s="888"/>
      <c r="V10" s="888"/>
      <c r="W10" s="616">
        <v>1794</v>
      </c>
      <c r="X10" s="889">
        <v>16.559999999999999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46631</v>
      </c>
      <c r="O11" s="888"/>
      <c r="P11" s="888"/>
      <c r="Q11" s="888"/>
      <c r="R11" s="888"/>
      <c r="S11" s="888"/>
      <c r="T11" s="887">
        <v>46996</v>
      </c>
      <c r="U11" s="888"/>
      <c r="V11" s="888"/>
      <c r="W11" s="616">
        <v>1885</v>
      </c>
      <c r="X11" s="889">
        <v>17.399999999999999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2029</v>
      </c>
      <c r="B13" s="892" t="s">
        <v>2030</v>
      </c>
      <c r="C13" s="888"/>
      <c r="D13" s="888"/>
      <c r="E13" s="900">
        <v>1300</v>
      </c>
      <c r="F13" s="888"/>
      <c r="G13" s="619">
        <v>1300</v>
      </c>
      <c r="H13" s="619">
        <v>20904</v>
      </c>
      <c r="I13" s="901">
        <v>1742</v>
      </c>
      <c r="J13" s="888"/>
      <c r="K13" s="618">
        <v>16.079999999999998</v>
      </c>
      <c r="L13" s="894"/>
      <c r="M13" s="888"/>
      <c r="N13" s="887">
        <v>45658</v>
      </c>
      <c r="O13" s="888"/>
      <c r="P13" s="888"/>
      <c r="Q13" s="888"/>
      <c r="R13" s="888"/>
      <c r="S13" s="888"/>
      <c r="T13" s="887">
        <v>46022</v>
      </c>
      <c r="U13" s="888"/>
      <c r="V13" s="888"/>
      <c r="W13" s="616">
        <v>1742</v>
      </c>
      <c r="X13" s="889">
        <v>16.079999999999998</v>
      </c>
      <c r="Y13" s="888"/>
      <c r="Z13" s="888"/>
      <c r="AA13" s="888"/>
      <c r="AB13" s="888"/>
      <c r="AC13" s="617">
        <v>45658</v>
      </c>
      <c r="AD13" s="615" t="s">
        <v>1052</v>
      </c>
    </row>
    <row r="14" spans="1:30">
      <c r="A14" s="612"/>
      <c r="B14" s="892"/>
      <c r="C14" s="888"/>
      <c r="D14" s="888"/>
      <c r="E14" s="893"/>
      <c r="F14" s="888"/>
      <c r="G14" s="615" t="s">
        <v>792</v>
      </c>
      <c r="H14" s="615"/>
      <c r="I14" s="893"/>
      <c r="J14" s="888"/>
      <c r="K14" s="615"/>
      <c r="L14" s="894"/>
      <c r="M14" s="888"/>
      <c r="N14" s="887">
        <v>46023</v>
      </c>
      <c r="O14" s="888"/>
      <c r="P14" s="888"/>
      <c r="Q14" s="888"/>
      <c r="R14" s="888"/>
      <c r="S14" s="888"/>
      <c r="T14" s="887">
        <v>46387</v>
      </c>
      <c r="U14" s="888"/>
      <c r="V14" s="888"/>
      <c r="W14" s="616">
        <v>1833</v>
      </c>
      <c r="X14" s="889">
        <v>16.920000000000002</v>
      </c>
      <c r="Y14" s="888"/>
      <c r="Z14" s="888"/>
      <c r="AA14" s="888"/>
      <c r="AB14" s="888"/>
      <c r="AC14" s="615"/>
      <c r="AD14" s="615"/>
    </row>
    <row r="15" spans="1:30">
      <c r="A15" s="612"/>
      <c r="B15" s="892"/>
      <c r="C15" s="888"/>
      <c r="D15" s="888"/>
      <c r="E15" s="893"/>
      <c r="F15" s="888"/>
      <c r="G15" s="615" t="s">
        <v>792</v>
      </c>
      <c r="H15" s="615"/>
      <c r="I15" s="893"/>
      <c r="J15" s="888"/>
      <c r="K15" s="615"/>
      <c r="L15" s="894"/>
      <c r="M15" s="888"/>
      <c r="N15" s="887">
        <v>46388</v>
      </c>
      <c r="O15" s="888"/>
      <c r="P15" s="888"/>
      <c r="Q15" s="888"/>
      <c r="R15" s="888"/>
      <c r="S15" s="888"/>
      <c r="T15" s="887">
        <v>46752</v>
      </c>
      <c r="U15" s="888"/>
      <c r="V15" s="888"/>
      <c r="W15" s="616">
        <v>1924</v>
      </c>
      <c r="X15" s="889">
        <v>17.760000000000002</v>
      </c>
      <c r="Y15" s="888"/>
      <c r="Z15" s="888"/>
      <c r="AA15" s="888"/>
      <c r="AB15" s="888"/>
      <c r="AC15" s="615"/>
      <c r="AD15" s="615"/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2031</v>
      </c>
      <c r="B17" s="892" t="s">
        <v>2032</v>
      </c>
      <c r="C17" s="888"/>
      <c r="D17" s="888"/>
      <c r="E17" s="900">
        <v>1300</v>
      </c>
      <c r="F17" s="888"/>
      <c r="G17" s="619">
        <v>1300</v>
      </c>
      <c r="H17" s="619">
        <v>19656</v>
      </c>
      <c r="I17" s="901">
        <v>1638</v>
      </c>
      <c r="J17" s="888"/>
      <c r="K17" s="618">
        <v>15.12</v>
      </c>
      <c r="L17" s="894"/>
      <c r="M17" s="888"/>
      <c r="N17" s="887">
        <v>45689</v>
      </c>
      <c r="O17" s="888"/>
      <c r="P17" s="888"/>
      <c r="Q17" s="888"/>
      <c r="R17" s="888"/>
      <c r="S17" s="888"/>
      <c r="T17" s="887">
        <v>46053</v>
      </c>
      <c r="U17" s="888"/>
      <c r="V17" s="888"/>
      <c r="W17" s="616">
        <v>1638</v>
      </c>
      <c r="X17" s="889">
        <v>15.12</v>
      </c>
      <c r="Y17" s="888"/>
      <c r="Z17" s="888"/>
      <c r="AA17" s="888"/>
      <c r="AB17" s="888"/>
      <c r="AC17" s="617">
        <v>45323</v>
      </c>
      <c r="AD17" s="615" t="s">
        <v>950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46054</v>
      </c>
      <c r="O18" s="888"/>
      <c r="P18" s="888"/>
      <c r="Q18" s="888"/>
      <c r="R18" s="888"/>
      <c r="S18" s="888"/>
      <c r="T18" s="887">
        <v>46418</v>
      </c>
      <c r="U18" s="888"/>
      <c r="V18" s="888"/>
      <c r="W18" s="616">
        <v>1716</v>
      </c>
      <c r="X18" s="889">
        <v>15.84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2033</v>
      </c>
      <c r="B20" s="892" t="s">
        <v>2034</v>
      </c>
      <c r="C20" s="888"/>
      <c r="D20" s="888"/>
      <c r="E20" s="900">
        <v>1926</v>
      </c>
      <c r="F20" s="888"/>
      <c r="G20" s="619">
        <v>1926</v>
      </c>
      <c r="H20" s="619">
        <v>24267.599999999999</v>
      </c>
      <c r="I20" s="901">
        <v>2022.3</v>
      </c>
      <c r="J20" s="888"/>
      <c r="K20" s="618">
        <v>12.6</v>
      </c>
      <c r="L20" s="894"/>
      <c r="M20" s="888"/>
      <c r="N20" s="887">
        <v>45870</v>
      </c>
      <c r="O20" s="888"/>
      <c r="P20" s="888"/>
      <c r="Q20" s="888"/>
      <c r="R20" s="888"/>
      <c r="S20" s="888"/>
      <c r="T20" s="887">
        <v>46234</v>
      </c>
      <c r="U20" s="888"/>
      <c r="V20" s="888"/>
      <c r="W20" s="616">
        <v>2022.3</v>
      </c>
      <c r="X20" s="889">
        <v>12.6</v>
      </c>
      <c r="Y20" s="888"/>
      <c r="Z20" s="888"/>
      <c r="AA20" s="888"/>
      <c r="AB20" s="888"/>
      <c r="AC20" s="617">
        <v>44774</v>
      </c>
      <c r="AD20" s="615" t="s">
        <v>900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46235</v>
      </c>
      <c r="O21" s="888"/>
      <c r="P21" s="888"/>
      <c r="Q21" s="888"/>
      <c r="R21" s="888"/>
      <c r="S21" s="888"/>
      <c r="T21" s="887">
        <v>46599</v>
      </c>
      <c r="U21" s="888"/>
      <c r="V21" s="888"/>
      <c r="W21" s="616">
        <v>2118.6</v>
      </c>
      <c r="X21" s="889">
        <v>13.2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2035</v>
      </c>
      <c r="B23" s="892" t="s">
        <v>2036</v>
      </c>
      <c r="C23" s="888"/>
      <c r="D23" s="888"/>
      <c r="E23" s="900">
        <v>1944</v>
      </c>
      <c r="F23" s="888"/>
      <c r="G23" s="619">
        <v>1944</v>
      </c>
      <c r="H23" s="615"/>
      <c r="I23" s="893"/>
      <c r="J23" s="888"/>
      <c r="K23" s="618">
        <v>0</v>
      </c>
      <c r="L23" s="894" t="s">
        <v>2037</v>
      </c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7">
        <v>45108</v>
      </c>
      <c r="AD23" s="615" t="s">
        <v>816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2038</v>
      </c>
      <c r="B25" s="892" t="s">
        <v>2039</v>
      </c>
      <c r="C25" s="888"/>
      <c r="D25" s="888"/>
      <c r="E25" s="900">
        <v>1944</v>
      </c>
      <c r="F25" s="888"/>
      <c r="G25" s="619">
        <v>1944</v>
      </c>
      <c r="H25" s="619">
        <v>31492.799999999999</v>
      </c>
      <c r="I25" s="901">
        <v>2624.4</v>
      </c>
      <c r="J25" s="888"/>
      <c r="K25" s="618">
        <v>16.2</v>
      </c>
      <c r="L25" s="894"/>
      <c r="M25" s="888"/>
      <c r="N25" s="887">
        <v>45689</v>
      </c>
      <c r="O25" s="888"/>
      <c r="P25" s="888"/>
      <c r="Q25" s="888"/>
      <c r="R25" s="888"/>
      <c r="S25" s="888"/>
      <c r="T25" s="887">
        <v>46053</v>
      </c>
      <c r="U25" s="888"/>
      <c r="V25" s="888"/>
      <c r="W25" s="616">
        <v>2624.4</v>
      </c>
      <c r="X25" s="889">
        <v>16.2</v>
      </c>
      <c r="Y25" s="888"/>
      <c r="Z25" s="888"/>
      <c r="AA25" s="888"/>
      <c r="AB25" s="888"/>
      <c r="AC25" s="617">
        <v>45689</v>
      </c>
      <c r="AD25" s="615" t="s">
        <v>950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46054</v>
      </c>
      <c r="O26" s="888"/>
      <c r="P26" s="888"/>
      <c r="Q26" s="888"/>
      <c r="R26" s="888"/>
      <c r="S26" s="888"/>
      <c r="T26" s="887">
        <v>46418</v>
      </c>
      <c r="U26" s="888"/>
      <c r="V26" s="888"/>
      <c r="W26" s="616">
        <v>2760.48</v>
      </c>
      <c r="X26" s="889">
        <v>17.04</v>
      </c>
      <c r="Y26" s="888"/>
      <c r="Z26" s="888"/>
      <c r="AA26" s="888"/>
      <c r="AB26" s="888"/>
      <c r="AC26" s="615"/>
      <c r="AD26" s="615"/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2040</v>
      </c>
      <c r="B28" s="892" t="s">
        <v>2041</v>
      </c>
      <c r="C28" s="888"/>
      <c r="D28" s="888"/>
      <c r="E28" s="900">
        <v>8070</v>
      </c>
      <c r="F28" s="888"/>
      <c r="G28" s="619">
        <v>8070</v>
      </c>
      <c r="H28" s="619">
        <v>141109.20000000001</v>
      </c>
      <c r="I28" s="901">
        <v>11759.1</v>
      </c>
      <c r="J28" s="888"/>
      <c r="K28" s="618">
        <v>13.68</v>
      </c>
      <c r="L28" s="894" t="s">
        <v>2042</v>
      </c>
      <c r="M28" s="888"/>
      <c r="N28" s="887">
        <v>45778</v>
      </c>
      <c r="O28" s="888"/>
      <c r="P28" s="888"/>
      <c r="Q28" s="888"/>
      <c r="R28" s="888"/>
      <c r="S28" s="888"/>
      <c r="T28" s="887">
        <v>46142</v>
      </c>
      <c r="U28" s="888"/>
      <c r="V28" s="888"/>
      <c r="W28" s="616">
        <v>11759.1</v>
      </c>
      <c r="X28" s="889">
        <v>13.68</v>
      </c>
      <c r="Y28" s="888"/>
      <c r="Z28" s="888"/>
      <c r="AA28" s="888"/>
      <c r="AB28" s="888"/>
      <c r="AC28" s="617">
        <v>45413</v>
      </c>
      <c r="AD28" s="615" t="s">
        <v>2043</v>
      </c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46143</v>
      </c>
      <c r="O29" s="888"/>
      <c r="P29" s="888"/>
      <c r="Q29" s="888"/>
      <c r="R29" s="888"/>
      <c r="S29" s="888"/>
      <c r="T29" s="887">
        <v>46507</v>
      </c>
      <c r="U29" s="888"/>
      <c r="V29" s="888"/>
      <c r="W29" s="616">
        <v>12274.85</v>
      </c>
      <c r="X29" s="889">
        <v>14.28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46508</v>
      </c>
      <c r="O30" s="888"/>
      <c r="P30" s="888"/>
      <c r="Q30" s="888"/>
      <c r="R30" s="888"/>
      <c r="S30" s="888"/>
      <c r="T30" s="887">
        <v>46873</v>
      </c>
      <c r="U30" s="888"/>
      <c r="V30" s="888"/>
      <c r="W30" s="616">
        <v>12790.6</v>
      </c>
      <c r="X30" s="889">
        <v>14.88</v>
      </c>
      <c r="Y30" s="888"/>
      <c r="Z30" s="888"/>
      <c r="AA30" s="888"/>
      <c r="AB30" s="888"/>
      <c r="AC30" s="615"/>
      <c r="AD30" s="615"/>
    </row>
    <row r="31" spans="1:30">
      <c r="A31" s="612"/>
      <c r="B31" s="892"/>
      <c r="C31" s="888"/>
      <c r="D31" s="888"/>
      <c r="E31" s="893"/>
      <c r="F31" s="888"/>
      <c r="G31" s="615" t="s">
        <v>792</v>
      </c>
      <c r="H31" s="615"/>
      <c r="I31" s="893"/>
      <c r="J31" s="888"/>
      <c r="K31" s="615"/>
      <c r="L31" s="894"/>
      <c r="M31" s="888"/>
      <c r="N31" s="887">
        <v>46874</v>
      </c>
      <c r="O31" s="888"/>
      <c r="P31" s="888"/>
      <c r="Q31" s="888"/>
      <c r="R31" s="888"/>
      <c r="S31" s="888"/>
      <c r="T31" s="887">
        <v>47238</v>
      </c>
      <c r="U31" s="888"/>
      <c r="V31" s="888"/>
      <c r="W31" s="616">
        <v>13409.5</v>
      </c>
      <c r="X31" s="889">
        <v>15.6</v>
      </c>
      <c r="Y31" s="888"/>
      <c r="Z31" s="888"/>
      <c r="AA31" s="888"/>
      <c r="AB31" s="888"/>
      <c r="AC31" s="615"/>
      <c r="AD31" s="615"/>
    </row>
    <row r="32" spans="1:30">
      <c r="A32" s="614" t="s">
        <v>792</v>
      </c>
      <c r="B32" s="884" t="s">
        <v>792</v>
      </c>
      <c r="C32" s="885"/>
      <c r="D32" s="885"/>
      <c r="E32" s="886" t="s">
        <v>792</v>
      </c>
      <c r="F32" s="885"/>
      <c r="G32" s="613" t="s">
        <v>792</v>
      </c>
      <c r="H32" s="613" t="s">
        <v>792</v>
      </c>
      <c r="I32" s="886" t="s">
        <v>792</v>
      </c>
      <c r="J32" s="885"/>
      <c r="K32" s="613" t="s">
        <v>792</v>
      </c>
      <c r="L32" s="884" t="s">
        <v>792</v>
      </c>
      <c r="M32" s="885"/>
      <c r="N32" s="886" t="s">
        <v>792</v>
      </c>
      <c r="O32" s="885"/>
      <c r="P32" s="885"/>
      <c r="Q32" s="885"/>
      <c r="R32" s="885"/>
      <c r="S32" s="885"/>
      <c r="T32" s="886" t="s">
        <v>792</v>
      </c>
      <c r="U32" s="885"/>
      <c r="V32" s="885"/>
      <c r="W32" s="613" t="s">
        <v>792</v>
      </c>
      <c r="X32" s="886" t="s">
        <v>792</v>
      </c>
      <c r="Y32" s="885"/>
      <c r="Z32" s="885"/>
      <c r="AA32" s="885"/>
      <c r="AB32" s="885"/>
      <c r="AC32" s="613" t="s">
        <v>792</v>
      </c>
      <c r="AD32" s="613" t="s">
        <v>792</v>
      </c>
    </row>
    <row r="33" spans="1:30">
      <c r="A33" s="612" t="s">
        <v>2044</v>
      </c>
      <c r="B33" s="892" t="s">
        <v>2045</v>
      </c>
      <c r="C33" s="888"/>
      <c r="D33" s="888"/>
      <c r="E33" s="900">
        <v>2354</v>
      </c>
      <c r="F33" s="888"/>
      <c r="G33" s="619">
        <v>2354</v>
      </c>
      <c r="H33" s="619">
        <v>35019.120000000003</v>
      </c>
      <c r="I33" s="901">
        <v>2918.26</v>
      </c>
      <c r="J33" s="888"/>
      <c r="K33" s="618">
        <v>14.8764316057774</v>
      </c>
      <c r="L33" s="894"/>
      <c r="M33" s="888"/>
      <c r="N33" s="887">
        <v>45627</v>
      </c>
      <c r="O33" s="888"/>
      <c r="P33" s="888"/>
      <c r="Q33" s="888"/>
      <c r="R33" s="888"/>
      <c r="S33" s="888"/>
      <c r="T33" s="887">
        <v>45991</v>
      </c>
      <c r="U33" s="888"/>
      <c r="V33" s="888"/>
      <c r="W33" s="616">
        <v>2918.26</v>
      </c>
      <c r="X33" s="889">
        <v>14.8764316057774</v>
      </c>
      <c r="Y33" s="888"/>
      <c r="Z33" s="888"/>
      <c r="AA33" s="888"/>
      <c r="AB33" s="888"/>
      <c r="AC33" s="617">
        <v>45627</v>
      </c>
      <c r="AD33" s="615" t="s">
        <v>1437</v>
      </c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45992</v>
      </c>
      <c r="O34" s="888"/>
      <c r="P34" s="888"/>
      <c r="Q34" s="888"/>
      <c r="R34" s="888"/>
      <c r="S34" s="888"/>
      <c r="T34" s="887">
        <v>46356</v>
      </c>
      <c r="U34" s="888"/>
      <c r="V34" s="888"/>
      <c r="W34" s="616">
        <v>3060.2</v>
      </c>
      <c r="X34" s="889">
        <v>15.6</v>
      </c>
      <c r="Y34" s="888"/>
      <c r="Z34" s="888"/>
      <c r="AA34" s="888"/>
      <c r="AB34" s="888"/>
      <c r="AC34" s="615"/>
      <c r="AD34" s="615"/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46357</v>
      </c>
      <c r="O35" s="888"/>
      <c r="P35" s="888"/>
      <c r="Q35" s="888"/>
      <c r="R35" s="888"/>
      <c r="S35" s="888"/>
      <c r="T35" s="887">
        <v>46721</v>
      </c>
      <c r="U35" s="888"/>
      <c r="V35" s="888"/>
      <c r="W35" s="616">
        <v>3201.44</v>
      </c>
      <c r="X35" s="889">
        <v>16.32</v>
      </c>
      <c r="Y35" s="888"/>
      <c r="Z35" s="888"/>
      <c r="AA35" s="888"/>
      <c r="AB35" s="888"/>
      <c r="AC35" s="615"/>
      <c r="AD35" s="615"/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46722</v>
      </c>
      <c r="O36" s="888"/>
      <c r="P36" s="888"/>
      <c r="Q36" s="888"/>
      <c r="R36" s="888"/>
      <c r="S36" s="888"/>
      <c r="T36" s="887">
        <v>47087</v>
      </c>
      <c r="U36" s="888"/>
      <c r="V36" s="888"/>
      <c r="W36" s="616">
        <v>3342.68</v>
      </c>
      <c r="X36" s="889">
        <v>17.04</v>
      </c>
      <c r="Y36" s="888"/>
      <c r="Z36" s="888"/>
      <c r="AA36" s="888"/>
      <c r="AB36" s="888"/>
      <c r="AC36" s="615"/>
      <c r="AD36" s="615"/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47088</v>
      </c>
      <c r="O37" s="888"/>
      <c r="P37" s="888"/>
      <c r="Q37" s="888"/>
      <c r="R37" s="888"/>
      <c r="S37" s="888"/>
      <c r="T37" s="887">
        <v>47452</v>
      </c>
      <c r="U37" s="888"/>
      <c r="V37" s="888"/>
      <c r="W37" s="616">
        <v>3483.92</v>
      </c>
      <c r="X37" s="889">
        <v>17.760000000000002</v>
      </c>
      <c r="Y37" s="888"/>
      <c r="Z37" s="888"/>
      <c r="AA37" s="888"/>
      <c r="AB37" s="888"/>
      <c r="AC37" s="615"/>
      <c r="AD37" s="615"/>
    </row>
    <row r="38" spans="1:30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0">
      <c r="A39" s="612" t="s">
        <v>2046</v>
      </c>
      <c r="B39" s="892" t="s">
        <v>2047</v>
      </c>
      <c r="C39" s="888"/>
      <c r="D39" s="888"/>
      <c r="E39" s="900">
        <v>1606</v>
      </c>
      <c r="F39" s="888"/>
      <c r="G39" s="619">
        <v>1606</v>
      </c>
      <c r="H39" s="619">
        <v>23897.279999999999</v>
      </c>
      <c r="I39" s="901">
        <v>1991.44</v>
      </c>
      <c r="J39" s="888"/>
      <c r="K39" s="618">
        <v>14.88</v>
      </c>
      <c r="L39" s="894"/>
      <c r="M39" s="888"/>
      <c r="N39" s="887">
        <v>45627</v>
      </c>
      <c r="O39" s="888"/>
      <c r="P39" s="888"/>
      <c r="Q39" s="888"/>
      <c r="R39" s="888"/>
      <c r="S39" s="888"/>
      <c r="T39" s="887">
        <v>45991</v>
      </c>
      <c r="U39" s="888"/>
      <c r="V39" s="888"/>
      <c r="W39" s="616">
        <v>1991.44</v>
      </c>
      <c r="X39" s="889">
        <v>14.88</v>
      </c>
      <c r="Y39" s="888"/>
      <c r="Z39" s="888"/>
      <c r="AA39" s="888"/>
      <c r="AB39" s="888"/>
      <c r="AC39" s="617">
        <v>45261</v>
      </c>
      <c r="AD39" s="615" t="s">
        <v>866</v>
      </c>
    </row>
    <row r="40" spans="1:30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45992</v>
      </c>
      <c r="O40" s="888"/>
      <c r="P40" s="888"/>
      <c r="Q40" s="888"/>
      <c r="R40" s="888"/>
      <c r="S40" s="888"/>
      <c r="T40" s="887">
        <v>46356</v>
      </c>
      <c r="U40" s="888"/>
      <c r="V40" s="888"/>
      <c r="W40" s="616">
        <v>2087.8000000000002</v>
      </c>
      <c r="X40" s="889">
        <v>15.6</v>
      </c>
      <c r="Y40" s="888"/>
      <c r="Z40" s="888"/>
      <c r="AA40" s="888"/>
      <c r="AB40" s="888"/>
      <c r="AC40" s="615"/>
      <c r="AD40" s="615"/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2048</v>
      </c>
      <c r="B42" s="892" t="s">
        <v>2049</v>
      </c>
      <c r="C42" s="888"/>
      <c r="D42" s="888"/>
      <c r="E42" s="900">
        <v>1758</v>
      </c>
      <c r="F42" s="888"/>
      <c r="G42" s="619">
        <v>1758</v>
      </c>
      <c r="H42" s="619">
        <v>21728.880000000001</v>
      </c>
      <c r="I42" s="901">
        <v>1810.74</v>
      </c>
      <c r="J42" s="888"/>
      <c r="K42" s="618">
        <v>12.36</v>
      </c>
      <c r="L42" s="894"/>
      <c r="M42" s="888"/>
      <c r="N42" s="887">
        <v>45627</v>
      </c>
      <c r="O42" s="888"/>
      <c r="P42" s="888"/>
      <c r="Q42" s="888"/>
      <c r="R42" s="888"/>
      <c r="S42" s="888"/>
      <c r="T42" s="887">
        <v>45991</v>
      </c>
      <c r="U42" s="888"/>
      <c r="V42" s="888"/>
      <c r="W42" s="616">
        <v>1810.74</v>
      </c>
      <c r="X42" s="889">
        <v>12.36</v>
      </c>
      <c r="Y42" s="888"/>
      <c r="Z42" s="888"/>
      <c r="AA42" s="888"/>
      <c r="AB42" s="888"/>
      <c r="AC42" s="617">
        <v>44531</v>
      </c>
      <c r="AD42" s="615" t="s">
        <v>866</v>
      </c>
    </row>
    <row r="43" spans="1:30">
      <c r="A43" s="612"/>
      <c r="B43" s="892"/>
      <c r="C43" s="888"/>
      <c r="D43" s="888"/>
      <c r="E43" s="893"/>
      <c r="F43" s="888"/>
      <c r="G43" s="615" t="s">
        <v>792</v>
      </c>
      <c r="H43" s="615"/>
      <c r="I43" s="893"/>
      <c r="J43" s="888"/>
      <c r="K43" s="615"/>
      <c r="L43" s="894"/>
      <c r="M43" s="888"/>
      <c r="N43" s="887">
        <v>45992</v>
      </c>
      <c r="O43" s="888"/>
      <c r="P43" s="888"/>
      <c r="Q43" s="888"/>
      <c r="R43" s="888"/>
      <c r="S43" s="888"/>
      <c r="T43" s="887">
        <v>46356</v>
      </c>
      <c r="U43" s="888"/>
      <c r="V43" s="888"/>
      <c r="W43" s="616">
        <v>1881.06</v>
      </c>
      <c r="X43" s="889">
        <v>12.84</v>
      </c>
      <c r="Y43" s="888"/>
      <c r="Z43" s="888"/>
      <c r="AA43" s="888"/>
      <c r="AB43" s="888"/>
      <c r="AC43" s="615"/>
      <c r="AD43" s="615"/>
    </row>
    <row r="44" spans="1:30">
      <c r="A44" s="614" t="s">
        <v>792</v>
      </c>
      <c r="B44" s="884" t="s">
        <v>792</v>
      </c>
      <c r="C44" s="885"/>
      <c r="D44" s="885"/>
      <c r="E44" s="886" t="s">
        <v>792</v>
      </c>
      <c r="F44" s="885"/>
      <c r="G44" s="613" t="s">
        <v>792</v>
      </c>
      <c r="H44" s="613" t="s">
        <v>792</v>
      </c>
      <c r="I44" s="886" t="s">
        <v>792</v>
      </c>
      <c r="J44" s="885"/>
      <c r="K44" s="613" t="s">
        <v>792</v>
      </c>
      <c r="L44" s="884" t="s">
        <v>792</v>
      </c>
      <c r="M44" s="885"/>
      <c r="N44" s="886" t="s">
        <v>792</v>
      </c>
      <c r="O44" s="885"/>
      <c r="P44" s="885"/>
      <c r="Q44" s="885"/>
      <c r="R44" s="885"/>
      <c r="S44" s="885"/>
      <c r="T44" s="886" t="s">
        <v>792</v>
      </c>
      <c r="U44" s="885"/>
      <c r="V44" s="885"/>
      <c r="W44" s="613" t="s">
        <v>792</v>
      </c>
      <c r="X44" s="886" t="s">
        <v>792</v>
      </c>
      <c r="Y44" s="885"/>
      <c r="Z44" s="885"/>
      <c r="AA44" s="885"/>
      <c r="AB44" s="885"/>
      <c r="AC44" s="613" t="s">
        <v>792</v>
      </c>
      <c r="AD44" s="613" t="s">
        <v>792</v>
      </c>
    </row>
    <row r="45" spans="1:30">
      <c r="A45" s="612" t="s">
        <v>2050</v>
      </c>
      <c r="B45" s="892" t="s">
        <v>2051</v>
      </c>
      <c r="C45" s="888"/>
      <c r="D45" s="888"/>
      <c r="E45" s="900">
        <v>2754</v>
      </c>
      <c r="F45" s="888"/>
      <c r="G45" s="619">
        <v>2754</v>
      </c>
      <c r="H45" s="619">
        <v>37344.239999999998</v>
      </c>
      <c r="I45" s="901">
        <v>3112.02</v>
      </c>
      <c r="J45" s="888"/>
      <c r="K45" s="618">
        <v>13.56</v>
      </c>
      <c r="L45" s="894" t="s">
        <v>2052</v>
      </c>
      <c r="M45" s="888"/>
      <c r="N45" s="887">
        <v>45839</v>
      </c>
      <c r="O45" s="888"/>
      <c r="P45" s="888"/>
      <c r="Q45" s="888"/>
      <c r="R45" s="888"/>
      <c r="S45" s="888"/>
      <c r="T45" s="887">
        <v>46203</v>
      </c>
      <c r="U45" s="888"/>
      <c r="V45" s="888"/>
      <c r="W45" s="616">
        <v>3112.02</v>
      </c>
      <c r="X45" s="889">
        <v>13.56</v>
      </c>
      <c r="Y45" s="888"/>
      <c r="Z45" s="888"/>
      <c r="AA45" s="888"/>
      <c r="AB45" s="888"/>
      <c r="AC45" s="617">
        <v>44727</v>
      </c>
      <c r="AD45" s="615" t="s">
        <v>944</v>
      </c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46204</v>
      </c>
      <c r="O46" s="888"/>
      <c r="P46" s="888"/>
      <c r="Q46" s="888"/>
      <c r="R46" s="888"/>
      <c r="S46" s="888"/>
      <c r="T46" s="887">
        <v>46568</v>
      </c>
      <c r="U46" s="888"/>
      <c r="V46" s="888"/>
      <c r="W46" s="616">
        <v>3249.72</v>
      </c>
      <c r="X46" s="889">
        <v>14.16</v>
      </c>
      <c r="Y46" s="888"/>
      <c r="Z46" s="888"/>
      <c r="AA46" s="888"/>
      <c r="AB46" s="888"/>
      <c r="AC46" s="615"/>
      <c r="AD46" s="615"/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46569</v>
      </c>
      <c r="O47" s="888"/>
      <c r="P47" s="888"/>
      <c r="Q47" s="888"/>
      <c r="R47" s="888"/>
      <c r="S47" s="888"/>
      <c r="T47" s="887">
        <v>46934</v>
      </c>
      <c r="U47" s="888"/>
      <c r="V47" s="888"/>
      <c r="W47" s="616">
        <v>3387.42</v>
      </c>
      <c r="X47" s="889">
        <v>14.76</v>
      </c>
      <c r="Y47" s="888"/>
      <c r="Z47" s="888"/>
      <c r="AA47" s="888"/>
      <c r="AB47" s="888"/>
      <c r="AC47" s="615"/>
      <c r="AD47" s="615"/>
    </row>
    <row r="48" spans="1:30">
      <c r="A48" s="612"/>
      <c r="B48" s="892"/>
      <c r="C48" s="888"/>
      <c r="D48" s="888"/>
      <c r="E48" s="893"/>
      <c r="F48" s="888"/>
      <c r="G48" s="615" t="s">
        <v>792</v>
      </c>
      <c r="H48" s="615"/>
      <c r="I48" s="893"/>
      <c r="J48" s="888"/>
      <c r="K48" s="615"/>
      <c r="L48" s="894"/>
      <c r="M48" s="888"/>
      <c r="N48" s="887">
        <v>46935</v>
      </c>
      <c r="O48" s="888"/>
      <c r="P48" s="888"/>
      <c r="Q48" s="888"/>
      <c r="R48" s="888"/>
      <c r="S48" s="888"/>
      <c r="T48" s="887">
        <v>47299</v>
      </c>
      <c r="U48" s="888"/>
      <c r="V48" s="888"/>
      <c r="W48" s="616">
        <v>3525.12</v>
      </c>
      <c r="X48" s="889">
        <v>15.36</v>
      </c>
      <c r="Y48" s="888"/>
      <c r="Z48" s="888"/>
      <c r="AA48" s="888"/>
      <c r="AB48" s="888"/>
      <c r="AC48" s="615"/>
      <c r="AD48" s="615"/>
    </row>
    <row r="49" spans="1:30">
      <c r="A49" s="614" t="s">
        <v>792</v>
      </c>
      <c r="B49" s="884" t="s">
        <v>792</v>
      </c>
      <c r="C49" s="885"/>
      <c r="D49" s="885"/>
      <c r="E49" s="886" t="s">
        <v>792</v>
      </c>
      <c r="F49" s="885"/>
      <c r="G49" s="613" t="s">
        <v>792</v>
      </c>
      <c r="H49" s="613" t="s">
        <v>792</v>
      </c>
      <c r="I49" s="886" t="s">
        <v>792</v>
      </c>
      <c r="J49" s="885"/>
      <c r="K49" s="613" t="s">
        <v>792</v>
      </c>
      <c r="L49" s="884" t="s">
        <v>792</v>
      </c>
      <c r="M49" s="885"/>
      <c r="N49" s="886" t="s">
        <v>792</v>
      </c>
      <c r="O49" s="885"/>
      <c r="P49" s="885"/>
      <c r="Q49" s="885"/>
      <c r="R49" s="885"/>
      <c r="S49" s="885"/>
      <c r="T49" s="886" t="s">
        <v>792</v>
      </c>
      <c r="U49" s="885"/>
      <c r="V49" s="885"/>
      <c r="W49" s="613" t="s">
        <v>792</v>
      </c>
      <c r="X49" s="886" t="s">
        <v>792</v>
      </c>
      <c r="Y49" s="885"/>
      <c r="Z49" s="885"/>
      <c r="AA49" s="885"/>
      <c r="AB49" s="885"/>
      <c r="AC49" s="613" t="s">
        <v>792</v>
      </c>
      <c r="AD49" s="613" t="s">
        <v>792</v>
      </c>
    </row>
    <row r="50" spans="1:30">
      <c r="A50" s="612" t="s">
        <v>2053</v>
      </c>
      <c r="B50" s="892" t="s">
        <v>2051</v>
      </c>
      <c r="C50" s="888"/>
      <c r="D50" s="888"/>
      <c r="E50" s="900">
        <v>0</v>
      </c>
      <c r="F50" s="888"/>
      <c r="G50" s="619">
        <v>0</v>
      </c>
      <c r="H50" s="615"/>
      <c r="I50" s="893"/>
      <c r="J50" s="888"/>
      <c r="K50" s="618">
        <v>0</v>
      </c>
      <c r="L50" s="894" t="s">
        <v>2052</v>
      </c>
      <c r="M50" s="888"/>
      <c r="N50" s="893"/>
      <c r="O50" s="888"/>
      <c r="P50" s="888"/>
      <c r="Q50" s="888"/>
      <c r="R50" s="888"/>
      <c r="S50" s="888"/>
      <c r="T50" s="893"/>
      <c r="U50" s="888"/>
      <c r="V50" s="888"/>
      <c r="W50" s="615"/>
      <c r="X50" s="889">
        <v>0</v>
      </c>
      <c r="Y50" s="888"/>
      <c r="Z50" s="888"/>
      <c r="AA50" s="888"/>
      <c r="AB50" s="888"/>
      <c r="AC50" s="617">
        <v>44727</v>
      </c>
      <c r="AD50" s="615" t="s">
        <v>944</v>
      </c>
    </row>
    <row r="51" spans="1:30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0">
      <c r="A52" s="612" t="s">
        <v>2054</v>
      </c>
      <c r="B52" s="892" t="s">
        <v>59</v>
      </c>
      <c r="C52" s="888"/>
      <c r="D52" s="888"/>
      <c r="E52" s="900">
        <v>1736</v>
      </c>
      <c r="F52" s="888"/>
      <c r="G52" s="619">
        <v>0</v>
      </c>
      <c r="H52" s="615"/>
      <c r="I52" s="893"/>
      <c r="J52" s="888"/>
      <c r="K52" s="618">
        <v>0</v>
      </c>
      <c r="L52" s="894"/>
      <c r="M52" s="888"/>
      <c r="N52" s="893"/>
      <c r="O52" s="888"/>
      <c r="P52" s="888"/>
      <c r="Q52" s="888"/>
      <c r="R52" s="888"/>
      <c r="S52" s="888"/>
      <c r="T52" s="893"/>
      <c r="U52" s="888"/>
      <c r="V52" s="888"/>
      <c r="W52" s="615"/>
      <c r="X52" s="889">
        <v>0</v>
      </c>
      <c r="Y52" s="888"/>
      <c r="Z52" s="888"/>
      <c r="AA52" s="888"/>
      <c r="AB52" s="888"/>
      <c r="AC52" s="615"/>
      <c r="AD52" s="615" t="s">
        <v>792</v>
      </c>
    </row>
    <row r="53" spans="1:30">
      <c r="A53" s="614" t="s">
        <v>792</v>
      </c>
      <c r="B53" s="884" t="s">
        <v>792</v>
      </c>
      <c r="C53" s="885"/>
      <c r="D53" s="885"/>
      <c r="E53" s="886" t="s">
        <v>792</v>
      </c>
      <c r="F53" s="885"/>
      <c r="G53" s="613" t="s">
        <v>792</v>
      </c>
      <c r="H53" s="613" t="s">
        <v>792</v>
      </c>
      <c r="I53" s="886" t="s">
        <v>792</v>
      </c>
      <c r="J53" s="885"/>
      <c r="K53" s="613" t="s">
        <v>792</v>
      </c>
      <c r="L53" s="884" t="s">
        <v>792</v>
      </c>
      <c r="M53" s="885"/>
      <c r="N53" s="886" t="s">
        <v>792</v>
      </c>
      <c r="O53" s="885"/>
      <c r="P53" s="885"/>
      <c r="Q53" s="885"/>
      <c r="R53" s="885"/>
      <c r="S53" s="885"/>
      <c r="T53" s="886" t="s">
        <v>792</v>
      </c>
      <c r="U53" s="885"/>
      <c r="V53" s="885"/>
      <c r="W53" s="613" t="s">
        <v>792</v>
      </c>
      <c r="X53" s="886" t="s">
        <v>792</v>
      </c>
      <c r="Y53" s="885"/>
      <c r="Z53" s="885"/>
      <c r="AA53" s="885"/>
      <c r="AB53" s="885"/>
      <c r="AC53" s="613" t="s">
        <v>792</v>
      </c>
      <c r="AD53" s="613" t="s">
        <v>792</v>
      </c>
    </row>
    <row r="54" spans="1:30">
      <c r="A54" s="612" t="s">
        <v>2055</v>
      </c>
      <c r="B54" s="892" t="s">
        <v>2056</v>
      </c>
      <c r="C54" s="888"/>
      <c r="D54" s="888"/>
      <c r="E54" s="900">
        <v>1613</v>
      </c>
      <c r="F54" s="888"/>
      <c r="G54" s="619">
        <v>1613</v>
      </c>
      <c r="H54" s="619">
        <v>26711.279999999999</v>
      </c>
      <c r="I54" s="901">
        <v>2225.94</v>
      </c>
      <c r="J54" s="888"/>
      <c r="K54" s="618">
        <v>16.559999999999999</v>
      </c>
      <c r="L54" s="894"/>
      <c r="M54" s="888"/>
      <c r="N54" s="887">
        <v>45658</v>
      </c>
      <c r="O54" s="888"/>
      <c r="P54" s="888"/>
      <c r="Q54" s="888"/>
      <c r="R54" s="888"/>
      <c r="S54" s="888"/>
      <c r="T54" s="887">
        <v>46022</v>
      </c>
      <c r="U54" s="888"/>
      <c r="V54" s="888"/>
      <c r="W54" s="616">
        <v>2225.94</v>
      </c>
      <c r="X54" s="889">
        <v>16.559999999999999</v>
      </c>
      <c r="Y54" s="888"/>
      <c r="Z54" s="888"/>
      <c r="AA54" s="888"/>
      <c r="AB54" s="888"/>
      <c r="AC54" s="617">
        <v>45658</v>
      </c>
      <c r="AD54" s="615" t="s">
        <v>1052</v>
      </c>
    </row>
    <row r="55" spans="1:30">
      <c r="A55" s="612"/>
      <c r="B55" s="892"/>
      <c r="C55" s="888"/>
      <c r="D55" s="888"/>
      <c r="E55" s="893"/>
      <c r="F55" s="888"/>
      <c r="G55" s="615" t="s">
        <v>792</v>
      </c>
      <c r="H55" s="615"/>
      <c r="I55" s="893"/>
      <c r="J55" s="888"/>
      <c r="K55" s="615"/>
      <c r="L55" s="894"/>
      <c r="M55" s="888"/>
      <c r="N55" s="887">
        <v>46023</v>
      </c>
      <c r="O55" s="888"/>
      <c r="P55" s="888"/>
      <c r="Q55" s="888"/>
      <c r="R55" s="888"/>
      <c r="S55" s="888"/>
      <c r="T55" s="887">
        <v>46387</v>
      </c>
      <c r="U55" s="888"/>
      <c r="V55" s="888"/>
      <c r="W55" s="616">
        <v>2338.85</v>
      </c>
      <c r="X55" s="889">
        <v>17.399999999999999</v>
      </c>
      <c r="Y55" s="888"/>
      <c r="Z55" s="888"/>
      <c r="AA55" s="888"/>
      <c r="AB55" s="888"/>
      <c r="AC55" s="615"/>
      <c r="AD55" s="615"/>
    </row>
    <row r="56" spans="1:30">
      <c r="A56" s="612"/>
      <c r="B56" s="892"/>
      <c r="C56" s="888"/>
      <c r="D56" s="888"/>
      <c r="E56" s="893"/>
      <c r="F56" s="888"/>
      <c r="G56" s="615" t="s">
        <v>792</v>
      </c>
      <c r="H56" s="615"/>
      <c r="I56" s="893"/>
      <c r="J56" s="888"/>
      <c r="K56" s="615"/>
      <c r="L56" s="894"/>
      <c r="M56" s="888"/>
      <c r="N56" s="887">
        <v>46388</v>
      </c>
      <c r="O56" s="888"/>
      <c r="P56" s="888"/>
      <c r="Q56" s="888"/>
      <c r="R56" s="888"/>
      <c r="S56" s="888"/>
      <c r="T56" s="887">
        <v>46752</v>
      </c>
      <c r="U56" s="888"/>
      <c r="V56" s="888"/>
      <c r="W56" s="616">
        <v>2451.7600000000002</v>
      </c>
      <c r="X56" s="889">
        <v>18.239999999999998</v>
      </c>
      <c r="Y56" s="888"/>
      <c r="Z56" s="888"/>
      <c r="AA56" s="888"/>
      <c r="AB56" s="888"/>
      <c r="AC56" s="615"/>
      <c r="AD56" s="615"/>
    </row>
    <row r="57" spans="1:30">
      <c r="A57" s="614" t="s">
        <v>792</v>
      </c>
      <c r="B57" s="884" t="s">
        <v>792</v>
      </c>
      <c r="C57" s="885"/>
      <c r="D57" s="885"/>
      <c r="E57" s="886" t="s">
        <v>792</v>
      </c>
      <c r="F57" s="885"/>
      <c r="G57" s="613" t="s">
        <v>792</v>
      </c>
      <c r="H57" s="613" t="s">
        <v>792</v>
      </c>
      <c r="I57" s="886" t="s">
        <v>792</v>
      </c>
      <c r="J57" s="885"/>
      <c r="K57" s="613" t="s">
        <v>792</v>
      </c>
      <c r="L57" s="884" t="s">
        <v>792</v>
      </c>
      <c r="M57" s="885"/>
      <c r="N57" s="886" t="s">
        <v>792</v>
      </c>
      <c r="O57" s="885"/>
      <c r="P57" s="885"/>
      <c r="Q57" s="885"/>
      <c r="R57" s="885"/>
      <c r="S57" s="885"/>
      <c r="T57" s="886" t="s">
        <v>792</v>
      </c>
      <c r="U57" s="885"/>
      <c r="V57" s="885"/>
      <c r="W57" s="613" t="s">
        <v>792</v>
      </c>
      <c r="X57" s="886" t="s">
        <v>792</v>
      </c>
      <c r="Y57" s="885"/>
      <c r="Z57" s="885"/>
      <c r="AA57" s="885"/>
      <c r="AB57" s="885"/>
      <c r="AC57" s="613" t="s">
        <v>792</v>
      </c>
      <c r="AD57" s="613" t="s">
        <v>792</v>
      </c>
    </row>
    <row r="58" spans="1:30">
      <c r="A58" s="612" t="s">
        <v>2057</v>
      </c>
      <c r="B58" s="892" t="s">
        <v>2058</v>
      </c>
      <c r="C58" s="888"/>
      <c r="D58" s="888"/>
      <c r="E58" s="900">
        <v>2272</v>
      </c>
      <c r="F58" s="888"/>
      <c r="G58" s="619">
        <v>2272</v>
      </c>
      <c r="H58" s="619">
        <v>34080</v>
      </c>
      <c r="I58" s="901">
        <v>2840</v>
      </c>
      <c r="J58" s="888"/>
      <c r="K58" s="618">
        <v>15</v>
      </c>
      <c r="L58" s="894"/>
      <c r="M58" s="888"/>
      <c r="N58" s="887">
        <v>45870</v>
      </c>
      <c r="O58" s="888"/>
      <c r="P58" s="888"/>
      <c r="Q58" s="888"/>
      <c r="R58" s="888"/>
      <c r="S58" s="888"/>
      <c r="T58" s="887">
        <v>46234</v>
      </c>
      <c r="U58" s="888"/>
      <c r="V58" s="888"/>
      <c r="W58" s="616">
        <v>2840</v>
      </c>
      <c r="X58" s="889">
        <v>15</v>
      </c>
      <c r="Y58" s="888"/>
      <c r="Z58" s="888"/>
      <c r="AA58" s="888"/>
      <c r="AB58" s="888"/>
      <c r="AC58" s="617">
        <v>45505</v>
      </c>
      <c r="AD58" s="615" t="s">
        <v>2059</v>
      </c>
    </row>
    <row r="59" spans="1:30">
      <c r="A59" s="612"/>
      <c r="B59" s="892"/>
      <c r="C59" s="888"/>
      <c r="D59" s="888"/>
      <c r="E59" s="893"/>
      <c r="F59" s="888"/>
      <c r="G59" s="615" t="s">
        <v>792</v>
      </c>
      <c r="H59" s="615"/>
      <c r="I59" s="893"/>
      <c r="J59" s="888"/>
      <c r="K59" s="615"/>
      <c r="L59" s="894"/>
      <c r="M59" s="888"/>
      <c r="N59" s="887">
        <v>46235</v>
      </c>
      <c r="O59" s="888"/>
      <c r="P59" s="888"/>
      <c r="Q59" s="888"/>
      <c r="R59" s="888"/>
      <c r="S59" s="888"/>
      <c r="T59" s="887">
        <v>46599</v>
      </c>
      <c r="U59" s="888"/>
      <c r="V59" s="888"/>
      <c r="W59" s="616">
        <v>2976.32</v>
      </c>
      <c r="X59" s="889">
        <v>15.72</v>
      </c>
      <c r="Y59" s="888"/>
      <c r="Z59" s="888"/>
      <c r="AA59" s="888"/>
      <c r="AB59" s="888"/>
      <c r="AC59" s="615"/>
      <c r="AD59" s="615"/>
    </row>
    <row r="60" spans="1:30">
      <c r="A60" s="612"/>
      <c r="B60" s="892"/>
      <c r="C60" s="888"/>
      <c r="D60" s="888"/>
      <c r="E60" s="893"/>
      <c r="F60" s="888"/>
      <c r="G60" s="615" t="s">
        <v>792</v>
      </c>
      <c r="H60" s="615"/>
      <c r="I60" s="893"/>
      <c r="J60" s="888"/>
      <c r="K60" s="615"/>
      <c r="L60" s="894"/>
      <c r="M60" s="888"/>
      <c r="N60" s="887">
        <v>46600</v>
      </c>
      <c r="O60" s="888"/>
      <c r="P60" s="888"/>
      <c r="Q60" s="888"/>
      <c r="R60" s="888"/>
      <c r="S60" s="888"/>
      <c r="T60" s="887">
        <v>46965</v>
      </c>
      <c r="U60" s="888"/>
      <c r="V60" s="888"/>
      <c r="W60" s="616">
        <v>3112.64</v>
      </c>
      <c r="X60" s="889">
        <v>16.440000000000001</v>
      </c>
      <c r="Y60" s="888"/>
      <c r="Z60" s="888"/>
      <c r="AA60" s="888"/>
      <c r="AB60" s="888"/>
      <c r="AC60" s="615"/>
      <c r="AD60" s="615"/>
    </row>
    <row r="61" spans="1:30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46966</v>
      </c>
      <c r="O61" s="888"/>
      <c r="P61" s="888"/>
      <c r="Q61" s="888"/>
      <c r="R61" s="888"/>
      <c r="S61" s="888"/>
      <c r="T61" s="887">
        <v>47330</v>
      </c>
      <c r="U61" s="888"/>
      <c r="V61" s="888"/>
      <c r="W61" s="616">
        <v>3248.96</v>
      </c>
      <c r="X61" s="889">
        <v>17.16</v>
      </c>
      <c r="Y61" s="888"/>
      <c r="Z61" s="888"/>
      <c r="AA61" s="888"/>
      <c r="AB61" s="888"/>
      <c r="AC61" s="615"/>
      <c r="AD61" s="615"/>
    </row>
    <row r="62" spans="1:30">
      <c r="A62" s="614" t="s">
        <v>792</v>
      </c>
      <c r="B62" s="884" t="s">
        <v>792</v>
      </c>
      <c r="C62" s="885"/>
      <c r="D62" s="885"/>
      <c r="E62" s="886" t="s">
        <v>792</v>
      </c>
      <c r="F62" s="885"/>
      <c r="G62" s="613" t="s">
        <v>792</v>
      </c>
      <c r="H62" s="613" t="s">
        <v>792</v>
      </c>
      <c r="I62" s="886" t="s">
        <v>792</v>
      </c>
      <c r="J62" s="885"/>
      <c r="K62" s="613" t="s">
        <v>792</v>
      </c>
      <c r="L62" s="884" t="s">
        <v>792</v>
      </c>
      <c r="M62" s="885"/>
      <c r="N62" s="886" t="s">
        <v>792</v>
      </c>
      <c r="O62" s="885"/>
      <c r="P62" s="885"/>
      <c r="Q62" s="885"/>
      <c r="R62" s="885"/>
      <c r="S62" s="885"/>
      <c r="T62" s="886" t="s">
        <v>792</v>
      </c>
      <c r="U62" s="885"/>
      <c r="V62" s="885"/>
      <c r="W62" s="613" t="s">
        <v>792</v>
      </c>
      <c r="X62" s="886" t="s">
        <v>792</v>
      </c>
      <c r="Y62" s="885"/>
      <c r="Z62" s="885"/>
      <c r="AA62" s="885"/>
      <c r="AB62" s="885"/>
      <c r="AC62" s="613" t="s">
        <v>792</v>
      </c>
      <c r="AD62" s="613" t="s">
        <v>792</v>
      </c>
    </row>
    <row r="63" spans="1:30">
      <c r="A63" s="612" t="s">
        <v>2060</v>
      </c>
      <c r="B63" s="892" t="s">
        <v>2041</v>
      </c>
      <c r="C63" s="888"/>
      <c r="D63" s="888"/>
      <c r="E63" s="900">
        <v>2245</v>
      </c>
      <c r="F63" s="888"/>
      <c r="G63" s="619">
        <v>2245</v>
      </c>
      <c r="H63" s="615"/>
      <c r="I63" s="893"/>
      <c r="J63" s="888"/>
      <c r="K63" s="618">
        <v>0</v>
      </c>
      <c r="L63" s="894" t="s">
        <v>2042</v>
      </c>
      <c r="M63" s="888"/>
      <c r="N63" s="893"/>
      <c r="O63" s="888"/>
      <c r="P63" s="888"/>
      <c r="Q63" s="888"/>
      <c r="R63" s="888"/>
      <c r="S63" s="888"/>
      <c r="T63" s="893"/>
      <c r="U63" s="888"/>
      <c r="V63" s="888"/>
      <c r="W63" s="615"/>
      <c r="X63" s="889">
        <v>0</v>
      </c>
      <c r="Y63" s="888"/>
      <c r="Z63" s="888"/>
      <c r="AA63" s="888"/>
      <c r="AB63" s="888"/>
      <c r="AC63" s="617">
        <v>45413</v>
      </c>
      <c r="AD63" s="615" t="s">
        <v>2043</v>
      </c>
    </row>
    <row r="64" spans="1:30">
      <c r="A64" s="614" t="s">
        <v>792</v>
      </c>
      <c r="B64" s="884" t="s">
        <v>792</v>
      </c>
      <c r="C64" s="885"/>
      <c r="D64" s="885"/>
      <c r="E64" s="886" t="s">
        <v>792</v>
      </c>
      <c r="F64" s="885"/>
      <c r="G64" s="613" t="s">
        <v>792</v>
      </c>
      <c r="H64" s="613" t="s">
        <v>792</v>
      </c>
      <c r="I64" s="886" t="s">
        <v>792</v>
      </c>
      <c r="J64" s="885"/>
      <c r="K64" s="613" t="s">
        <v>792</v>
      </c>
      <c r="L64" s="884" t="s">
        <v>792</v>
      </c>
      <c r="M64" s="885"/>
      <c r="N64" s="886" t="s">
        <v>792</v>
      </c>
      <c r="O64" s="885"/>
      <c r="P64" s="885"/>
      <c r="Q64" s="885"/>
      <c r="R64" s="885"/>
      <c r="S64" s="885"/>
      <c r="T64" s="886" t="s">
        <v>792</v>
      </c>
      <c r="U64" s="885"/>
      <c r="V64" s="885"/>
      <c r="W64" s="613" t="s">
        <v>792</v>
      </c>
      <c r="X64" s="886" t="s">
        <v>792</v>
      </c>
      <c r="Y64" s="885"/>
      <c r="Z64" s="885"/>
      <c r="AA64" s="885"/>
      <c r="AB64" s="885"/>
      <c r="AC64" s="613" t="s">
        <v>792</v>
      </c>
      <c r="AD64" s="613" t="s">
        <v>792</v>
      </c>
    </row>
    <row r="65" spans="1:30">
      <c r="A65" s="612" t="s">
        <v>2061</v>
      </c>
      <c r="B65" s="892" t="s">
        <v>2062</v>
      </c>
      <c r="C65" s="888"/>
      <c r="D65" s="888"/>
      <c r="E65" s="900">
        <v>1954</v>
      </c>
      <c r="F65" s="888"/>
      <c r="G65" s="619">
        <v>1954</v>
      </c>
      <c r="H65" s="619">
        <v>24385.919999999998</v>
      </c>
      <c r="I65" s="901">
        <v>2032.16</v>
      </c>
      <c r="J65" s="888"/>
      <c r="K65" s="618">
        <v>12.48</v>
      </c>
      <c r="L65" s="894"/>
      <c r="M65" s="888"/>
      <c r="N65" s="887">
        <v>45658</v>
      </c>
      <c r="O65" s="888"/>
      <c r="P65" s="888"/>
      <c r="Q65" s="888"/>
      <c r="R65" s="888"/>
      <c r="S65" s="888"/>
      <c r="T65" s="887">
        <v>46022</v>
      </c>
      <c r="U65" s="888"/>
      <c r="V65" s="888"/>
      <c r="W65" s="616">
        <v>2032.16</v>
      </c>
      <c r="X65" s="889">
        <v>12.48</v>
      </c>
      <c r="Y65" s="888"/>
      <c r="Z65" s="888"/>
      <c r="AA65" s="888"/>
      <c r="AB65" s="888"/>
      <c r="AC65" s="617">
        <v>44927</v>
      </c>
      <c r="AD65" s="615" t="s">
        <v>1052</v>
      </c>
    </row>
    <row r="66" spans="1:30">
      <c r="A66" s="612"/>
      <c r="B66" s="892"/>
      <c r="C66" s="888"/>
      <c r="D66" s="888"/>
      <c r="E66" s="893"/>
      <c r="F66" s="888"/>
      <c r="G66" s="615" t="s">
        <v>792</v>
      </c>
      <c r="H66" s="615"/>
      <c r="I66" s="893"/>
      <c r="J66" s="888"/>
      <c r="K66" s="615"/>
      <c r="L66" s="894"/>
      <c r="M66" s="888"/>
      <c r="N66" s="887">
        <v>46023</v>
      </c>
      <c r="O66" s="888"/>
      <c r="P66" s="888"/>
      <c r="Q66" s="888"/>
      <c r="R66" s="888"/>
      <c r="S66" s="888"/>
      <c r="T66" s="887">
        <v>46387</v>
      </c>
      <c r="U66" s="888"/>
      <c r="V66" s="888"/>
      <c r="W66" s="616">
        <v>2110.3200000000002</v>
      </c>
      <c r="X66" s="889">
        <v>12.96</v>
      </c>
      <c r="Y66" s="888"/>
      <c r="Z66" s="888"/>
      <c r="AA66" s="888"/>
      <c r="AB66" s="888"/>
      <c r="AC66" s="615"/>
      <c r="AD66" s="615"/>
    </row>
    <row r="67" spans="1:30">
      <c r="A67" s="612"/>
      <c r="B67" s="892"/>
      <c r="C67" s="888"/>
      <c r="D67" s="888"/>
      <c r="E67" s="893"/>
      <c r="F67" s="888"/>
      <c r="G67" s="615" t="s">
        <v>792</v>
      </c>
      <c r="H67" s="615"/>
      <c r="I67" s="893"/>
      <c r="J67" s="888"/>
      <c r="K67" s="615"/>
      <c r="L67" s="894"/>
      <c r="M67" s="888"/>
      <c r="N67" s="887">
        <v>46388</v>
      </c>
      <c r="O67" s="888"/>
      <c r="P67" s="888"/>
      <c r="Q67" s="888"/>
      <c r="R67" s="888"/>
      <c r="S67" s="888"/>
      <c r="T67" s="887">
        <v>46752</v>
      </c>
      <c r="U67" s="888"/>
      <c r="V67" s="888"/>
      <c r="W67" s="616">
        <v>2188.48</v>
      </c>
      <c r="X67" s="889">
        <v>13.44</v>
      </c>
      <c r="Y67" s="888"/>
      <c r="Z67" s="888"/>
      <c r="AA67" s="888"/>
      <c r="AB67" s="888"/>
      <c r="AC67" s="615"/>
      <c r="AD67" s="615"/>
    </row>
    <row r="68" spans="1:30">
      <c r="A68" s="614" t="s">
        <v>792</v>
      </c>
      <c r="B68" s="884" t="s">
        <v>792</v>
      </c>
      <c r="C68" s="885"/>
      <c r="D68" s="885"/>
      <c r="E68" s="886" t="s">
        <v>792</v>
      </c>
      <c r="F68" s="885"/>
      <c r="G68" s="613" t="s">
        <v>792</v>
      </c>
      <c r="H68" s="613" t="s">
        <v>792</v>
      </c>
      <c r="I68" s="886" t="s">
        <v>792</v>
      </c>
      <c r="J68" s="885"/>
      <c r="K68" s="613" t="s">
        <v>792</v>
      </c>
      <c r="L68" s="884" t="s">
        <v>792</v>
      </c>
      <c r="M68" s="885"/>
      <c r="N68" s="886" t="s">
        <v>792</v>
      </c>
      <c r="O68" s="885"/>
      <c r="P68" s="885"/>
      <c r="Q68" s="885"/>
      <c r="R68" s="885"/>
      <c r="S68" s="885"/>
      <c r="T68" s="886" t="s">
        <v>792</v>
      </c>
      <c r="U68" s="885"/>
      <c r="V68" s="885"/>
      <c r="W68" s="613" t="s">
        <v>792</v>
      </c>
      <c r="X68" s="886" t="s">
        <v>792</v>
      </c>
      <c r="Y68" s="885"/>
      <c r="Z68" s="885"/>
      <c r="AA68" s="885"/>
      <c r="AB68" s="885"/>
      <c r="AC68" s="613" t="s">
        <v>792</v>
      </c>
      <c r="AD68" s="613" t="s">
        <v>792</v>
      </c>
    </row>
    <row r="69" spans="1:30">
      <c r="A69" s="612" t="s">
        <v>2063</v>
      </c>
      <c r="B69" s="892" t="s">
        <v>2064</v>
      </c>
      <c r="C69" s="888"/>
      <c r="D69" s="888"/>
      <c r="E69" s="900">
        <v>1642</v>
      </c>
      <c r="F69" s="888"/>
      <c r="G69" s="619">
        <v>1642</v>
      </c>
      <c r="H69" s="619">
        <v>20492.16</v>
      </c>
      <c r="I69" s="901">
        <v>1707.68</v>
      </c>
      <c r="J69" s="888"/>
      <c r="K69" s="618">
        <v>12.48</v>
      </c>
      <c r="L69" s="894"/>
      <c r="M69" s="888"/>
      <c r="N69" s="887">
        <v>45778</v>
      </c>
      <c r="O69" s="888"/>
      <c r="P69" s="888"/>
      <c r="Q69" s="888"/>
      <c r="R69" s="888"/>
      <c r="S69" s="888"/>
      <c r="T69" s="887">
        <v>46142</v>
      </c>
      <c r="U69" s="888"/>
      <c r="V69" s="888"/>
      <c r="W69" s="616">
        <v>1707.68</v>
      </c>
      <c r="X69" s="889">
        <v>12.48</v>
      </c>
      <c r="Y69" s="888"/>
      <c r="Z69" s="888"/>
      <c r="AA69" s="888"/>
      <c r="AB69" s="888"/>
      <c r="AC69" s="617">
        <v>44682</v>
      </c>
      <c r="AD69" s="615" t="s">
        <v>968</v>
      </c>
    </row>
    <row r="70" spans="1:30">
      <c r="A70" s="612"/>
      <c r="B70" s="892"/>
      <c r="C70" s="888"/>
      <c r="D70" s="888"/>
      <c r="E70" s="893"/>
      <c r="F70" s="888"/>
      <c r="G70" s="615" t="s">
        <v>792</v>
      </c>
      <c r="H70" s="615"/>
      <c r="I70" s="893"/>
      <c r="J70" s="888"/>
      <c r="K70" s="615"/>
      <c r="L70" s="894"/>
      <c r="M70" s="888"/>
      <c r="N70" s="887">
        <v>46143</v>
      </c>
      <c r="O70" s="888"/>
      <c r="P70" s="888"/>
      <c r="Q70" s="888"/>
      <c r="R70" s="888"/>
      <c r="S70" s="888"/>
      <c r="T70" s="887">
        <v>46507</v>
      </c>
      <c r="U70" s="888"/>
      <c r="V70" s="888"/>
      <c r="W70" s="616">
        <v>1789.78</v>
      </c>
      <c r="X70" s="889">
        <v>13.08</v>
      </c>
      <c r="Y70" s="888"/>
      <c r="Z70" s="888"/>
      <c r="AA70" s="888"/>
      <c r="AB70" s="888"/>
      <c r="AC70" s="615"/>
      <c r="AD70" s="615"/>
    </row>
    <row r="71" spans="1:30">
      <c r="A71" s="614" t="s">
        <v>792</v>
      </c>
      <c r="B71" s="884" t="s">
        <v>792</v>
      </c>
      <c r="C71" s="885"/>
      <c r="D71" s="885"/>
      <c r="E71" s="886" t="s">
        <v>792</v>
      </c>
      <c r="F71" s="885"/>
      <c r="G71" s="613" t="s">
        <v>792</v>
      </c>
      <c r="H71" s="613" t="s">
        <v>792</v>
      </c>
      <c r="I71" s="886" t="s">
        <v>792</v>
      </c>
      <c r="J71" s="885"/>
      <c r="K71" s="613" t="s">
        <v>792</v>
      </c>
      <c r="L71" s="884" t="s">
        <v>792</v>
      </c>
      <c r="M71" s="885"/>
      <c r="N71" s="886" t="s">
        <v>792</v>
      </c>
      <c r="O71" s="885"/>
      <c r="P71" s="885"/>
      <c r="Q71" s="885"/>
      <c r="R71" s="885"/>
      <c r="S71" s="885"/>
      <c r="T71" s="886" t="s">
        <v>792</v>
      </c>
      <c r="U71" s="885"/>
      <c r="V71" s="885"/>
      <c r="W71" s="613" t="s">
        <v>792</v>
      </c>
      <c r="X71" s="886" t="s">
        <v>792</v>
      </c>
      <c r="Y71" s="885"/>
      <c r="Z71" s="885"/>
      <c r="AA71" s="885"/>
      <c r="AB71" s="885"/>
      <c r="AC71" s="613" t="s">
        <v>792</v>
      </c>
      <c r="AD71" s="613" t="s">
        <v>792</v>
      </c>
    </row>
    <row r="72" spans="1:30">
      <c r="A72" s="612" t="s">
        <v>2065</v>
      </c>
      <c r="B72" s="892" t="s">
        <v>2066</v>
      </c>
      <c r="C72" s="888"/>
      <c r="D72" s="888"/>
      <c r="E72" s="900">
        <v>1317</v>
      </c>
      <c r="F72" s="888"/>
      <c r="G72" s="619">
        <v>1317</v>
      </c>
      <c r="H72" s="619">
        <v>20071.080000000002</v>
      </c>
      <c r="I72" s="901">
        <v>1672.59</v>
      </c>
      <c r="J72" s="888"/>
      <c r="K72" s="618">
        <v>15.24</v>
      </c>
      <c r="L72" s="894"/>
      <c r="M72" s="888"/>
      <c r="N72" s="887">
        <v>45870</v>
      </c>
      <c r="O72" s="888"/>
      <c r="P72" s="888"/>
      <c r="Q72" s="888"/>
      <c r="R72" s="888"/>
      <c r="S72" s="888"/>
      <c r="T72" s="887">
        <v>46234</v>
      </c>
      <c r="U72" s="888"/>
      <c r="V72" s="888"/>
      <c r="W72" s="616">
        <v>1672.59</v>
      </c>
      <c r="X72" s="889">
        <v>15.24</v>
      </c>
      <c r="Y72" s="888"/>
      <c r="Z72" s="888"/>
      <c r="AA72" s="888"/>
      <c r="AB72" s="888"/>
      <c r="AC72" s="617">
        <v>45139</v>
      </c>
      <c r="AD72" s="615" t="s">
        <v>896</v>
      </c>
    </row>
    <row r="73" spans="1:30">
      <c r="A73" s="614" t="s">
        <v>792</v>
      </c>
      <c r="B73" s="884" t="s">
        <v>792</v>
      </c>
      <c r="C73" s="885"/>
      <c r="D73" s="885"/>
      <c r="E73" s="886" t="s">
        <v>792</v>
      </c>
      <c r="F73" s="885"/>
      <c r="G73" s="613" t="s">
        <v>792</v>
      </c>
      <c r="H73" s="613" t="s">
        <v>792</v>
      </c>
      <c r="I73" s="886" t="s">
        <v>792</v>
      </c>
      <c r="J73" s="885"/>
      <c r="K73" s="613" t="s">
        <v>792</v>
      </c>
      <c r="L73" s="884" t="s">
        <v>792</v>
      </c>
      <c r="M73" s="885"/>
      <c r="N73" s="886" t="s">
        <v>792</v>
      </c>
      <c r="O73" s="885"/>
      <c r="P73" s="885"/>
      <c r="Q73" s="885"/>
      <c r="R73" s="885"/>
      <c r="S73" s="885"/>
      <c r="T73" s="886" t="s">
        <v>792</v>
      </c>
      <c r="U73" s="885"/>
      <c r="V73" s="885"/>
      <c r="W73" s="613" t="s">
        <v>792</v>
      </c>
      <c r="X73" s="886" t="s">
        <v>792</v>
      </c>
      <c r="Y73" s="885"/>
      <c r="Z73" s="885"/>
      <c r="AA73" s="885"/>
      <c r="AB73" s="885"/>
      <c r="AC73" s="613" t="s">
        <v>792</v>
      </c>
      <c r="AD73" s="613" t="s">
        <v>792</v>
      </c>
    </row>
    <row r="74" spans="1:30">
      <c r="A74" s="612" t="s">
        <v>2067</v>
      </c>
      <c r="B74" s="892" t="s">
        <v>2036</v>
      </c>
      <c r="C74" s="888"/>
      <c r="D74" s="888"/>
      <c r="E74" s="900">
        <v>5472</v>
      </c>
      <c r="F74" s="888"/>
      <c r="G74" s="619">
        <v>5472</v>
      </c>
      <c r="H74" s="615"/>
      <c r="I74" s="893"/>
      <c r="J74" s="888"/>
      <c r="K74" s="618">
        <v>0</v>
      </c>
      <c r="L74" s="894" t="s">
        <v>2037</v>
      </c>
      <c r="M74" s="888"/>
      <c r="N74" s="893"/>
      <c r="O74" s="888"/>
      <c r="P74" s="888"/>
      <c r="Q74" s="888"/>
      <c r="R74" s="888"/>
      <c r="S74" s="888"/>
      <c r="T74" s="893"/>
      <c r="U74" s="888"/>
      <c r="V74" s="888"/>
      <c r="W74" s="615"/>
      <c r="X74" s="889">
        <v>0</v>
      </c>
      <c r="Y74" s="888"/>
      <c r="Z74" s="888"/>
      <c r="AA74" s="888"/>
      <c r="AB74" s="888"/>
      <c r="AC74" s="617">
        <v>45108</v>
      </c>
      <c r="AD74" s="615" t="s">
        <v>816</v>
      </c>
    </row>
    <row r="75" spans="1:30">
      <c r="A75" s="614" t="s">
        <v>792</v>
      </c>
      <c r="B75" s="884" t="s">
        <v>792</v>
      </c>
      <c r="C75" s="885"/>
      <c r="D75" s="885"/>
      <c r="E75" s="886" t="s">
        <v>792</v>
      </c>
      <c r="F75" s="885"/>
      <c r="G75" s="613" t="s">
        <v>792</v>
      </c>
      <c r="H75" s="613" t="s">
        <v>792</v>
      </c>
      <c r="I75" s="886" t="s">
        <v>792</v>
      </c>
      <c r="J75" s="885"/>
      <c r="K75" s="613" t="s">
        <v>792</v>
      </c>
      <c r="L75" s="884" t="s">
        <v>792</v>
      </c>
      <c r="M75" s="885"/>
      <c r="N75" s="886" t="s">
        <v>792</v>
      </c>
      <c r="O75" s="885"/>
      <c r="P75" s="885"/>
      <c r="Q75" s="885"/>
      <c r="R75" s="885"/>
      <c r="S75" s="885"/>
      <c r="T75" s="886" t="s">
        <v>792</v>
      </c>
      <c r="U75" s="885"/>
      <c r="V75" s="885"/>
      <c r="W75" s="613" t="s">
        <v>792</v>
      </c>
      <c r="X75" s="886" t="s">
        <v>792</v>
      </c>
      <c r="Y75" s="885"/>
      <c r="Z75" s="885"/>
      <c r="AA75" s="885"/>
      <c r="AB75" s="885"/>
      <c r="AC75" s="613" t="s">
        <v>792</v>
      </c>
      <c r="AD75" s="613" t="s">
        <v>792</v>
      </c>
    </row>
    <row r="76" spans="1:30">
      <c r="A76" s="612" t="s">
        <v>2068</v>
      </c>
      <c r="B76" s="892" t="s">
        <v>2036</v>
      </c>
      <c r="C76" s="888"/>
      <c r="D76" s="888"/>
      <c r="E76" s="900">
        <v>1300</v>
      </c>
      <c r="F76" s="888"/>
      <c r="G76" s="619">
        <v>1300</v>
      </c>
      <c r="H76" s="615"/>
      <c r="I76" s="893"/>
      <c r="J76" s="888"/>
      <c r="K76" s="618">
        <v>0</v>
      </c>
      <c r="L76" s="894" t="s">
        <v>2037</v>
      </c>
      <c r="M76" s="888"/>
      <c r="N76" s="893"/>
      <c r="O76" s="888"/>
      <c r="P76" s="888"/>
      <c r="Q76" s="888"/>
      <c r="R76" s="888"/>
      <c r="S76" s="888"/>
      <c r="T76" s="893"/>
      <c r="U76" s="888"/>
      <c r="V76" s="888"/>
      <c r="W76" s="615"/>
      <c r="X76" s="889">
        <v>0</v>
      </c>
      <c r="Y76" s="888"/>
      <c r="Z76" s="888"/>
      <c r="AA76" s="888"/>
      <c r="AB76" s="888"/>
      <c r="AC76" s="617">
        <v>45108</v>
      </c>
      <c r="AD76" s="615" t="s">
        <v>816</v>
      </c>
    </row>
    <row r="77" spans="1:30">
      <c r="A77" s="614" t="s">
        <v>792</v>
      </c>
      <c r="B77" s="884" t="s">
        <v>792</v>
      </c>
      <c r="C77" s="885"/>
      <c r="D77" s="885"/>
      <c r="E77" s="886" t="s">
        <v>792</v>
      </c>
      <c r="F77" s="885"/>
      <c r="G77" s="613" t="s">
        <v>792</v>
      </c>
      <c r="H77" s="613" t="s">
        <v>792</v>
      </c>
      <c r="I77" s="886" t="s">
        <v>792</v>
      </c>
      <c r="J77" s="885"/>
      <c r="K77" s="613" t="s">
        <v>792</v>
      </c>
      <c r="L77" s="884" t="s">
        <v>792</v>
      </c>
      <c r="M77" s="885"/>
      <c r="N77" s="886" t="s">
        <v>792</v>
      </c>
      <c r="O77" s="885"/>
      <c r="P77" s="885"/>
      <c r="Q77" s="885"/>
      <c r="R77" s="885"/>
      <c r="S77" s="885"/>
      <c r="T77" s="886" t="s">
        <v>792</v>
      </c>
      <c r="U77" s="885"/>
      <c r="V77" s="885"/>
      <c r="W77" s="613" t="s">
        <v>792</v>
      </c>
      <c r="X77" s="886" t="s">
        <v>792</v>
      </c>
      <c r="Y77" s="885"/>
      <c r="Z77" s="885"/>
      <c r="AA77" s="885"/>
      <c r="AB77" s="885"/>
      <c r="AC77" s="613" t="s">
        <v>792</v>
      </c>
      <c r="AD77" s="613" t="s">
        <v>792</v>
      </c>
    </row>
    <row r="78" spans="1:30">
      <c r="A78" s="612" t="s">
        <v>2069</v>
      </c>
      <c r="B78" s="892" t="s">
        <v>2036</v>
      </c>
      <c r="C78" s="888"/>
      <c r="D78" s="888"/>
      <c r="E78" s="900">
        <v>1300</v>
      </c>
      <c r="F78" s="888"/>
      <c r="G78" s="619">
        <v>1300</v>
      </c>
      <c r="H78" s="615"/>
      <c r="I78" s="893"/>
      <c r="J78" s="888"/>
      <c r="K78" s="618">
        <v>0</v>
      </c>
      <c r="L78" s="894" t="s">
        <v>2037</v>
      </c>
      <c r="M78" s="888"/>
      <c r="N78" s="893"/>
      <c r="O78" s="888"/>
      <c r="P78" s="888"/>
      <c r="Q78" s="888"/>
      <c r="R78" s="888"/>
      <c r="S78" s="888"/>
      <c r="T78" s="893"/>
      <c r="U78" s="888"/>
      <c r="V78" s="888"/>
      <c r="W78" s="615"/>
      <c r="X78" s="889">
        <v>0</v>
      </c>
      <c r="Y78" s="888"/>
      <c r="Z78" s="888"/>
      <c r="AA78" s="888"/>
      <c r="AB78" s="888"/>
      <c r="AC78" s="617">
        <v>45108</v>
      </c>
      <c r="AD78" s="615" t="s">
        <v>816</v>
      </c>
    </row>
    <row r="79" spans="1:30">
      <c r="A79" s="614" t="s">
        <v>792</v>
      </c>
      <c r="B79" s="884" t="s">
        <v>792</v>
      </c>
      <c r="C79" s="885"/>
      <c r="D79" s="885"/>
      <c r="E79" s="886" t="s">
        <v>792</v>
      </c>
      <c r="F79" s="885"/>
      <c r="G79" s="613" t="s">
        <v>792</v>
      </c>
      <c r="H79" s="613" t="s">
        <v>792</v>
      </c>
      <c r="I79" s="886" t="s">
        <v>792</v>
      </c>
      <c r="J79" s="885"/>
      <c r="K79" s="613" t="s">
        <v>792</v>
      </c>
      <c r="L79" s="884" t="s">
        <v>792</v>
      </c>
      <c r="M79" s="885"/>
      <c r="N79" s="886" t="s">
        <v>792</v>
      </c>
      <c r="O79" s="885"/>
      <c r="P79" s="885"/>
      <c r="Q79" s="885"/>
      <c r="R79" s="885"/>
      <c r="S79" s="885"/>
      <c r="T79" s="886" t="s">
        <v>792</v>
      </c>
      <c r="U79" s="885"/>
      <c r="V79" s="885"/>
      <c r="W79" s="613" t="s">
        <v>792</v>
      </c>
      <c r="X79" s="886" t="s">
        <v>792</v>
      </c>
      <c r="Y79" s="885"/>
      <c r="Z79" s="885"/>
      <c r="AA79" s="885"/>
      <c r="AB79" s="885"/>
      <c r="AC79" s="613" t="s">
        <v>792</v>
      </c>
      <c r="AD79" s="613" t="s">
        <v>792</v>
      </c>
    </row>
    <row r="80" spans="1:30">
      <c r="A80" s="612" t="s">
        <v>2070</v>
      </c>
      <c r="B80" s="892" t="s">
        <v>2036</v>
      </c>
      <c r="C80" s="888"/>
      <c r="D80" s="888"/>
      <c r="E80" s="900">
        <v>1317</v>
      </c>
      <c r="F80" s="888"/>
      <c r="G80" s="619">
        <v>1317</v>
      </c>
      <c r="H80" s="619">
        <v>163195.20000000001</v>
      </c>
      <c r="I80" s="901">
        <v>13599.6</v>
      </c>
      <c r="J80" s="888"/>
      <c r="K80" s="618">
        <v>14.4</v>
      </c>
      <c r="L80" s="894" t="s">
        <v>2037</v>
      </c>
      <c r="M80" s="888"/>
      <c r="N80" s="887">
        <v>45839</v>
      </c>
      <c r="O80" s="888"/>
      <c r="P80" s="888"/>
      <c r="Q80" s="888"/>
      <c r="R80" s="888"/>
      <c r="S80" s="888"/>
      <c r="T80" s="887">
        <v>46203</v>
      </c>
      <c r="U80" s="888"/>
      <c r="V80" s="888"/>
      <c r="W80" s="616">
        <v>13599.6</v>
      </c>
      <c r="X80" s="889">
        <v>14.4</v>
      </c>
      <c r="Y80" s="888"/>
      <c r="Z80" s="888"/>
      <c r="AA80" s="888"/>
      <c r="AB80" s="888"/>
      <c r="AC80" s="617">
        <v>45108</v>
      </c>
      <c r="AD80" s="615" t="s">
        <v>816</v>
      </c>
    </row>
    <row r="81" spans="1:30">
      <c r="A81" s="614" t="s">
        <v>792</v>
      </c>
      <c r="B81" s="884" t="s">
        <v>792</v>
      </c>
      <c r="C81" s="885"/>
      <c r="D81" s="885"/>
      <c r="E81" s="886" t="s">
        <v>792</v>
      </c>
      <c r="F81" s="885"/>
      <c r="G81" s="613" t="s">
        <v>792</v>
      </c>
      <c r="H81" s="613" t="s">
        <v>792</v>
      </c>
      <c r="I81" s="886" t="s">
        <v>792</v>
      </c>
      <c r="J81" s="885"/>
      <c r="K81" s="613" t="s">
        <v>792</v>
      </c>
      <c r="L81" s="884" t="s">
        <v>792</v>
      </c>
      <c r="M81" s="885"/>
      <c r="N81" s="886" t="s">
        <v>792</v>
      </c>
      <c r="O81" s="885"/>
      <c r="P81" s="885"/>
      <c r="Q81" s="885"/>
      <c r="R81" s="885"/>
      <c r="S81" s="885"/>
      <c r="T81" s="886" t="s">
        <v>792</v>
      </c>
      <c r="U81" s="885"/>
      <c r="V81" s="885"/>
      <c r="W81" s="613" t="s">
        <v>792</v>
      </c>
      <c r="X81" s="886" t="s">
        <v>792</v>
      </c>
      <c r="Y81" s="885"/>
      <c r="Z81" s="885"/>
      <c r="AA81" s="885"/>
      <c r="AB81" s="885"/>
      <c r="AC81" s="613" t="s">
        <v>792</v>
      </c>
      <c r="AD81" s="613" t="s">
        <v>792</v>
      </c>
    </row>
    <row r="82" spans="1:30">
      <c r="A82" s="612" t="s">
        <v>2071</v>
      </c>
      <c r="B82" s="892" t="s">
        <v>59</v>
      </c>
      <c r="C82" s="888"/>
      <c r="D82" s="888"/>
      <c r="E82" s="900">
        <v>0</v>
      </c>
      <c r="F82" s="888"/>
      <c r="G82" s="619">
        <v>0</v>
      </c>
      <c r="H82" s="615"/>
      <c r="I82" s="893"/>
      <c r="J82" s="888"/>
      <c r="K82" s="618">
        <v>0</v>
      </c>
      <c r="L82" s="894"/>
      <c r="M82" s="888"/>
      <c r="N82" s="893"/>
      <c r="O82" s="888"/>
      <c r="P82" s="888"/>
      <c r="Q82" s="888"/>
      <c r="R82" s="888"/>
      <c r="S82" s="888"/>
      <c r="T82" s="893"/>
      <c r="U82" s="888"/>
      <c r="V82" s="888"/>
      <c r="W82" s="615"/>
      <c r="X82" s="889">
        <v>0</v>
      </c>
      <c r="Y82" s="888"/>
      <c r="Z82" s="888"/>
      <c r="AA82" s="888"/>
      <c r="AB82" s="888"/>
      <c r="AC82" s="615"/>
      <c r="AD82" s="615" t="s">
        <v>792</v>
      </c>
    </row>
    <row r="83" spans="1:30">
      <c r="A83" s="614" t="s">
        <v>792</v>
      </c>
      <c r="B83" s="884" t="s">
        <v>792</v>
      </c>
      <c r="C83" s="885"/>
      <c r="D83" s="885"/>
      <c r="E83" s="886" t="s">
        <v>792</v>
      </c>
      <c r="F83" s="885"/>
      <c r="G83" s="613" t="s">
        <v>792</v>
      </c>
      <c r="H83" s="613" t="s">
        <v>792</v>
      </c>
      <c r="I83" s="886" t="s">
        <v>792</v>
      </c>
      <c r="J83" s="885"/>
      <c r="K83" s="613" t="s">
        <v>792</v>
      </c>
      <c r="L83" s="884" t="s">
        <v>792</v>
      </c>
      <c r="M83" s="885"/>
      <c r="N83" s="886" t="s">
        <v>792</v>
      </c>
      <c r="O83" s="885"/>
      <c r="P83" s="885"/>
      <c r="Q83" s="885"/>
      <c r="R83" s="885"/>
      <c r="S83" s="885"/>
      <c r="T83" s="886" t="s">
        <v>792</v>
      </c>
      <c r="U83" s="885"/>
      <c r="V83" s="885"/>
      <c r="W83" s="613" t="s">
        <v>792</v>
      </c>
      <c r="X83" s="886" t="s">
        <v>792</v>
      </c>
      <c r="Y83" s="885"/>
      <c r="Z83" s="885"/>
      <c r="AA83" s="885"/>
      <c r="AB83" s="885"/>
      <c r="AC83" s="613" t="s">
        <v>792</v>
      </c>
      <c r="AD83" s="613" t="s">
        <v>792</v>
      </c>
    </row>
    <row r="84" spans="1:30">
      <c r="A84" s="612" t="s">
        <v>2072</v>
      </c>
      <c r="B84" s="892" t="s">
        <v>2045</v>
      </c>
      <c r="C84" s="888"/>
      <c r="D84" s="888"/>
      <c r="E84" s="900">
        <v>0</v>
      </c>
      <c r="F84" s="888"/>
      <c r="G84" s="619">
        <v>0</v>
      </c>
      <c r="H84" s="619">
        <v>69000</v>
      </c>
      <c r="I84" s="901">
        <v>5750</v>
      </c>
      <c r="J84" s="888"/>
      <c r="K84" s="618">
        <v>0</v>
      </c>
      <c r="L84" s="894"/>
      <c r="M84" s="888"/>
      <c r="N84" s="887">
        <v>45627</v>
      </c>
      <c r="O84" s="888"/>
      <c r="P84" s="888"/>
      <c r="Q84" s="888"/>
      <c r="R84" s="888"/>
      <c r="S84" s="888"/>
      <c r="T84" s="887">
        <v>45991</v>
      </c>
      <c r="U84" s="888"/>
      <c r="V84" s="888"/>
      <c r="W84" s="616">
        <v>5750</v>
      </c>
      <c r="X84" s="889">
        <v>0</v>
      </c>
      <c r="Y84" s="888"/>
      <c r="Z84" s="888"/>
      <c r="AA84" s="888"/>
      <c r="AB84" s="888"/>
      <c r="AC84" s="617">
        <v>45627</v>
      </c>
      <c r="AD84" s="615" t="s">
        <v>1437</v>
      </c>
    </row>
    <row r="85" spans="1:30">
      <c r="A85" s="612"/>
      <c r="B85" s="892"/>
      <c r="C85" s="888"/>
      <c r="D85" s="888"/>
      <c r="E85" s="893"/>
      <c r="F85" s="888"/>
      <c r="G85" s="615" t="s">
        <v>792</v>
      </c>
      <c r="H85" s="615"/>
      <c r="I85" s="893"/>
      <c r="J85" s="888"/>
      <c r="K85" s="615"/>
      <c r="L85" s="894"/>
      <c r="M85" s="888"/>
      <c r="N85" s="887">
        <v>45992</v>
      </c>
      <c r="O85" s="888"/>
      <c r="P85" s="888"/>
      <c r="Q85" s="888"/>
      <c r="R85" s="888"/>
      <c r="S85" s="888"/>
      <c r="T85" s="887">
        <v>46356</v>
      </c>
      <c r="U85" s="888"/>
      <c r="V85" s="888"/>
      <c r="W85" s="616">
        <v>6050</v>
      </c>
      <c r="X85" s="889">
        <v>0</v>
      </c>
      <c r="Y85" s="888"/>
      <c r="Z85" s="888"/>
      <c r="AA85" s="888"/>
      <c r="AB85" s="888"/>
      <c r="AC85" s="615"/>
      <c r="AD85" s="615"/>
    </row>
    <row r="86" spans="1:30">
      <c r="A86" s="612"/>
      <c r="B86" s="892"/>
      <c r="C86" s="888"/>
      <c r="D86" s="888"/>
      <c r="E86" s="893"/>
      <c r="F86" s="888"/>
      <c r="G86" s="615" t="s">
        <v>792</v>
      </c>
      <c r="H86" s="615"/>
      <c r="I86" s="893"/>
      <c r="J86" s="888"/>
      <c r="K86" s="615"/>
      <c r="L86" s="894"/>
      <c r="M86" s="888"/>
      <c r="N86" s="887">
        <v>46357</v>
      </c>
      <c r="O86" s="888"/>
      <c r="P86" s="888"/>
      <c r="Q86" s="888"/>
      <c r="R86" s="888"/>
      <c r="S86" s="888"/>
      <c r="T86" s="887">
        <v>46721</v>
      </c>
      <c r="U86" s="888"/>
      <c r="V86" s="888"/>
      <c r="W86" s="616">
        <v>6350</v>
      </c>
      <c r="X86" s="889">
        <v>0</v>
      </c>
      <c r="Y86" s="888"/>
      <c r="Z86" s="888"/>
      <c r="AA86" s="888"/>
      <c r="AB86" s="888"/>
      <c r="AC86" s="615"/>
      <c r="AD86" s="615"/>
    </row>
    <row r="87" spans="1:30">
      <c r="A87" s="612"/>
      <c r="B87" s="892"/>
      <c r="C87" s="888"/>
      <c r="D87" s="888"/>
      <c r="E87" s="893"/>
      <c r="F87" s="888"/>
      <c r="G87" s="615" t="s">
        <v>792</v>
      </c>
      <c r="H87" s="615"/>
      <c r="I87" s="893"/>
      <c r="J87" s="888"/>
      <c r="K87" s="615"/>
      <c r="L87" s="894"/>
      <c r="M87" s="888"/>
      <c r="N87" s="887">
        <v>46722</v>
      </c>
      <c r="O87" s="888"/>
      <c r="P87" s="888"/>
      <c r="Q87" s="888"/>
      <c r="R87" s="888"/>
      <c r="S87" s="888"/>
      <c r="T87" s="887">
        <v>47087</v>
      </c>
      <c r="U87" s="888"/>
      <c r="V87" s="888"/>
      <c r="W87" s="616">
        <v>6650</v>
      </c>
      <c r="X87" s="889">
        <v>0</v>
      </c>
      <c r="Y87" s="888"/>
      <c r="Z87" s="888"/>
      <c r="AA87" s="888"/>
      <c r="AB87" s="888"/>
      <c r="AC87" s="615"/>
      <c r="AD87" s="615"/>
    </row>
    <row r="88" spans="1:30">
      <c r="A88" s="612"/>
      <c r="B88" s="892"/>
      <c r="C88" s="888"/>
      <c r="D88" s="888"/>
      <c r="E88" s="893"/>
      <c r="F88" s="888"/>
      <c r="G88" s="615" t="s">
        <v>792</v>
      </c>
      <c r="H88" s="615"/>
      <c r="I88" s="893"/>
      <c r="J88" s="888"/>
      <c r="K88" s="615"/>
      <c r="L88" s="894"/>
      <c r="M88" s="888"/>
      <c r="N88" s="887">
        <v>47088</v>
      </c>
      <c r="O88" s="888"/>
      <c r="P88" s="888"/>
      <c r="Q88" s="888"/>
      <c r="R88" s="888"/>
      <c r="S88" s="888"/>
      <c r="T88" s="887">
        <v>47452</v>
      </c>
      <c r="U88" s="888"/>
      <c r="V88" s="888"/>
      <c r="W88" s="616">
        <v>6950</v>
      </c>
      <c r="X88" s="889">
        <v>0</v>
      </c>
      <c r="Y88" s="888"/>
      <c r="Z88" s="888"/>
      <c r="AA88" s="888"/>
      <c r="AB88" s="888"/>
      <c r="AC88" s="615"/>
      <c r="AD88" s="615"/>
    </row>
    <row r="89" spans="1:30">
      <c r="A89" s="614" t="s">
        <v>792</v>
      </c>
      <c r="B89" s="884" t="s">
        <v>792</v>
      </c>
      <c r="C89" s="885"/>
      <c r="D89" s="885"/>
      <c r="E89" s="886" t="s">
        <v>792</v>
      </c>
      <c r="F89" s="885"/>
      <c r="G89" s="613" t="s">
        <v>792</v>
      </c>
      <c r="H89" s="613" t="s">
        <v>792</v>
      </c>
      <c r="I89" s="886" t="s">
        <v>792</v>
      </c>
      <c r="J89" s="885"/>
      <c r="K89" s="613" t="s">
        <v>792</v>
      </c>
      <c r="L89" s="884" t="s">
        <v>792</v>
      </c>
      <c r="M89" s="885"/>
      <c r="N89" s="886" t="s">
        <v>792</v>
      </c>
      <c r="O89" s="885"/>
      <c r="P89" s="885"/>
      <c r="Q89" s="885"/>
      <c r="R89" s="885"/>
      <c r="S89" s="885"/>
      <c r="T89" s="886" t="s">
        <v>792</v>
      </c>
      <c r="U89" s="885"/>
      <c r="V89" s="885"/>
      <c r="W89" s="613" t="s">
        <v>792</v>
      </c>
      <c r="X89" s="886" t="s">
        <v>792</v>
      </c>
      <c r="Y89" s="885"/>
      <c r="Z89" s="885"/>
      <c r="AA89" s="885"/>
      <c r="AB89" s="885"/>
      <c r="AC89" s="613" t="s">
        <v>792</v>
      </c>
      <c r="AD89" s="613" t="s">
        <v>792</v>
      </c>
    </row>
    <row r="90" spans="1:30">
      <c r="A90" s="892" t="s">
        <v>792</v>
      </c>
      <c r="B90" s="892" t="s">
        <v>792</v>
      </c>
      <c r="C90" s="888"/>
      <c r="D90" s="888"/>
    </row>
    <row r="91" spans="1:30">
      <c r="A91" s="888"/>
      <c r="B91" s="888"/>
      <c r="C91" s="888"/>
      <c r="D91" s="888"/>
    </row>
    <row r="92" spans="1:30" ht="16" thickBot="1">
      <c r="A92" s="888"/>
      <c r="B92" s="888"/>
      <c r="C92" s="888"/>
      <c r="D92" s="888"/>
      <c r="J92" s="895" t="s">
        <v>901</v>
      </c>
      <c r="K92" s="896"/>
      <c r="L92" s="896"/>
      <c r="M92" s="896"/>
      <c r="N92" s="896"/>
      <c r="O92" s="896"/>
      <c r="P92" s="896"/>
      <c r="Q92" s="896"/>
      <c r="R92" s="896"/>
      <c r="S92" s="896"/>
      <c r="T92" s="896"/>
      <c r="U92" s="896"/>
      <c r="V92" s="896"/>
      <c r="W92" s="896"/>
      <c r="X92" s="896"/>
      <c r="Y92" s="896"/>
      <c r="Z92" s="896"/>
    </row>
    <row r="93" spans="1:30">
      <c r="A93" s="888"/>
      <c r="B93" s="888"/>
      <c r="C93" s="888"/>
      <c r="D93" s="888"/>
    </row>
    <row r="94" spans="1:30">
      <c r="A94" s="888"/>
      <c r="B94" s="888"/>
      <c r="C94" s="888"/>
      <c r="D94" s="888"/>
      <c r="J94" s="890" t="s">
        <v>902</v>
      </c>
      <c r="K94" s="888"/>
      <c r="L94" s="888"/>
      <c r="M94" s="891">
        <v>51040</v>
      </c>
      <c r="N94" s="888"/>
      <c r="S94" s="890" t="s">
        <v>903</v>
      </c>
      <c r="T94" s="888"/>
      <c r="U94" s="888"/>
      <c r="V94" s="891">
        <v>64471.55</v>
      </c>
      <c r="W94" s="888"/>
      <c r="X94" s="888"/>
      <c r="Y94" s="888"/>
    </row>
    <row r="95" spans="1:30">
      <c r="A95" s="888"/>
      <c r="B95" s="888"/>
      <c r="C95" s="888"/>
      <c r="D95" s="888"/>
    </row>
    <row r="96" spans="1:30">
      <c r="A96" s="888"/>
      <c r="B96" s="888"/>
      <c r="C96" s="888"/>
      <c r="D96" s="888"/>
      <c r="S96" s="890" t="s">
        <v>904</v>
      </c>
      <c r="T96" s="888"/>
      <c r="U96" s="888"/>
      <c r="V96" s="891">
        <v>773658.6</v>
      </c>
      <c r="W96" s="888"/>
      <c r="X96" s="888"/>
      <c r="Y96" s="888"/>
    </row>
    <row r="97" spans="1:25">
      <c r="A97" s="888"/>
      <c r="B97" s="888"/>
      <c r="C97" s="888"/>
      <c r="D97" s="888"/>
      <c r="J97" s="890" t="s">
        <v>905</v>
      </c>
      <c r="K97" s="888"/>
      <c r="L97" s="888"/>
      <c r="M97" s="891">
        <v>49304</v>
      </c>
      <c r="N97" s="888"/>
      <c r="S97" s="888"/>
      <c r="T97" s="888"/>
      <c r="U97" s="888"/>
      <c r="V97" s="888"/>
      <c r="W97" s="888"/>
      <c r="X97" s="888"/>
      <c r="Y97" s="888"/>
    </row>
    <row r="98" spans="1:25">
      <c r="A98" s="888"/>
      <c r="B98" s="888"/>
      <c r="C98" s="888"/>
      <c r="D98" s="888"/>
      <c r="J98" s="888"/>
      <c r="K98" s="888"/>
      <c r="L98" s="888"/>
      <c r="M98" s="888"/>
      <c r="N98" s="888"/>
    </row>
    <row r="99" spans="1:25">
      <c r="A99" s="888"/>
      <c r="B99" s="888"/>
      <c r="C99" s="888"/>
      <c r="D99" s="888"/>
    </row>
    <row r="100" spans="1:25">
      <c r="A100" s="888"/>
      <c r="B100" s="888"/>
      <c r="C100" s="888"/>
      <c r="D100" s="888"/>
      <c r="J100" s="890" t="s">
        <v>906</v>
      </c>
      <c r="K100" s="888"/>
      <c r="L100" s="888"/>
      <c r="M100" s="891">
        <v>49304</v>
      </c>
      <c r="N100" s="888"/>
      <c r="R100" s="890" t="s">
        <v>729</v>
      </c>
      <c r="S100" s="888"/>
      <c r="T100" s="888"/>
      <c r="U100" s="899">
        <v>96.5987460815047</v>
      </c>
      <c r="V100" s="888"/>
      <c r="W100" s="888"/>
      <c r="X100" s="888"/>
    </row>
    <row r="101" spans="1:25" ht="16" thickBot="1">
      <c r="A101" s="888"/>
      <c r="B101" s="888"/>
      <c r="C101" s="888"/>
      <c r="D101" s="888"/>
      <c r="J101" s="897" t="s">
        <v>907</v>
      </c>
      <c r="K101" s="896"/>
      <c r="L101" s="896"/>
      <c r="M101" s="898">
        <v>1736</v>
      </c>
      <c r="N101" s="896"/>
      <c r="R101" s="890" t="s">
        <v>908</v>
      </c>
      <c r="S101" s="888"/>
      <c r="T101" s="888"/>
      <c r="U101" s="899">
        <v>3.4012539184952977</v>
      </c>
      <c r="V101" s="888"/>
      <c r="W101" s="888"/>
      <c r="X101" s="888"/>
    </row>
    <row r="102" spans="1:25">
      <c r="A102" s="888"/>
      <c r="B102" s="888"/>
      <c r="C102" s="888"/>
      <c r="D102" s="888"/>
    </row>
    <row r="103" spans="1:25">
      <c r="A103" s="888"/>
      <c r="B103" s="888"/>
      <c r="C103" s="888"/>
      <c r="D103" s="888"/>
      <c r="J103" s="890" t="s">
        <v>909</v>
      </c>
      <c r="K103" s="888"/>
      <c r="L103" s="888"/>
      <c r="M103" s="891">
        <v>51040</v>
      </c>
      <c r="N103" s="888"/>
    </row>
    <row r="104" spans="1:25">
      <c r="A104" s="888"/>
      <c r="B104" s="888"/>
      <c r="C104" s="888"/>
      <c r="D104" s="888"/>
    </row>
    <row r="105" spans="1:25" ht="2.25" customHeight="1"/>
  </sheetData>
  <mergeCells count="618">
    <mergeCell ref="J103:L103"/>
    <mergeCell ref="M103:N103"/>
    <mergeCell ref="E89:F89"/>
    <mergeCell ref="J101:L101"/>
    <mergeCell ref="M101:N101"/>
    <mergeCell ref="R101:T101"/>
    <mergeCell ref="U101:X101"/>
    <mergeCell ref="B89:D89"/>
    <mergeCell ref="A90:A104"/>
    <mergeCell ref="B90:D104"/>
    <mergeCell ref="J92:Z92"/>
    <mergeCell ref="J94:L94"/>
    <mergeCell ref="M94:N94"/>
    <mergeCell ref="U100:X100"/>
    <mergeCell ref="I89:J89"/>
    <mergeCell ref="L89:M89"/>
    <mergeCell ref="N89:S89"/>
    <mergeCell ref="V96:Y97"/>
    <mergeCell ref="J97:L98"/>
    <mergeCell ref="M97:N98"/>
    <mergeCell ref="J100:L100"/>
    <mergeCell ref="M100:N100"/>
    <mergeCell ref="R100:T100"/>
    <mergeCell ref="T89:V89"/>
    <mergeCell ref="X89:AB89"/>
    <mergeCell ref="T88:V88"/>
    <mergeCell ref="S94:U94"/>
    <mergeCell ref="V94:Y94"/>
    <mergeCell ref="S96:U97"/>
    <mergeCell ref="B88:D88"/>
    <mergeCell ref="E88:F88"/>
    <mergeCell ref="I88:J88"/>
    <mergeCell ref="L88:M88"/>
    <mergeCell ref="N88:S88"/>
    <mergeCell ref="L87:M87"/>
    <mergeCell ref="B87:D87"/>
    <mergeCell ref="E87:F87"/>
    <mergeCell ref="X88:AB88"/>
    <mergeCell ref="T87:V87"/>
    <mergeCell ref="I87:J87"/>
    <mergeCell ref="N87:S87"/>
    <mergeCell ref="X87:AB87"/>
    <mergeCell ref="B86:D86"/>
    <mergeCell ref="E86:F86"/>
    <mergeCell ref="I86:J86"/>
    <mergeCell ref="L86:M86"/>
    <mergeCell ref="N86:S86"/>
    <mergeCell ref="T86:V86"/>
    <mergeCell ref="X86:AB86"/>
    <mergeCell ref="N83:S83"/>
    <mergeCell ref="T81:V81"/>
    <mergeCell ref="I81:J81"/>
    <mergeCell ref="L81:M81"/>
    <mergeCell ref="B83:D83"/>
    <mergeCell ref="E83:F83"/>
    <mergeCell ref="X84:AB84"/>
    <mergeCell ref="T85:V85"/>
    <mergeCell ref="X85:AB85"/>
    <mergeCell ref="L85:M85"/>
    <mergeCell ref="N85:S85"/>
    <mergeCell ref="T82:V82"/>
    <mergeCell ref="X82:AB82"/>
    <mergeCell ref="T83:V83"/>
    <mergeCell ref="B85:D85"/>
    <mergeCell ref="B84:D84"/>
    <mergeCell ref="E84:F84"/>
    <mergeCell ref="I84:J84"/>
    <mergeCell ref="L84:M84"/>
    <mergeCell ref="N84:S84"/>
    <mergeCell ref="T84:V84"/>
    <mergeCell ref="E85:F85"/>
    <mergeCell ref="I85:J85"/>
    <mergeCell ref="B80:D80"/>
    <mergeCell ref="E80:F80"/>
    <mergeCell ref="I80:J80"/>
    <mergeCell ref="L80:M80"/>
    <mergeCell ref="X81:AB81"/>
    <mergeCell ref="X83:AB83"/>
    <mergeCell ref="X80:AB80"/>
    <mergeCell ref="B79:D79"/>
    <mergeCell ref="B78:D78"/>
    <mergeCell ref="E78:F78"/>
    <mergeCell ref="I78:J78"/>
    <mergeCell ref="L78:M78"/>
    <mergeCell ref="N78:S78"/>
    <mergeCell ref="T78:V78"/>
    <mergeCell ref="B82:D82"/>
    <mergeCell ref="E82:F82"/>
    <mergeCell ref="I82:J82"/>
    <mergeCell ref="L82:M82"/>
    <mergeCell ref="N82:S82"/>
    <mergeCell ref="N81:S81"/>
    <mergeCell ref="B81:D81"/>
    <mergeCell ref="E81:F81"/>
    <mergeCell ref="I83:J83"/>
    <mergeCell ref="L83:M83"/>
    <mergeCell ref="N80:S80"/>
    <mergeCell ref="T80:V80"/>
    <mergeCell ref="L79:M79"/>
    <mergeCell ref="N79:S79"/>
    <mergeCell ref="X78:AB78"/>
    <mergeCell ref="T79:V79"/>
    <mergeCell ref="X79:AB79"/>
    <mergeCell ref="E79:F79"/>
    <mergeCell ref="I79:J79"/>
    <mergeCell ref="N76:S76"/>
    <mergeCell ref="N75:S75"/>
    <mergeCell ref="T77:V77"/>
    <mergeCell ref="X75:AB75"/>
    <mergeCell ref="X77:AB77"/>
    <mergeCell ref="X74:AB74"/>
    <mergeCell ref="B77:D77"/>
    <mergeCell ref="E77:F77"/>
    <mergeCell ref="B76:D76"/>
    <mergeCell ref="E76:F76"/>
    <mergeCell ref="I76:J76"/>
    <mergeCell ref="L76:M76"/>
    <mergeCell ref="T76:V76"/>
    <mergeCell ref="X76:AB76"/>
    <mergeCell ref="B75:D75"/>
    <mergeCell ref="E75:F75"/>
    <mergeCell ref="I77:J77"/>
    <mergeCell ref="L77:M77"/>
    <mergeCell ref="N77:S77"/>
    <mergeCell ref="T75:V75"/>
    <mergeCell ref="I75:J75"/>
    <mergeCell ref="L75:M75"/>
    <mergeCell ref="B74:D74"/>
    <mergeCell ref="E74:F74"/>
    <mergeCell ref="I74:J74"/>
    <mergeCell ref="L74:M74"/>
    <mergeCell ref="N74:S74"/>
    <mergeCell ref="T74:V74"/>
    <mergeCell ref="L73:M73"/>
    <mergeCell ref="B73:D73"/>
    <mergeCell ref="B72:D72"/>
    <mergeCell ref="E72:F72"/>
    <mergeCell ref="I72:J72"/>
    <mergeCell ref="L72:M72"/>
    <mergeCell ref="N72:S72"/>
    <mergeCell ref="N73:S73"/>
    <mergeCell ref="X72:AB72"/>
    <mergeCell ref="T73:V73"/>
    <mergeCell ref="X73:AB73"/>
    <mergeCell ref="T70:V70"/>
    <mergeCell ref="X70:AB70"/>
    <mergeCell ref="B69:D69"/>
    <mergeCell ref="E69:F69"/>
    <mergeCell ref="I71:J71"/>
    <mergeCell ref="L71:M71"/>
    <mergeCell ref="N71:S71"/>
    <mergeCell ref="T72:V72"/>
    <mergeCell ref="E73:F73"/>
    <mergeCell ref="I73:J73"/>
    <mergeCell ref="N69:S69"/>
    <mergeCell ref="T71:V71"/>
    <mergeCell ref="X69:AB69"/>
    <mergeCell ref="X71:AB71"/>
    <mergeCell ref="B71:D71"/>
    <mergeCell ref="E71:F71"/>
    <mergeCell ref="B70:D70"/>
    <mergeCell ref="E70:F70"/>
    <mergeCell ref="I70:J70"/>
    <mergeCell ref="L70:M70"/>
    <mergeCell ref="N70:S70"/>
    <mergeCell ref="X68:AB68"/>
    <mergeCell ref="B67:D67"/>
    <mergeCell ref="E67:F67"/>
    <mergeCell ref="I67:J67"/>
    <mergeCell ref="B68:D68"/>
    <mergeCell ref="E68:F68"/>
    <mergeCell ref="T69:V69"/>
    <mergeCell ref="I69:J69"/>
    <mergeCell ref="L69:M69"/>
    <mergeCell ref="I68:J68"/>
    <mergeCell ref="L68:M68"/>
    <mergeCell ref="N68:S68"/>
    <mergeCell ref="T68:V68"/>
    <mergeCell ref="L67:M67"/>
    <mergeCell ref="N67:S67"/>
    <mergeCell ref="B66:D66"/>
    <mergeCell ref="E66:F66"/>
    <mergeCell ref="I66:J66"/>
    <mergeCell ref="L66:M66"/>
    <mergeCell ref="N66:S66"/>
    <mergeCell ref="T66:V66"/>
    <mergeCell ref="X66:AB66"/>
    <mergeCell ref="T67:V67"/>
    <mergeCell ref="X67:AB67"/>
    <mergeCell ref="T64:V64"/>
    <mergeCell ref="X64:AB64"/>
    <mergeCell ref="B63:D63"/>
    <mergeCell ref="E63:F63"/>
    <mergeCell ref="I65:J65"/>
    <mergeCell ref="L65:M65"/>
    <mergeCell ref="N65:S65"/>
    <mergeCell ref="N63:S63"/>
    <mergeCell ref="T65:V65"/>
    <mergeCell ref="X63:AB63"/>
    <mergeCell ref="X65:AB65"/>
    <mergeCell ref="B65:D65"/>
    <mergeCell ref="E65:F65"/>
    <mergeCell ref="B64:D64"/>
    <mergeCell ref="E64:F64"/>
    <mergeCell ref="I64:J64"/>
    <mergeCell ref="L64:M64"/>
    <mergeCell ref="N64:S64"/>
    <mergeCell ref="X62:AB62"/>
    <mergeCell ref="B61:D61"/>
    <mergeCell ref="E61:F61"/>
    <mergeCell ref="I61:J61"/>
    <mergeCell ref="B62:D62"/>
    <mergeCell ref="E62:F62"/>
    <mergeCell ref="T63:V63"/>
    <mergeCell ref="I63:J63"/>
    <mergeCell ref="L63:M63"/>
    <mergeCell ref="I62:J62"/>
    <mergeCell ref="L62:M62"/>
    <mergeCell ref="N62:S62"/>
    <mergeCell ref="T62:V62"/>
    <mergeCell ref="L61:M61"/>
    <mergeCell ref="N61:S61"/>
    <mergeCell ref="B60:D60"/>
    <mergeCell ref="E60:F60"/>
    <mergeCell ref="I60:J60"/>
    <mergeCell ref="L60:M60"/>
    <mergeCell ref="N60:S60"/>
    <mergeCell ref="T60:V60"/>
    <mergeCell ref="X60:AB60"/>
    <mergeCell ref="T61:V61"/>
    <mergeCell ref="X61:AB61"/>
    <mergeCell ref="T58:V58"/>
    <mergeCell ref="X58:AB58"/>
    <mergeCell ref="B57:D57"/>
    <mergeCell ref="E57:F57"/>
    <mergeCell ref="I59:J59"/>
    <mergeCell ref="L59:M59"/>
    <mergeCell ref="N59:S59"/>
    <mergeCell ref="N57:S57"/>
    <mergeCell ref="T59:V59"/>
    <mergeCell ref="X57:AB57"/>
    <mergeCell ref="X59:AB59"/>
    <mergeCell ref="B59:D59"/>
    <mergeCell ref="E59:F59"/>
    <mergeCell ref="B58:D58"/>
    <mergeCell ref="E58:F58"/>
    <mergeCell ref="I58:J58"/>
    <mergeCell ref="L58:M58"/>
    <mergeCell ref="N58:S58"/>
    <mergeCell ref="X56:AB56"/>
    <mergeCell ref="B55:D55"/>
    <mergeCell ref="E55:F55"/>
    <mergeCell ref="I55:J55"/>
    <mergeCell ref="B56:D56"/>
    <mergeCell ref="E56:F56"/>
    <mergeCell ref="T57:V57"/>
    <mergeCell ref="I57:J57"/>
    <mergeCell ref="L57:M57"/>
    <mergeCell ref="I56:J56"/>
    <mergeCell ref="L56:M56"/>
    <mergeCell ref="N56:S56"/>
    <mergeCell ref="T56:V56"/>
    <mergeCell ref="L55:M55"/>
    <mergeCell ref="N55:S55"/>
    <mergeCell ref="B54:D54"/>
    <mergeCell ref="E54:F54"/>
    <mergeCell ref="I54:J54"/>
    <mergeCell ref="L54:M54"/>
    <mergeCell ref="N54:S54"/>
    <mergeCell ref="T54:V54"/>
    <mergeCell ref="X54:AB54"/>
    <mergeCell ref="T55:V55"/>
    <mergeCell ref="X55:AB55"/>
    <mergeCell ref="T52:V52"/>
    <mergeCell ref="X52:AB52"/>
    <mergeCell ref="B51:D51"/>
    <mergeCell ref="E51:F51"/>
    <mergeCell ref="I53:J53"/>
    <mergeCell ref="L53:M53"/>
    <mergeCell ref="N53:S53"/>
    <mergeCell ref="N51:S51"/>
    <mergeCell ref="T53:V53"/>
    <mergeCell ref="X51:AB51"/>
    <mergeCell ref="X53:AB53"/>
    <mergeCell ref="B53:D53"/>
    <mergeCell ref="E53:F53"/>
    <mergeCell ref="B52:D52"/>
    <mergeCell ref="E52:F52"/>
    <mergeCell ref="I52:J52"/>
    <mergeCell ref="L52:M52"/>
    <mergeCell ref="N52:S52"/>
    <mergeCell ref="X50:AB50"/>
    <mergeCell ref="B49:D49"/>
    <mergeCell ref="E49:F49"/>
    <mergeCell ref="I49:J49"/>
    <mergeCell ref="B50:D50"/>
    <mergeCell ref="E50:F50"/>
    <mergeCell ref="T51:V51"/>
    <mergeCell ref="I51:J51"/>
    <mergeCell ref="L51:M51"/>
    <mergeCell ref="I50:J50"/>
    <mergeCell ref="L50:M50"/>
    <mergeCell ref="N50:S50"/>
    <mergeCell ref="T50:V50"/>
    <mergeCell ref="L49:M49"/>
    <mergeCell ref="N49:S49"/>
    <mergeCell ref="B48:D48"/>
    <mergeCell ref="E48:F48"/>
    <mergeCell ref="I48:J48"/>
    <mergeCell ref="L48:M48"/>
    <mergeCell ref="N48:S48"/>
    <mergeCell ref="T48:V48"/>
    <mergeCell ref="X48:AB48"/>
    <mergeCell ref="T49:V49"/>
    <mergeCell ref="X49:AB49"/>
    <mergeCell ref="T46:V46"/>
    <mergeCell ref="X46:AB46"/>
    <mergeCell ref="B45:D45"/>
    <mergeCell ref="E45:F45"/>
    <mergeCell ref="I47:J47"/>
    <mergeCell ref="L47:M47"/>
    <mergeCell ref="N47:S47"/>
    <mergeCell ref="N45:S45"/>
    <mergeCell ref="T47:V47"/>
    <mergeCell ref="X45:AB45"/>
    <mergeCell ref="X47:AB47"/>
    <mergeCell ref="B47:D47"/>
    <mergeCell ref="E47:F47"/>
    <mergeCell ref="B46:D46"/>
    <mergeCell ref="E46:F46"/>
    <mergeCell ref="I46:J46"/>
    <mergeCell ref="L46:M46"/>
    <mergeCell ref="N46:S46"/>
    <mergeCell ref="X44:AB44"/>
    <mergeCell ref="B43:D43"/>
    <mergeCell ref="E43:F43"/>
    <mergeCell ref="I43:J43"/>
    <mergeCell ref="B44:D44"/>
    <mergeCell ref="E44:F44"/>
    <mergeCell ref="T45:V45"/>
    <mergeCell ref="I45:J45"/>
    <mergeCell ref="L45:M45"/>
    <mergeCell ref="I44:J44"/>
    <mergeCell ref="L44:M44"/>
    <mergeCell ref="N44:S44"/>
    <mergeCell ref="T44:V44"/>
    <mergeCell ref="L43:M43"/>
    <mergeCell ref="N43:S43"/>
    <mergeCell ref="B42:D42"/>
    <mergeCell ref="E42:F42"/>
    <mergeCell ref="I42:J42"/>
    <mergeCell ref="L42:M42"/>
    <mergeCell ref="N42:S42"/>
    <mergeCell ref="T42:V42"/>
    <mergeCell ref="X42:AB42"/>
    <mergeCell ref="T43:V43"/>
    <mergeCell ref="X43:AB43"/>
    <mergeCell ref="T40:V40"/>
    <mergeCell ref="X40:AB40"/>
    <mergeCell ref="B39:D39"/>
    <mergeCell ref="E39:F39"/>
    <mergeCell ref="I41:J41"/>
    <mergeCell ref="L41:M41"/>
    <mergeCell ref="N41:S41"/>
    <mergeCell ref="N39:S39"/>
    <mergeCell ref="T41:V41"/>
    <mergeCell ref="X39:AB39"/>
    <mergeCell ref="X41:AB41"/>
    <mergeCell ref="B41:D41"/>
    <mergeCell ref="E41:F41"/>
    <mergeCell ref="B40:D40"/>
    <mergeCell ref="E40:F40"/>
    <mergeCell ref="I40:J40"/>
    <mergeCell ref="L40:M40"/>
    <mergeCell ref="N40:S40"/>
    <mergeCell ref="X38:AB38"/>
    <mergeCell ref="B37:D37"/>
    <mergeCell ref="E37:F37"/>
    <mergeCell ref="I37:J37"/>
    <mergeCell ref="B38:D38"/>
    <mergeCell ref="E38:F38"/>
    <mergeCell ref="T39:V39"/>
    <mergeCell ref="I39:J39"/>
    <mergeCell ref="L39:M39"/>
    <mergeCell ref="I38:J38"/>
    <mergeCell ref="L38:M38"/>
    <mergeCell ref="N38:S38"/>
    <mergeCell ref="T38:V38"/>
    <mergeCell ref="L37:M37"/>
    <mergeCell ref="N37:S37"/>
    <mergeCell ref="B36:D36"/>
    <mergeCell ref="E36:F36"/>
    <mergeCell ref="I36:J36"/>
    <mergeCell ref="L36:M36"/>
    <mergeCell ref="N36:S36"/>
    <mergeCell ref="T36:V36"/>
    <mergeCell ref="X36:AB36"/>
    <mergeCell ref="T37:V37"/>
    <mergeCell ref="X37:AB37"/>
    <mergeCell ref="T34:V34"/>
    <mergeCell ref="X34:AB34"/>
    <mergeCell ref="B33:D33"/>
    <mergeCell ref="E33:F33"/>
    <mergeCell ref="I35:J35"/>
    <mergeCell ref="L35:M35"/>
    <mergeCell ref="N35:S35"/>
    <mergeCell ref="N33:S33"/>
    <mergeCell ref="T35:V35"/>
    <mergeCell ref="X33:AB33"/>
    <mergeCell ref="X35:AB35"/>
    <mergeCell ref="B35:D35"/>
    <mergeCell ref="E35:F35"/>
    <mergeCell ref="B34:D34"/>
    <mergeCell ref="E34:F34"/>
    <mergeCell ref="I34:J34"/>
    <mergeCell ref="L34:M34"/>
    <mergeCell ref="N34:S34"/>
    <mergeCell ref="X32:AB32"/>
    <mergeCell ref="B31:D31"/>
    <mergeCell ref="E31:F31"/>
    <mergeCell ref="I31:J31"/>
    <mergeCell ref="B32:D32"/>
    <mergeCell ref="E32:F32"/>
    <mergeCell ref="T33:V33"/>
    <mergeCell ref="I33:J33"/>
    <mergeCell ref="L33:M33"/>
    <mergeCell ref="I32:J32"/>
    <mergeCell ref="L32:M32"/>
    <mergeCell ref="N32:S32"/>
    <mergeCell ref="T32:V32"/>
    <mergeCell ref="L31:M31"/>
    <mergeCell ref="N31:S31"/>
    <mergeCell ref="B30:D30"/>
    <mergeCell ref="E30:F30"/>
    <mergeCell ref="I30:J30"/>
    <mergeCell ref="L30:M30"/>
    <mergeCell ref="N30:S30"/>
    <mergeCell ref="T30:V30"/>
    <mergeCell ref="X30:AB30"/>
    <mergeCell ref="T31:V31"/>
    <mergeCell ref="X31:AB31"/>
    <mergeCell ref="T28:V28"/>
    <mergeCell ref="X28:AB28"/>
    <mergeCell ref="B27:D27"/>
    <mergeCell ref="E27:F27"/>
    <mergeCell ref="I29:J29"/>
    <mergeCell ref="L29:M29"/>
    <mergeCell ref="N29:S29"/>
    <mergeCell ref="N27:S27"/>
    <mergeCell ref="T29:V29"/>
    <mergeCell ref="X27:AB27"/>
    <mergeCell ref="X29:AB29"/>
    <mergeCell ref="B29:D29"/>
    <mergeCell ref="E29:F29"/>
    <mergeCell ref="B28:D28"/>
    <mergeCell ref="E28:F28"/>
    <mergeCell ref="I28:J28"/>
    <mergeCell ref="L28:M28"/>
    <mergeCell ref="N28:S28"/>
    <mergeCell ref="X26:AB26"/>
    <mergeCell ref="B25:D25"/>
    <mergeCell ref="E25:F25"/>
    <mergeCell ref="I25:J25"/>
    <mergeCell ref="B26:D26"/>
    <mergeCell ref="E26:F26"/>
    <mergeCell ref="T27:V27"/>
    <mergeCell ref="I27:J27"/>
    <mergeCell ref="L27:M27"/>
    <mergeCell ref="I26:J26"/>
    <mergeCell ref="L26:M26"/>
    <mergeCell ref="N26:S26"/>
    <mergeCell ref="T26:V26"/>
    <mergeCell ref="L25:M25"/>
    <mergeCell ref="N25:S25"/>
    <mergeCell ref="B24:D24"/>
    <mergeCell ref="E24:F24"/>
    <mergeCell ref="I24:J24"/>
    <mergeCell ref="L24:M24"/>
    <mergeCell ref="N24:S24"/>
    <mergeCell ref="T24:V24"/>
    <mergeCell ref="X24:AB24"/>
    <mergeCell ref="T25:V25"/>
    <mergeCell ref="X25:AB25"/>
    <mergeCell ref="T22:V22"/>
    <mergeCell ref="X22:AB22"/>
    <mergeCell ref="B21:D21"/>
    <mergeCell ref="E21:F21"/>
    <mergeCell ref="I23:J23"/>
    <mergeCell ref="L23:M23"/>
    <mergeCell ref="N23:S23"/>
    <mergeCell ref="N21:S21"/>
    <mergeCell ref="T23:V23"/>
    <mergeCell ref="X21:AB21"/>
    <mergeCell ref="X23:AB23"/>
    <mergeCell ref="B23:D23"/>
    <mergeCell ref="E23:F23"/>
    <mergeCell ref="B22:D22"/>
    <mergeCell ref="E22:F22"/>
    <mergeCell ref="I22:J22"/>
    <mergeCell ref="L22:M22"/>
    <mergeCell ref="N22:S22"/>
    <mergeCell ref="X20:AB20"/>
    <mergeCell ref="B19:D19"/>
    <mergeCell ref="E19:F19"/>
    <mergeCell ref="I19:J19"/>
    <mergeCell ref="B20:D20"/>
    <mergeCell ref="E20:F20"/>
    <mergeCell ref="T21:V21"/>
    <mergeCell ref="I21:J21"/>
    <mergeCell ref="L21:M21"/>
    <mergeCell ref="I20:J20"/>
    <mergeCell ref="L20:M20"/>
    <mergeCell ref="N20:S20"/>
    <mergeCell ref="T20:V20"/>
    <mergeCell ref="L19:M19"/>
    <mergeCell ref="N19:S19"/>
    <mergeCell ref="B18:D18"/>
    <mergeCell ref="E18:F18"/>
    <mergeCell ref="I18:J18"/>
    <mergeCell ref="L18:M18"/>
    <mergeCell ref="N18:S18"/>
    <mergeCell ref="T18:V18"/>
    <mergeCell ref="X18:AB18"/>
    <mergeCell ref="T19:V19"/>
    <mergeCell ref="X19:AB19"/>
    <mergeCell ref="T15:V15"/>
    <mergeCell ref="I15:J15"/>
    <mergeCell ref="L15:M15"/>
    <mergeCell ref="T16:V16"/>
    <mergeCell ref="X16:AB16"/>
    <mergeCell ref="B15:D15"/>
    <mergeCell ref="E15:F15"/>
    <mergeCell ref="I17:J17"/>
    <mergeCell ref="L17:M17"/>
    <mergeCell ref="N17:S17"/>
    <mergeCell ref="N15:S15"/>
    <mergeCell ref="T17:V17"/>
    <mergeCell ref="X15:AB15"/>
    <mergeCell ref="X17:AB17"/>
    <mergeCell ref="B17:D17"/>
    <mergeCell ref="E17:F17"/>
    <mergeCell ref="B16:D16"/>
    <mergeCell ref="E16:F16"/>
    <mergeCell ref="I16:J16"/>
    <mergeCell ref="L16:M16"/>
    <mergeCell ref="N16:S16"/>
    <mergeCell ref="X14:AB14"/>
    <mergeCell ref="B13:D13"/>
    <mergeCell ref="B12:D12"/>
    <mergeCell ref="E12:F12"/>
    <mergeCell ref="I12:J12"/>
    <mergeCell ref="L12:M12"/>
    <mergeCell ref="N12:S12"/>
    <mergeCell ref="T12:V12"/>
    <mergeCell ref="E13:F13"/>
    <mergeCell ref="I13:J13"/>
    <mergeCell ref="B14:D14"/>
    <mergeCell ref="E14:F14"/>
    <mergeCell ref="I14:J14"/>
    <mergeCell ref="L14:M14"/>
    <mergeCell ref="N14:S14"/>
    <mergeCell ref="T14:V14"/>
    <mergeCell ref="T13:V13"/>
    <mergeCell ref="X13:AB13"/>
    <mergeCell ref="B11:D11"/>
    <mergeCell ref="E11:F11"/>
    <mergeCell ref="L13:M13"/>
    <mergeCell ref="N13:S13"/>
    <mergeCell ref="B10:D10"/>
    <mergeCell ref="E10:F10"/>
    <mergeCell ref="I10:J10"/>
    <mergeCell ref="L10:M10"/>
    <mergeCell ref="N10:S10"/>
    <mergeCell ref="I11:J11"/>
    <mergeCell ref="L11:M11"/>
    <mergeCell ref="N11:S11"/>
    <mergeCell ref="N9:S9"/>
    <mergeCell ref="T11:V11"/>
    <mergeCell ref="T10:V10"/>
    <mergeCell ref="X6:AB6"/>
    <mergeCell ref="T7:V7"/>
    <mergeCell ref="X7:AB7"/>
    <mergeCell ref="X10:AB10"/>
    <mergeCell ref="X11:AB11"/>
    <mergeCell ref="X12:AB12"/>
    <mergeCell ref="B7:D7"/>
    <mergeCell ref="X9:AB9"/>
    <mergeCell ref="E7:F7"/>
    <mergeCell ref="I7:J7"/>
    <mergeCell ref="L7:M7"/>
    <mergeCell ref="N7:S7"/>
    <mergeCell ref="X8:AB8"/>
    <mergeCell ref="I6:J6"/>
    <mergeCell ref="L6:M6"/>
    <mergeCell ref="N6:S6"/>
    <mergeCell ref="T6:V6"/>
    <mergeCell ref="I8:J8"/>
    <mergeCell ref="L8:M8"/>
    <mergeCell ref="N8:S8"/>
    <mergeCell ref="T8:V8"/>
    <mergeCell ref="B9:D9"/>
    <mergeCell ref="E9:F9"/>
    <mergeCell ref="B8:D8"/>
    <mergeCell ref="E8:F8"/>
    <mergeCell ref="B6:D6"/>
    <mergeCell ref="E6:F6"/>
    <mergeCell ref="T9:V9"/>
    <mergeCell ref="I9:J9"/>
    <mergeCell ref="L9:M9"/>
    <mergeCell ref="X5:AB5"/>
    <mergeCell ref="AC5:AD5"/>
    <mergeCell ref="D2:P2"/>
    <mergeCell ref="C3:O3"/>
    <mergeCell ref="B5:D5"/>
    <mergeCell ref="E5:G5"/>
    <mergeCell ref="I5:J5"/>
    <mergeCell ref="L5:M5"/>
    <mergeCell ref="N5:V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BS86"/>
  <sheetViews>
    <sheetView workbookViewId="0">
      <selection activeCell="B13" sqref="B13:K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621</v>
      </c>
      <c r="B1" s="275"/>
      <c r="C1" s="275">
        <v>640</v>
      </c>
      <c r="D1" s="482">
        <v>60</v>
      </c>
      <c r="E1" s="482"/>
      <c r="F1" s="482" t="str">
        <f>IFERROR(MATCH($C$1,'Working - CPI'!$A:$A,0),"")</f>
        <v/>
      </c>
      <c r="G1" s="483">
        <f>IFERROR(MATCH($C$1,'Lease Report 2025'!$B:$B,0),"")</f>
        <v>147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1</v>
      </c>
      <c r="D2" s="872" t="s">
        <v>729</v>
      </c>
      <c r="E2" s="871"/>
      <c r="F2" s="252" t="s">
        <v>730</v>
      </c>
      <c r="G2" s="253">
        <f>'Occupancy Summary Schedule'!D26</f>
        <v>84028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 t="s">
        <v>1129</v>
      </c>
      <c r="B7" s="185" t="s">
        <v>634</v>
      </c>
      <c r="C7" s="66">
        <v>8561</v>
      </c>
      <c r="D7" s="66" t="s">
        <v>633</v>
      </c>
      <c r="E7" s="65">
        <v>5735</v>
      </c>
      <c r="F7" s="67" t="s">
        <v>1929</v>
      </c>
      <c r="G7" s="68">
        <v>6904.94</v>
      </c>
      <c r="H7" s="68"/>
      <c r="I7" s="68">
        <v>8315.75</v>
      </c>
      <c r="J7" s="66"/>
      <c r="K7" s="69" t="s">
        <v>2073</v>
      </c>
      <c r="L7" s="70"/>
      <c r="M7" s="68" t="s">
        <v>2074</v>
      </c>
      <c r="N7" s="65"/>
      <c r="O7" s="71" t="s">
        <v>1850</v>
      </c>
      <c r="P7" s="72">
        <v>0.04</v>
      </c>
      <c r="Q7" s="72"/>
      <c r="R7" s="73"/>
      <c r="S7" s="74"/>
      <c r="T7" s="75"/>
      <c r="U7" s="256" t="s">
        <v>2075</v>
      </c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 t="e">
        <f>AD7*E7</f>
        <v>#VALUE!</v>
      </c>
      <c r="Z7" s="97" t="e">
        <f>SUM(W7:X7)*Q7</f>
        <v>#N/A</v>
      </c>
      <c r="AA7" s="77" t="e">
        <f>AB7/12*E7*AC7</f>
        <v>#VALUE!</v>
      </c>
      <c r="AB7" s="78">
        <f>IF(I7="",H7,I7)</f>
        <v>8315.75</v>
      </c>
      <c r="AC7" s="79" t="str">
        <f>IF(O7="",N7,O7)</f>
        <v>2 months</v>
      </c>
      <c r="AD7" s="79" t="str">
        <f>IF(M7="",L7,M7)</f>
        <v>dividing suites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60</v>
      </c>
      <c r="AJ7" s="84">
        <v>2</v>
      </c>
      <c r="AK7" s="85" t="s">
        <v>770</v>
      </c>
      <c r="AM7" s="86">
        <f>AB7*$E7</f>
        <v>47690826.25</v>
      </c>
      <c r="AN7" s="87">
        <f t="shared" ref="AN7:BB7" si="2">AM7*(1+$P7)</f>
        <v>49598459.300000004</v>
      </c>
      <c r="AO7" s="87">
        <f t="shared" si="2"/>
        <v>51582397.672000006</v>
      </c>
      <c r="AP7" s="87">
        <f t="shared" si="2"/>
        <v>53645693.578880005</v>
      </c>
      <c r="AQ7" s="87">
        <f t="shared" si="2"/>
        <v>55791521.322035208</v>
      </c>
      <c r="AR7" s="87">
        <f t="shared" si="2"/>
        <v>58023182.174916618</v>
      </c>
      <c r="AS7" s="87">
        <f t="shared" si="2"/>
        <v>60344109.461913288</v>
      </c>
      <c r="AT7" s="87">
        <f t="shared" si="2"/>
        <v>62757873.840389818</v>
      </c>
      <c r="AU7" s="87">
        <f t="shared" si="2"/>
        <v>65268188.794005416</v>
      </c>
      <c r="AV7" s="87">
        <f t="shared" si="2"/>
        <v>67878916.345765635</v>
      </c>
      <c r="AW7" s="88">
        <f t="shared" si="2"/>
        <v>70594072.999596268</v>
      </c>
      <c r="AX7" s="88">
        <f t="shared" si="2"/>
        <v>73417835.919580117</v>
      </c>
      <c r="AY7" s="88">
        <f t="shared" si="2"/>
        <v>76354549.356363326</v>
      </c>
      <c r="AZ7" s="88">
        <f t="shared" si="2"/>
        <v>79408731.33061786</v>
      </c>
      <c r="BA7" s="88">
        <f t="shared" si="2"/>
        <v>82585080.583842576</v>
      </c>
      <c r="BB7" s="89">
        <f t="shared" si="2"/>
        <v>85888483.807196274</v>
      </c>
      <c r="BC7" s="90"/>
      <c r="BD7" s="91">
        <f t="shared" ref="BD7:BS9" si="3">AM7/12</f>
        <v>3974235.5208333335</v>
      </c>
      <c r="BE7" s="92">
        <f t="shared" si="3"/>
        <v>4133204.9416666669</v>
      </c>
      <c r="BF7" s="92">
        <f t="shared" si="3"/>
        <v>4298533.1393333338</v>
      </c>
      <c r="BG7" s="92">
        <f t="shared" si="3"/>
        <v>4470474.4649066674</v>
      </c>
      <c r="BH7" s="92">
        <f t="shared" si="3"/>
        <v>4649293.4435029337</v>
      </c>
      <c r="BI7" s="92">
        <f t="shared" si="3"/>
        <v>4835265.1812430518</v>
      </c>
      <c r="BJ7" s="92">
        <f t="shared" si="3"/>
        <v>5028675.7884927737</v>
      </c>
      <c r="BK7" s="92">
        <f t="shared" si="3"/>
        <v>5229822.8200324848</v>
      </c>
      <c r="BL7" s="92">
        <f t="shared" si="3"/>
        <v>5439015.732833785</v>
      </c>
      <c r="BM7" s="92">
        <f t="shared" si="3"/>
        <v>5656576.3621471366</v>
      </c>
      <c r="BN7" s="93">
        <f t="shared" si="3"/>
        <v>5882839.416633022</v>
      </c>
      <c r="BO7" s="93">
        <f t="shared" si="3"/>
        <v>6118152.9932983434</v>
      </c>
      <c r="BP7" s="93">
        <f t="shared" si="3"/>
        <v>6362879.1130302772</v>
      </c>
      <c r="BQ7" s="93">
        <f t="shared" si="3"/>
        <v>6617394.277551488</v>
      </c>
      <c r="BR7" s="93">
        <f t="shared" si="3"/>
        <v>6882090.0486535477</v>
      </c>
      <c r="BS7" s="94">
        <f t="shared" si="3"/>
        <v>7157373.6505996892</v>
      </c>
    </row>
    <row r="8" spans="1:71" s="82" customFormat="1" ht="25.5" customHeight="1">
      <c r="A8" s="65" t="s">
        <v>1129</v>
      </c>
      <c r="B8" s="185" t="s">
        <v>2076</v>
      </c>
      <c r="C8" s="66">
        <v>8561</v>
      </c>
      <c r="D8" s="66" t="s">
        <v>2077</v>
      </c>
      <c r="E8" s="65">
        <v>6370</v>
      </c>
      <c r="F8" s="67" t="s">
        <v>1163</v>
      </c>
      <c r="G8" s="68">
        <v>7669.48</v>
      </c>
      <c r="H8" s="68"/>
      <c r="I8" s="68">
        <v>9236.5</v>
      </c>
      <c r="J8" s="66"/>
      <c r="K8" s="69" t="s">
        <v>2078</v>
      </c>
      <c r="L8" s="70"/>
      <c r="M8" s="68"/>
      <c r="N8" s="65"/>
      <c r="O8" s="71" t="s">
        <v>1850</v>
      </c>
      <c r="P8" s="72">
        <v>0.04</v>
      </c>
      <c r="Q8" s="95"/>
      <c r="R8" s="73"/>
      <c r="S8" s="74"/>
      <c r="T8" s="75"/>
      <c r="U8" s="257" t="s">
        <v>1142</v>
      </c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 t="e">
        <f>AB8/12*E8*AC8</f>
        <v>#VALUE!</v>
      </c>
      <c r="AB8" s="78">
        <f>IF(I8="",H8,I8)</f>
        <v>9236.5</v>
      </c>
      <c r="AC8" s="79" t="str">
        <f>IF(O8="",N8,O8)</f>
        <v>2 months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60</v>
      </c>
      <c r="AI8" s="98"/>
      <c r="AJ8" s="98"/>
      <c r="AK8" s="98"/>
      <c r="AL8" s="98"/>
      <c r="AM8" s="99">
        <f>AB8*$E8</f>
        <v>58836505</v>
      </c>
      <c r="AN8" s="100">
        <f t="shared" ref="AN8:BB8" si="4">AM8*(1+$P8)</f>
        <v>61189965.200000003</v>
      </c>
      <c r="AO8" s="100">
        <f t="shared" si="4"/>
        <v>63637563.808000006</v>
      </c>
      <c r="AP8" s="100">
        <f t="shared" si="4"/>
        <v>66183066.360320009</v>
      </c>
      <c r="AQ8" s="100">
        <f t="shared" si="4"/>
        <v>68830389.014732808</v>
      </c>
      <c r="AR8" s="100">
        <f t="shared" si="4"/>
        <v>71583604.575322121</v>
      </c>
      <c r="AS8" s="100">
        <f t="shared" si="4"/>
        <v>74446948.758335009</v>
      </c>
      <c r="AT8" s="100">
        <f t="shared" si="4"/>
        <v>77424826.708668411</v>
      </c>
      <c r="AU8" s="100">
        <f t="shared" si="4"/>
        <v>80521819.77701515</v>
      </c>
      <c r="AV8" s="100">
        <f t="shared" si="4"/>
        <v>83742692.568095759</v>
      </c>
      <c r="AW8" s="101">
        <f t="shared" si="4"/>
        <v>87092400.270819589</v>
      </c>
      <c r="AX8" s="101">
        <f t="shared" si="4"/>
        <v>90576096.281652376</v>
      </c>
      <c r="AY8" s="101">
        <f t="shared" si="4"/>
        <v>94199140.132918477</v>
      </c>
      <c r="AZ8" s="101">
        <f t="shared" si="4"/>
        <v>97967105.73823522</v>
      </c>
      <c r="BA8" s="101">
        <f t="shared" si="4"/>
        <v>101885789.96776463</v>
      </c>
      <c r="BB8" s="102">
        <f t="shared" si="4"/>
        <v>105961221.56647521</v>
      </c>
      <c r="BC8" s="100"/>
      <c r="BD8" s="99">
        <f t="shared" si="3"/>
        <v>4903042.083333333</v>
      </c>
      <c r="BE8" s="100">
        <f t="shared" si="3"/>
        <v>5099163.7666666666</v>
      </c>
      <c r="BF8" s="100">
        <f t="shared" si="3"/>
        <v>5303130.3173333341</v>
      </c>
      <c r="BG8" s="100">
        <f t="shared" si="3"/>
        <v>5515255.5300266678</v>
      </c>
      <c r="BH8" s="100">
        <f t="shared" si="3"/>
        <v>5735865.7512277337</v>
      </c>
      <c r="BI8" s="100">
        <f t="shared" si="3"/>
        <v>5965300.3812768431</v>
      </c>
      <c r="BJ8" s="100">
        <f t="shared" si="3"/>
        <v>6203912.3965279171</v>
      </c>
      <c r="BK8" s="100">
        <f t="shared" si="3"/>
        <v>6452068.8923890339</v>
      </c>
      <c r="BL8" s="100">
        <f t="shared" si="3"/>
        <v>6710151.6480845958</v>
      </c>
      <c r="BM8" s="100">
        <f t="shared" si="3"/>
        <v>6978557.7140079802</v>
      </c>
      <c r="BN8" s="101">
        <f t="shared" si="3"/>
        <v>7257700.0225682994</v>
      </c>
      <c r="BO8" s="101">
        <f t="shared" si="3"/>
        <v>7548008.0234710313</v>
      </c>
      <c r="BP8" s="101">
        <f t="shared" si="3"/>
        <v>7849928.3444098728</v>
      </c>
      <c r="BQ8" s="101">
        <f t="shared" si="3"/>
        <v>8163925.4781862684</v>
      </c>
      <c r="BR8" s="101">
        <f t="shared" si="3"/>
        <v>8490482.4973137192</v>
      </c>
      <c r="BS8" s="102">
        <f t="shared" si="3"/>
        <v>8830101.7972062677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C2 Performance Training, LLC</v>
      </c>
      <c r="C13" s="151" t="str">
        <f>IF($D$1="","",IF(INDEX('January 2026 Renewals'!$A:$A,$D$1+ROW()-ROW($B$13))&lt;&gt;$C$1,"",INDEX('January 2026 Renewals'!$C:$C,$D$1+ROW()-ROW($B$13))))</f>
        <v>551-101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15719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1.2000050893822762</v>
      </c>
      <c r="H13" s="486">
        <f>IF($D$1="","",IF(INDEX('January 2026 Renewals'!$A:$A,$D$1+ROW()-ROW($B$13))&lt;&gt;$C$1,"",INDEX('January 2026 Renewals'!$R:$R,$D$1+ROW()-ROW($B$13))))</f>
        <v>0</v>
      </c>
      <c r="I13" s="486">
        <f>IF($D$1="","",IF(INDEX('January 2026 Renewals'!$A:$A,$D$1+ROW()-ROW($B$13))&lt;&gt;$C$1,"",INDEX('January 2026 Renewals'!$W:$W,$D$1+ROW()-ROW($B$13))))</f>
        <v>1.26</v>
      </c>
      <c r="J13" s="486">
        <f>IF($D$1="","",IF(INDEX('January 2026 Renewals'!$A:$A,$D$1+ROW()-ROW($B$13))&lt;&gt;$C$1,"",INDEX('January 2026 Renewals'!$AC:$AC,$D$1+ROW()-ROW($B$13))))</f>
        <v>1.26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576" t="s">
        <v>2079</v>
      </c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DEDC, Inc.</v>
      </c>
      <c r="C14" s="151" t="str">
        <f>IF($D$1="","",IF(INDEX('January 2026 Renewals'!$A:$A,$D$1+ROW()-ROW($B$13))&lt;&gt;$C$1,"",INDEX('January 2026 Renewals'!$C:$C,$D$1+ROW()-ROW($B$13))))</f>
        <v>561-103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12105</v>
      </c>
      <c r="F14" s="153">
        <f>IF($D$1="","",IF(INDEX('January 2026 Renewals'!$A:$A,$D$1+ROW()-ROW($B$13))&lt;&gt;$C$1,"",INDEX('January 2026 Renewals'!$I:$I,$D$1+ROW()-ROW($B$13))))</f>
        <v>46081</v>
      </c>
      <c r="G14" s="486">
        <f>IF($D$1="","",IF(INDEX('January 2026 Renewals'!$A:$A,$D$1+ROW()-ROW($B$13))&lt;&gt;$C$1,"",INDEX('January 2026 Renewals'!$Q:$Q,$D$1+ROW()-ROW($B$13))))</f>
        <v>1.2042940933498556</v>
      </c>
      <c r="H14" s="486">
        <f>IF($D$1="","",IF(INDEX('January 2026 Renewals'!$A:$A,$D$1+ROW()-ROW($B$13))&lt;&gt;$C$1,"",INDEX('January 2026 Renewals'!$R:$R,$D$1+ROW()-ROW($B$13))))</f>
        <v>0</v>
      </c>
      <c r="I14" s="486">
        <f>IF($D$1="","",IF(INDEX('January 2026 Renewals'!$A:$A,$D$1+ROW()-ROW($B$13))&lt;&gt;$C$1,"",INDEX('January 2026 Renewals'!$W:$W,$D$1+ROW()-ROW($B$13))))</f>
        <v>1.26</v>
      </c>
      <c r="J14" s="486">
        <f>IF($D$1="","",IF(INDEX('January 2026 Renewals'!$A:$A,$D$1+ROW()-ROW($B$13))&lt;&gt;$C$1,"",INDEX('January 2026 Renewals'!$AC:$AC,$D$1+ROW()-ROW($B$13))))</f>
        <v>1.26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290"/>
      <c r="M15" s="290"/>
      <c r="N15" s="290"/>
      <c r="O15" s="290"/>
      <c r="P15" s="290"/>
      <c r="Q15" s="290"/>
      <c r="R15" s="290"/>
      <c r="S15" s="290"/>
      <c r="T15" s="290"/>
      <c r="U15" s="826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290"/>
      <c r="M16" s="290"/>
      <c r="N16" s="290"/>
      <c r="O16" s="290"/>
      <c r="P16" s="290"/>
      <c r="Q16" s="290"/>
      <c r="R16" s="290"/>
      <c r="S16" s="290"/>
      <c r="T16" s="290"/>
      <c r="U16" s="826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125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160"/>
      <c r="M17" s="160"/>
      <c r="N17" s="160"/>
      <c r="O17" s="160"/>
      <c r="P17" s="160"/>
      <c r="Q17" s="160"/>
      <c r="R17" s="160"/>
      <c r="S17" s="160"/>
      <c r="T17" s="160"/>
      <c r="U17" s="825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160"/>
      <c r="M18" s="160"/>
      <c r="N18" s="160"/>
      <c r="O18" s="160"/>
      <c r="P18" s="160"/>
      <c r="Q18" s="160"/>
      <c r="R18" s="160"/>
      <c r="S18" s="160"/>
      <c r="T18" s="160"/>
      <c r="U18" s="825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160"/>
      <c r="M19" s="160"/>
      <c r="N19" s="160"/>
      <c r="O19" s="160"/>
      <c r="P19" s="160"/>
      <c r="Q19" s="160"/>
      <c r="R19" s="160"/>
      <c r="S19" s="160"/>
      <c r="T19" s="160"/>
      <c r="U19" s="825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160"/>
      <c r="M20" s="160"/>
      <c r="N20" s="160"/>
      <c r="O20" s="160"/>
      <c r="P20" s="160"/>
      <c r="Q20" s="160"/>
      <c r="R20" s="160"/>
      <c r="S20" s="160"/>
      <c r="T20" s="160"/>
      <c r="U20" s="825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160"/>
      <c r="M21" s="160"/>
      <c r="N21" s="160"/>
      <c r="O21" s="160"/>
      <c r="P21" s="160"/>
      <c r="Q21" s="160"/>
      <c r="R21" s="160"/>
      <c r="S21" s="160"/>
      <c r="T21" s="160"/>
      <c r="U21" s="825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160"/>
      <c r="M22" s="160"/>
      <c r="N22" s="160"/>
      <c r="O22" s="160"/>
      <c r="P22" s="160"/>
      <c r="Q22" s="160"/>
      <c r="R22" s="160"/>
      <c r="S22" s="160"/>
      <c r="T22" s="160"/>
      <c r="U22" s="825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160"/>
      <c r="M23" s="160"/>
      <c r="N23" s="160"/>
      <c r="O23" s="160"/>
      <c r="P23" s="160"/>
      <c r="Q23" s="160"/>
      <c r="R23" s="160"/>
      <c r="S23" s="160"/>
      <c r="T23" s="160"/>
      <c r="U23" s="825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27824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/>
      </c>
      <c r="C28" s="151" t="str">
        <f>IF($F$1="","",INDEX('Working - CPI'!$B:$B,$F$1+ROW()-ROW($B$28)))</f>
        <v/>
      </c>
      <c r="D28" s="151" t="str">
        <f>IF($F$1="","",INDEX('Working - CPI'!$C:$C,$F$1+ROW()-ROW($B$28)))</f>
        <v/>
      </c>
      <c r="E28" s="152" t="str">
        <f>IF($F$1="","",INDEX('Working - CPI'!$D:$D,$F$1+ROW()-ROW($B$28)))</f>
        <v/>
      </c>
      <c r="F28" s="153" t="str">
        <f>IF($F$1="","",INDEX('Working - CPI'!$E:$E,$F$1+ROW()-ROW($B$28)))</f>
        <v/>
      </c>
      <c r="G28" s="484" t="str">
        <f>IF($F$1="","",INDEX('Working - CPI'!$F:$F,$F$1+ROW()-ROW($B$28)))</f>
        <v/>
      </c>
      <c r="H28" s="268" t="str">
        <f>IF($F$1="","",INDEX('Working - CPI'!$G:$G,$F$1+ROW()-ROW($B$28)))</f>
        <v/>
      </c>
      <c r="I28" s="267" t="str">
        <f>IF($F$1="","",INDEX('Working - CPI'!$H:$H,$F$1+ROW()-ROW($B$28)))</f>
        <v/>
      </c>
      <c r="J28" s="267" t="str">
        <f>IF($F$1="","",INDEX('Working - CPI'!$I:$I,$F$1+ROW()-ROW($B$28)))</f>
        <v/>
      </c>
      <c r="K28" t="str">
        <f>IF($F$1="","",INDEX('Working - CPI'!$J:$J,$F$1+ROW()-ROW($B$28)))</f>
        <v/>
      </c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/>
      </c>
      <c r="C29" s="151" t="str">
        <f>IF($F$1="","",INDEX('Working - CPI'!$B:$B,$F$1+ROW()-ROW($B$28)))</f>
        <v/>
      </c>
      <c r="D29" s="151" t="str">
        <f>IF($F$1="","",INDEX('Working - CPI'!$C:$C,$F$1+ROW()-ROW($B$28)))</f>
        <v/>
      </c>
      <c r="E29" s="152" t="str">
        <f>IF($F$1="","",INDEX('Working - CPI'!$D:$D,$F$1+ROW()-ROW($B$28)))</f>
        <v/>
      </c>
      <c r="F29" s="153" t="str">
        <f>IF($F$1="","",INDEX('Working - CPI'!$E:$E,$F$1+ROW()-ROW($B$28)))</f>
        <v/>
      </c>
      <c r="G29" s="484" t="str">
        <f>IF($F$1="","",INDEX('Working - CPI'!$F:$F,$F$1+ROW()-ROW($B$28)))</f>
        <v/>
      </c>
      <c r="H29" s="268" t="str">
        <f>IF($F$1="","",INDEX('Working - CPI'!$G:$G,$F$1+ROW()-ROW($B$28)))</f>
        <v/>
      </c>
      <c r="I29" s="267" t="str">
        <f>IF($F$1="","",INDEX('Working - CPI'!$H:$H,$F$1+ROW()-ROW($B$28)))</f>
        <v/>
      </c>
      <c r="J29" s="267" t="str">
        <f>IF($F$1="","",INDEX('Working - CPI'!$I:$I,$F$1+ROW()-ROW($B$28)))</f>
        <v/>
      </c>
      <c r="K29" t="str">
        <f>IF($F$1="","",INDEX('Working - CPI'!$J:$J,$F$1+ROW()-ROW($B$28)))</f>
        <v/>
      </c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 t="str">
        <f>IF($F$1="","",IF(INDEX('Working - CPI'!$D:$D,$F$1+ROW()-ROW($B$28))&gt;0,"Vacant",""))</f>
        <v/>
      </c>
      <c r="C30" s="157" t="str">
        <f>IF($F$1="","",INDEX('Working - CPI'!$B:$B,$F$1+ROW()-ROW($B$28)))</f>
        <v/>
      </c>
      <c r="D30" s="157" t="str">
        <f>IF($F$1="","",INDEX('Working - CPI'!$C:$C,$F$1+ROW()-ROW($B$28)))</f>
        <v/>
      </c>
      <c r="E30" s="158" t="str">
        <f>IF($F$1="","",INDEX('Working - CPI'!$D:$D,$F$1+ROW()-ROW($B$28)))</f>
        <v/>
      </c>
      <c r="F30" s="159" t="str">
        <f>IF($F$1="","",INDEX('Working - CPI'!$E:$E,$F$1+ROW()-ROW($B$28)))</f>
        <v/>
      </c>
      <c r="G30" s="269" t="str">
        <f>IF($F$1="","",INDEX('Working - CPI'!$F:$F,$F$1+ROW()-ROW($B$28)))</f>
        <v/>
      </c>
      <c r="H30" s="270" t="str">
        <f>IF($F$1="","",INDEX('Working - CPI'!$G:$G,$F$1+ROW()-ROW($B$28)))</f>
        <v/>
      </c>
      <c r="I30" s="269" t="str">
        <f>IF($F$1="","",INDEX('Working - CPI'!$H:$H,$F$1+ROW()-ROW($B$28)))</f>
        <v/>
      </c>
      <c r="J30" s="269" t="str">
        <f>IF($F$1="","",INDEX('Working - CPI'!$I:$I,$F$1+ROW()-ROW($B$28)))</f>
        <v/>
      </c>
      <c r="K30" s="57" t="str">
        <f>IF($F$1="","",INDEX('Working - CPI'!$J:$J,$F$1+ROW()-ROW($B$28)))</f>
        <v/>
      </c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 t="str">
        <f>IF($F$1="","",IF(INDEX('Working - CPI'!$D:$D,$F$1+ROW()-ROW($B$28))&gt;0,"Vacant",""))</f>
        <v/>
      </c>
      <c r="C31" s="157" t="str">
        <f>IF($F$1="","",INDEX('Working - CPI'!$B:$B,$F$1+ROW()-ROW($B$28)))</f>
        <v/>
      </c>
      <c r="D31" s="157" t="str">
        <f>IF($F$1="","",INDEX('Working - CPI'!$C:$C,$F$1+ROW()-ROW($B$28)))</f>
        <v/>
      </c>
      <c r="E31" s="158" t="str">
        <f>IF($F$1="","",INDEX('Working - CPI'!$D:$D,$F$1+ROW()-ROW($B$28)))</f>
        <v/>
      </c>
      <c r="F31" s="159" t="str">
        <f>IF($F$1="","",INDEX('Working - CPI'!$E:$E,$F$1+ROW()-ROW($B$28)))</f>
        <v/>
      </c>
      <c r="G31" s="269" t="str">
        <f>IF($F$1="","",INDEX('Working - CPI'!$F:$F,$F$1+ROW()-ROW($B$28)))</f>
        <v/>
      </c>
      <c r="H31" s="270" t="str">
        <f>IF($F$1="","",INDEX('Working - CPI'!$G:$G,$F$1+ROW()-ROW($B$28)))</f>
        <v/>
      </c>
      <c r="I31" s="269" t="str">
        <f>IF($F$1="","",INDEX('Working - CPI'!$H:$H,$F$1+ROW()-ROW($B$28)))</f>
        <v/>
      </c>
      <c r="J31" s="269" t="str">
        <f>IF($F$1="","",INDEX('Working - CPI'!$I:$I,$F$1+ROW()-ROW($B$28)))</f>
        <v/>
      </c>
      <c r="K31" s="57" t="str">
        <f>IF($F$1="","",INDEX('Working - CPI'!$J:$J,$F$1+ROW()-ROW($B$28)))</f>
        <v/>
      </c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 t="str">
        <f>IF($F$1="","",IF(INDEX('Working - CPI'!$D:$D,$F$1+ROW()-ROW($B$28))&gt;0,"Vacant",""))</f>
        <v/>
      </c>
      <c r="C32" s="157" t="str">
        <f>IF($F$1="","",INDEX('Working - CPI'!$B:$B,$F$1+ROW()-ROW($B$28)))</f>
        <v/>
      </c>
      <c r="D32" s="157" t="str">
        <f>IF($F$1="","",INDEX('Working - CPI'!$C:$C,$F$1+ROW()-ROW($B$28)))</f>
        <v/>
      </c>
      <c r="E32" s="158" t="str">
        <f>IF($F$1="","",INDEX('Working - CPI'!$D:$D,$F$1+ROW()-ROW($B$28)))</f>
        <v/>
      </c>
      <c r="F32" s="159" t="str">
        <f>IF($F$1="","",INDEX('Working - CPI'!$E:$E,$F$1+ROW()-ROW($B$28)))</f>
        <v/>
      </c>
      <c r="G32" s="269" t="str">
        <f>IF($F$1="","",INDEX('Working - CPI'!$F:$F,$F$1+ROW()-ROW($B$28)))</f>
        <v/>
      </c>
      <c r="H32" s="270" t="str">
        <f>IF($F$1="","",INDEX('Working - CPI'!$G:$G,$F$1+ROW()-ROW($B$28)))</f>
        <v/>
      </c>
      <c r="I32" s="269" t="str">
        <f>IF($F$1="","",INDEX('Working - CPI'!$H:$H,$F$1+ROW()-ROW($B$28)))</f>
        <v/>
      </c>
      <c r="J32" s="269" t="str">
        <f>IF($F$1="","",INDEX('Working - CPI'!$I:$I,$F$1+ROW()-ROW($B$28)))</f>
        <v/>
      </c>
      <c r="K32" s="57" t="str">
        <f>IF($F$1="","",INDEX('Working - CPI'!$J:$J,$F$1+ROW()-ROW($B$28)))</f>
        <v/>
      </c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 t="str">
        <f>IF($F$1="","",IF(INDEX('Working - CPI'!$D:$D,$F$1+ROW()-ROW($B$28))&gt;0,"Vacant",""))</f>
        <v/>
      </c>
      <c r="C33" s="157" t="str">
        <f>IF($F$1="","",INDEX('Working - CPI'!$B:$B,$F$1+ROW()-ROW($B$28)))</f>
        <v/>
      </c>
      <c r="D33" s="157" t="str">
        <f>IF($F$1="","",INDEX('Working - CPI'!$C:$C,$F$1+ROW()-ROW($B$28)))</f>
        <v/>
      </c>
      <c r="E33" s="158" t="str">
        <f>IF($F$1="","",INDEX('Working - CPI'!$D:$D,$F$1+ROW()-ROW($B$28)))</f>
        <v/>
      </c>
      <c r="F33" s="159" t="str">
        <f>IF($F$1="","",INDEX('Working - CPI'!$E:$E,$F$1+ROW()-ROW($B$28)))</f>
        <v/>
      </c>
      <c r="G33" s="269" t="str">
        <f>IF($F$1="","",INDEX('Working - CPI'!$F:$F,$F$1+ROW()-ROW($B$28)))</f>
        <v/>
      </c>
      <c r="H33" s="270" t="str">
        <f>IF($F$1="","",INDEX('Working - CPI'!$G:$G,$F$1+ROW()-ROW($B$28)))</f>
        <v/>
      </c>
      <c r="I33" s="269" t="str">
        <f>IF($F$1="","",INDEX('Working - CPI'!$H:$H,$F$1+ROW()-ROW($B$28)))</f>
        <v/>
      </c>
      <c r="J33" s="269" t="str">
        <f>IF($F$1="","",INDEX('Working - CPI'!$I:$I,$F$1+ROW()-ROW($B$28)))</f>
        <v/>
      </c>
      <c r="K33" s="57" t="str">
        <f>IF($F$1="","",INDEX('Working - CPI'!$J:$J,$F$1+ROW()-ROW($B$28)))</f>
        <v/>
      </c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 t="str">
        <f>IF($F$1="","",IF(INDEX('Working - CPI'!$D:$D,$F$1+ROW()-ROW($B$28))&gt;0,"Vacant",""))</f>
        <v/>
      </c>
      <c r="C34" s="157" t="str">
        <f>IF($F$1="","",INDEX('Working - CPI'!$B:$B,$F$1+ROW()-ROW($B$28)))</f>
        <v/>
      </c>
      <c r="D34" s="157" t="str">
        <f>IF($F$1="","",INDEX('Working - CPI'!$C:$C,$F$1+ROW()-ROW($B$28)))</f>
        <v/>
      </c>
      <c r="E34" s="158" t="str">
        <f>IF($F$1="","",INDEX('Working - CPI'!$D:$D,$F$1+ROW()-ROW($B$28)))</f>
        <v/>
      </c>
      <c r="F34" s="159" t="str">
        <f>IF($F$1="","",INDEX('Working - CPI'!$E:$E,$F$1+ROW()-ROW($B$28)))</f>
        <v/>
      </c>
      <c r="G34" s="269" t="str">
        <f>IF($F$1="","",INDEX('Working - CPI'!$F:$F,$F$1+ROW()-ROW($B$28)))</f>
        <v/>
      </c>
      <c r="H34" s="270" t="str">
        <f>IF($F$1="","",INDEX('Working - CPI'!$G:$G,$F$1+ROW()-ROW($B$28)))</f>
        <v/>
      </c>
      <c r="I34" s="269" t="str">
        <f>IF($F$1="","",INDEX('Working - CPI'!$H:$H,$F$1+ROW()-ROW($B$28)))</f>
        <v/>
      </c>
      <c r="J34" s="269" t="str">
        <f>IF($F$1="","",INDEX('Working - CPI'!$I:$I,$F$1+ROW()-ROW($B$28)))</f>
        <v/>
      </c>
      <c r="K34" s="57" t="str">
        <f>IF($F$1="","",INDEX('Working - CPI'!$J:$J,$F$1+ROW()-ROW($B$28)))</f>
        <v/>
      </c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 t="str">
        <f>IF($F$1="","",IF(INDEX('Working - CPI'!$D:$D,$F$1+ROW()-ROW($B$28))&gt;0,"Vacant",""))</f>
        <v/>
      </c>
      <c r="C35" s="157" t="str">
        <f>IF($F$1="","",INDEX('Working - CPI'!$B:$B,$F$1+ROW()-ROW($B$28)))</f>
        <v/>
      </c>
      <c r="D35" s="157" t="str">
        <f>IF($F$1="","",INDEX('Working - CPI'!$C:$C,$F$1+ROW()-ROW($B$28)))</f>
        <v/>
      </c>
      <c r="E35" s="158" t="str">
        <f>IF($F$1="","",INDEX('Working - CPI'!$D:$D,$F$1+ROW()-ROW($B$28)))</f>
        <v/>
      </c>
      <c r="F35" s="159" t="str">
        <f>IF($F$1="","",INDEX('Working - CPI'!$E:$E,$F$1+ROW()-ROW($B$28)))</f>
        <v/>
      </c>
      <c r="G35" s="269" t="str">
        <f>IF($F$1="","",INDEX('Working - CPI'!$F:$F,$F$1+ROW()-ROW($B$28)))</f>
        <v/>
      </c>
      <c r="H35" s="270" t="str">
        <f>IF($F$1="","",INDEX('Working - CPI'!$G:$G,$F$1+ROW()-ROW($B$28)))</f>
        <v/>
      </c>
      <c r="I35" s="269" t="str">
        <f>IF($F$1="","",INDEX('Working - CPI'!$H:$H,$F$1+ROW()-ROW($B$28)))</f>
        <v/>
      </c>
      <c r="J35" s="269" t="str">
        <f>IF($F$1="","",INDEX('Working - CPI'!$I:$I,$F$1+ROW()-ROW($B$28)))</f>
        <v/>
      </c>
      <c r="K35" s="57" t="str">
        <f>IF($F$1="","",INDEX('Working - CPI'!$J:$J,$F$1+ROW()-ROW($B$28)))</f>
        <v/>
      </c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 t="str">
        <f>IF($F$1="","",IF(INDEX('Working - CPI'!$D:$D,$F$1+ROW()-ROW($B$28))&gt;0,"Vacant",""))</f>
        <v/>
      </c>
      <c r="C36" s="157" t="str">
        <f>IF($F$1="","",INDEX('Working - CPI'!$B:$B,$F$1+ROW()-ROW($B$28)))</f>
        <v/>
      </c>
      <c r="D36" s="157" t="str">
        <f>IF($F$1="","",INDEX('Working - CPI'!$C:$C,$F$1+ROW()-ROW($B$28)))</f>
        <v/>
      </c>
      <c r="E36" s="158" t="str">
        <f>IF($F$1="","",INDEX('Working - CPI'!$D:$D,$F$1+ROW()-ROW($B$28)))</f>
        <v/>
      </c>
      <c r="F36" s="159" t="str">
        <f>IF($F$1="","",INDEX('Working - CPI'!$E:$E,$F$1+ROW()-ROW($B$28)))</f>
        <v/>
      </c>
      <c r="G36" s="269" t="str">
        <f>IF($F$1="","",INDEX('Working - CPI'!$F:$F,$F$1+ROW()-ROW($B$28)))</f>
        <v/>
      </c>
      <c r="H36" s="270" t="str">
        <f>IF($F$1="","",INDEX('Working - CPI'!$G:$G,$F$1+ROW()-ROW($B$28)))</f>
        <v/>
      </c>
      <c r="I36" s="269" t="str">
        <f>IF($F$1="","",INDEX('Working - CPI'!$H:$H,$F$1+ROW()-ROW($B$28)))</f>
        <v/>
      </c>
      <c r="J36" s="269" t="str">
        <f>IF($F$1="","",INDEX('Working - CPI'!$I:$I,$F$1+ROW()-ROW($B$28)))</f>
        <v/>
      </c>
      <c r="K36" s="57" t="str">
        <f>IF($F$1="","",INDEX('Working - CPI'!$J:$J,$F$1+ROW()-ROW($B$28)))</f>
        <v/>
      </c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 t="str">
        <f>IF($F$1="","",IF(INDEX('Working - CPI'!$D:$D,$F$1+ROW()-ROW($B$28))&gt;0,"Vacant",""))</f>
        <v/>
      </c>
      <c r="C37" s="157" t="str">
        <f>IF($F$1="","",INDEX('Working - CPI'!$B:$B,$F$1+ROW()-ROW($B$28)))</f>
        <v/>
      </c>
      <c r="D37" s="157" t="str">
        <f>IF($F$1="","",INDEX('Working - CPI'!$C:$C,$F$1+ROW()-ROW($B$28)))</f>
        <v/>
      </c>
      <c r="E37" s="158" t="str">
        <f>IF($F$1="","",INDEX('Working - CPI'!$D:$D,$F$1+ROW()-ROW($B$28)))</f>
        <v/>
      </c>
      <c r="F37" s="159" t="str">
        <f>IF($F$1="","",INDEX('Working - CPI'!$E:$E,$F$1+ROW()-ROW($B$28)))</f>
        <v/>
      </c>
      <c r="G37" s="269" t="str">
        <f>IF($F$1="","",INDEX('Working - CPI'!$F:$F,$F$1+ROW()-ROW($B$28)))</f>
        <v/>
      </c>
      <c r="H37" s="270" t="str">
        <f>IF($F$1="","",INDEX('Working - CPI'!$G:$G,$F$1+ROW()-ROW($B$28)))</f>
        <v/>
      </c>
      <c r="I37" s="269" t="str">
        <f>IF($F$1="","",INDEX('Working - CPI'!$H:$H,$F$1+ROW()-ROW($B$28)))</f>
        <v/>
      </c>
      <c r="J37" s="269" t="str">
        <f>IF($F$1="","",INDEX('Working - CPI'!$I:$I,$F$1+ROW()-ROW($B$28)))</f>
        <v/>
      </c>
      <c r="K37" s="57" t="str">
        <f>IF($F$1="","",INDEX('Working - CPI'!$J:$J,$F$1+ROW()-ROW($B$28)))</f>
        <v/>
      </c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 t="str">
        <f>IF($F$1="","",IF(INDEX('Working - CPI'!$D:$D,$F$1+ROW()-ROW($B$28))&gt;0,"Vacant",""))</f>
        <v/>
      </c>
      <c r="C38" s="157" t="str">
        <f>IF($F$1="","",INDEX('Working - CPI'!$B:$B,$F$1+ROW()-ROW($B$28)))</f>
        <v/>
      </c>
      <c r="D38" s="157" t="str">
        <f>IF($F$1="","",INDEX('Working - CPI'!$C:$C,$F$1+ROW()-ROW($B$28)))</f>
        <v/>
      </c>
      <c r="E38" s="158" t="str">
        <f>IF($F$1="","",INDEX('Working - CPI'!$D:$D,$F$1+ROW()-ROW($B$28)))</f>
        <v/>
      </c>
      <c r="F38" s="159" t="str">
        <f>IF($F$1="","",INDEX('Working - CPI'!$E:$E,$F$1+ROW()-ROW($B$28)))</f>
        <v/>
      </c>
      <c r="G38" s="269" t="str">
        <f>IF($F$1="","",INDEX('Working - CPI'!$F:$F,$F$1+ROW()-ROW($B$28)))</f>
        <v/>
      </c>
      <c r="H38" s="270" t="str">
        <f>IF($F$1="","",INDEX('Working - CPI'!$G:$G,$F$1+ROW()-ROW($B$28)))</f>
        <v/>
      </c>
      <c r="I38" s="269" t="str">
        <f>IF($F$1="","",INDEX('Working - CPI'!$H:$H,$F$1+ROW()-ROW($B$28)))</f>
        <v/>
      </c>
      <c r="J38" s="269" t="str">
        <f>IF($F$1="","",INDEX('Working - CPI'!$I:$I,$F$1+ROW()-ROW($B$28)))</f>
        <v/>
      </c>
      <c r="K38" s="57" t="str">
        <f>IF($F$1="","",INDEX('Working - CPI'!$J:$J,$F$1+ROW()-ROW($B$28)))</f>
        <v/>
      </c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 t="str">
        <f>IF($F$1="","",IF(INDEX('Working - CPI'!$D:$D,$F$1+ROW()-ROW($B$28))&gt;0,"Vacant",""))</f>
        <v/>
      </c>
      <c r="C39" s="157" t="str">
        <f>IF($F$1="","",INDEX('Working - CPI'!$B:$B,$F$1+ROW()-ROW($B$28)))</f>
        <v/>
      </c>
      <c r="D39" s="157" t="str">
        <f>IF($F$1="","",INDEX('Working - CPI'!$C:$C,$F$1+ROW()-ROW($B$28)))</f>
        <v/>
      </c>
      <c r="E39" s="158" t="str">
        <f>IF($F$1="","",INDEX('Working - CPI'!$D:$D,$F$1+ROW()-ROW($B$28)))</f>
        <v/>
      </c>
      <c r="F39" s="159" t="str">
        <f>IF($F$1="","",INDEX('Working - CPI'!$E:$E,$F$1+ROW()-ROW($B$28)))</f>
        <v/>
      </c>
      <c r="G39" s="269" t="str">
        <f>IF($F$1="","",INDEX('Working - CPI'!$F:$F,$F$1+ROW()-ROW($B$28)))</f>
        <v/>
      </c>
      <c r="H39" s="270" t="str">
        <f>IF($F$1="","",INDEX('Working - CPI'!$G:$G,$F$1+ROW()-ROW($B$28)))</f>
        <v/>
      </c>
      <c r="I39" s="269" t="str">
        <f>IF($F$1="","",INDEX('Working - CPI'!$H:$H,$F$1+ROW()-ROW($B$28)))</f>
        <v/>
      </c>
      <c r="J39" s="269" t="str">
        <f>IF($F$1="","",INDEX('Working - CPI'!$I:$I,$F$1+ROW()-ROW($B$28)))</f>
        <v/>
      </c>
      <c r="K39" s="57" t="str">
        <f>IF($F$1="","",INDEX('Working - CPI'!$J:$J,$F$1+ROW()-ROW($B$28)))</f>
        <v/>
      </c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 t="str">
        <f>IF($F$1="","",IF(INDEX('Working - CPI'!$D:$D,$F$1+ROW()-ROW($B$28))&gt;0,"Vacant",""))</f>
        <v/>
      </c>
      <c r="C40" s="157" t="str">
        <f>IF($F$1="","",INDEX('Working - CPI'!$B:$B,$F$1+ROW()-ROW($B$28)))</f>
        <v/>
      </c>
      <c r="D40" s="157" t="str">
        <f>IF($F$1="","",INDEX('Working - CPI'!$C:$C,$F$1+ROW()-ROW($B$28)))</f>
        <v/>
      </c>
      <c r="E40" s="158" t="str">
        <f>IF($F$1="","",INDEX('Working - CPI'!$D:$D,$F$1+ROW()-ROW($B$28)))</f>
        <v/>
      </c>
      <c r="F40" s="159" t="str">
        <f>IF($F$1="","",INDEX('Working - CPI'!$E:$E,$F$1+ROW()-ROW($B$28)))</f>
        <v/>
      </c>
      <c r="G40" s="269" t="str">
        <f>IF($F$1="","",INDEX('Working - CPI'!$F:$F,$F$1+ROW()-ROW($B$28)))</f>
        <v/>
      </c>
      <c r="H40" s="270" t="str">
        <f>IF($F$1="","",INDEX('Working - CPI'!$G:$G,$F$1+ROW()-ROW($B$28)))</f>
        <v/>
      </c>
      <c r="I40" s="269" t="str">
        <f>IF($F$1="","",INDEX('Working - CPI'!$H:$H,$F$1+ROW()-ROW($B$28)))</f>
        <v/>
      </c>
      <c r="J40" s="269" t="str">
        <f>IF($F$1="","",INDEX('Working - CPI'!$I:$I,$F$1+ROW()-ROW($B$28)))</f>
        <v/>
      </c>
      <c r="K40" s="57" t="str">
        <f>IF($F$1="","",INDEX('Working - CPI'!$J:$J,$F$1+ROW()-ROW($B$28)))</f>
        <v/>
      </c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 t="str">
        <f>IF($F$1="","",IF(INDEX('Working - CPI'!$D:$D,$F$1+ROW()-ROW($B$28))&gt;0,"Vacant",""))</f>
        <v/>
      </c>
      <c r="C41" s="157" t="str">
        <f>IF($F$1="","",INDEX('Working - CPI'!$B:$B,$F$1+ROW()-ROW($B$28)))</f>
        <v/>
      </c>
      <c r="D41" s="157" t="str">
        <f>IF($F$1="","",INDEX('Working - CPI'!$C:$C,$F$1+ROW()-ROW($B$28)))</f>
        <v/>
      </c>
      <c r="E41" s="158" t="str">
        <f>IF($F$1="","",INDEX('Working - CPI'!$D:$D,$F$1+ROW()-ROW($B$28)))</f>
        <v/>
      </c>
      <c r="F41" s="159" t="str">
        <f>IF($F$1="","",INDEX('Working - CPI'!$E:$E,$F$1+ROW()-ROW($B$28)))</f>
        <v/>
      </c>
      <c r="G41" s="269" t="str">
        <f>IF($F$1="","",INDEX('Working - CPI'!$F:$F,$F$1+ROW()-ROW($B$28)))</f>
        <v/>
      </c>
      <c r="H41" s="270" t="str">
        <f>IF($F$1="","",INDEX('Working - CPI'!$G:$G,$F$1+ROW()-ROW($B$28)))</f>
        <v/>
      </c>
      <c r="I41" s="269" t="str">
        <f>IF($F$1="","",INDEX('Working - CPI'!$H:$H,$F$1+ROW()-ROW($B$28)))</f>
        <v/>
      </c>
      <c r="J41" s="269" t="str">
        <f>IF($F$1="","",INDEX('Working - CPI'!$I:$I,$F$1+ROW()-ROW($B$28)))</f>
        <v/>
      </c>
      <c r="K41" s="57" t="str">
        <f>IF($F$1="","",INDEX('Working - CPI'!$J:$J,$F$1+ROW()-ROW($B$28)))</f>
        <v/>
      </c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 t="str">
        <f>IF($F$1="","",IF(INDEX('Working - CPI'!$D:$D,$F$1+ROW()-ROW($B$28))&gt;0,"Vacant",""))</f>
        <v/>
      </c>
      <c r="C42" s="157" t="str">
        <f>IF($F$1="","",INDEX('Working - CPI'!$B:$B,$F$1+ROW()-ROW($B$28)))</f>
        <v/>
      </c>
      <c r="D42" s="157" t="str">
        <f>IF($F$1="","",INDEX('Working - CPI'!$C:$C,$F$1+ROW()-ROW($B$28)))</f>
        <v/>
      </c>
      <c r="E42" s="158" t="str">
        <f>IF($F$1="","",INDEX('Working - CPI'!$D:$D,$F$1+ROW()-ROW($B$28)))</f>
        <v/>
      </c>
      <c r="F42" s="159" t="str">
        <f>IF($F$1="","",INDEX('Working - CPI'!$E:$E,$F$1+ROW()-ROW($B$28)))</f>
        <v/>
      </c>
      <c r="G42" s="269" t="str">
        <f>IF($F$1="","",INDEX('Working - CPI'!$F:$F,$F$1+ROW()-ROW($B$28)))</f>
        <v/>
      </c>
      <c r="H42" s="270" t="str">
        <f>IF($F$1="","",INDEX('Working - CPI'!$G:$G,$F$1+ROW()-ROW($B$28)))</f>
        <v/>
      </c>
      <c r="I42" s="269" t="str">
        <f>IF($F$1="","",INDEX('Working - CPI'!$H:$H,$F$1+ROW()-ROW($B$28)))</f>
        <v/>
      </c>
      <c r="J42" s="269" t="str">
        <f>IF($F$1="","",INDEX('Working - CPI'!$I:$I,$F$1+ROW()-ROW($B$28)))</f>
        <v/>
      </c>
      <c r="K42" s="57" t="str">
        <f>IF($F$1="","",INDEX('Working - CPI'!$J:$J,$F$1+ROW()-ROW($B$28)))</f>
        <v/>
      </c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 t="str">
        <f>IF($F$1="","",IF(INDEX('Working - CPI'!$D:$D,$F$1+ROW()-ROW($B$28))&gt;0,"Vacant",""))</f>
        <v/>
      </c>
      <c r="C43" s="157" t="str">
        <f>IF($F$1="","",INDEX('Working - CPI'!$B:$B,$F$1+ROW()-ROW($B$28)))</f>
        <v/>
      </c>
      <c r="D43" s="157" t="str">
        <f>IF($F$1="","",INDEX('Working - CPI'!$C:$C,$F$1+ROW()-ROW($B$28)))</f>
        <v/>
      </c>
      <c r="E43" s="158" t="str">
        <f>IF($F$1="","",INDEX('Working - CPI'!$D:$D,$F$1+ROW()-ROW($B$28)))</f>
        <v/>
      </c>
      <c r="F43" s="159" t="str">
        <f>IF($F$1="","",INDEX('Working - CPI'!$E:$E,$F$1+ROW()-ROW($B$28)))</f>
        <v/>
      </c>
      <c r="G43" s="269" t="str">
        <f>IF($F$1="","",INDEX('Working - CPI'!$F:$F,$F$1+ROW()-ROW($B$28)))</f>
        <v/>
      </c>
      <c r="H43" s="270" t="str">
        <f>IF($F$1="","",INDEX('Working - CPI'!$G:$G,$F$1+ROW()-ROW($B$28)))</f>
        <v/>
      </c>
      <c r="I43" s="269" t="str">
        <f>IF($F$1="","",INDEX('Working - CPI'!$H:$H,$F$1+ROW()-ROW($B$28)))</f>
        <v/>
      </c>
      <c r="J43" s="269" t="str">
        <f>IF($F$1="","",INDEX('Working - CPI'!$I:$I,$F$1+ROW()-ROW($B$28)))</f>
        <v/>
      </c>
      <c r="K43" s="57" t="str">
        <f>IF($F$1="","",INDEX('Working - CPI'!$J:$J,$F$1+ROW()-ROW($B$28)))</f>
        <v/>
      </c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 t="str">
        <f>IF($F$1="","",IF(INDEX('Working - CPI'!$D:$D,$F$1+ROW()-ROW($B$28))&gt;0,"Vacant",""))</f>
        <v/>
      </c>
      <c r="C44" s="188" t="str">
        <f>IF($F$1="","",INDEX('Working - CPI'!$B:$B,$F$1+ROW()-ROW($B$28)))</f>
        <v/>
      </c>
      <c r="D44" s="188" t="str">
        <f>IF($F$1="","",INDEX('Working - CPI'!$C:$C,$F$1+ROW()-ROW($B$28)))</f>
        <v/>
      </c>
      <c r="E44" s="189" t="str">
        <f>IF($F$1="","",INDEX('Working - CPI'!$D:$D,$F$1+ROW()-ROW($B$28)))</f>
        <v/>
      </c>
      <c r="F44" s="190" t="str">
        <f>IF($F$1="","",INDEX('Working - CPI'!$E:$E,$F$1+ROW()-ROW($B$28)))</f>
        <v/>
      </c>
      <c r="G44" s="271" t="str">
        <f>IF($F$1="","",INDEX('Working - CPI'!$F:$F,$F$1+ROW()-ROW($B$28)))</f>
        <v/>
      </c>
      <c r="H44" s="272" t="str">
        <f>IF($F$1="","",INDEX('Working - CPI'!$G:$G,$F$1+ROW()-ROW($B$28)))</f>
        <v/>
      </c>
      <c r="I44" s="271" t="str">
        <f>IF($F$1="","",INDEX('Working - CPI'!$H:$H,$F$1+ROW()-ROW($B$28)))</f>
        <v/>
      </c>
      <c r="J44" s="271" t="str">
        <f>IF($F$1="","",INDEX('Working - CPI'!$I:$I,$F$1+ROW()-ROW($B$28)))</f>
        <v/>
      </c>
      <c r="K44" s="57" t="str">
        <f>IF($F$1="","",INDEX('Working - CPI'!$J:$J,$F$1+ROW()-ROW($B$28)))</f>
        <v/>
      </c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 t="str">
        <f>IF($F$1="","",IF(INDEX('Working - CPI'!$D:$D,$F$1+ROW()-ROW($B$28))&gt;0,"Vacant",""))</f>
        <v/>
      </c>
      <c r="C45" s="157" t="str">
        <f>IF($F$1="","",INDEX('Working - CPI'!$B:$B,$F$1+ROW()-ROW($B$28)))</f>
        <v/>
      </c>
      <c r="D45" s="157" t="str">
        <f>IF($F$1="","",INDEX('Working - CPI'!$C:$C,$F$1+ROW()-ROW($B$28)))</f>
        <v/>
      </c>
      <c r="E45" s="158" t="str">
        <f>IF($F$1="","",INDEX('Working - CPI'!$D:$D,$F$1+ROW()-ROW($B$28)))</f>
        <v/>
      </c>
      <c r="F45" s="159" t="str">
        <f>IF($F$1="","",INDEX('Working - CPI'!$E:$E,$F$1+ROW()-ROW($B$28)))</f>
        <v/>
      </c>
      <c r="G45" s="269" t="str">
        <f>IF($F$1="","",INDEX('Working - CPI'!$F:$F,$F$1+ROW()-ROW($B$28)))</f>
        <v/>
      </c>
      <c r="H45" s="270" t="str">
        <f>IF($F$1="","",INDEX('Working - CPI'!$G:$G,$F$1+ROW()-ROW($B$28)))</f>
        <v/>
      </c>
      <c r="I45" s="269" t="str">
        <f>IF($F$1="","",INDEX('Working - CPI'!$H:$H,$F$1+ROW()-ROW($B$28)))</f>
        <v/>
      </c>
      <c r="J45" s="269" t="str">
        <f>IF($F$1="","",INDEX('Working - CPI'!$I:$I,$F$1+ROW()-ROW($B$28)))</f>
        <v/>
      </c>
      <c r="K45" t="str">
        <f>IF($F$1="","",INDEX('Working - CPI'!$J:$J,$F$1+ROW()-ROW($B$28)))</f>
        <v/>
      </c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0</v>
      </c>
      <c r="F46" s="239"/>
      <c r="G46" s="237" t="s">
        <v>59</v>
      </c>
      <c r="H46" s="237">
        <f>SUMIF(B28:B41,G46,E28:E41)</f>
        <v>0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Livwell Health</v>
      </c>
      <c r="C50" s="62" t="str">
        <f>IF($G$1="","",INDEX('Lease Report 2025'!$D:$D,$G$1+ROW()-ROW($B$50)))</f>
        <v xml:space="preserve">8541 E Anderson Dr </v>
      </c>
      <c r="D50" s="62">
        <f>IF($G$1="","",INDEX('Lease Report 2025'!$E:$E,$G$1+ROW()-ROW($B$50)))</f>
        <v>104</v>
      </c>
      <c r="E50" s="60">
        <f>IF($G$1="","",INDEX('Lease Report 2025'!$G:$G,$G$1+ROW()-ROW($B$50)))</f>
        <v>2287</v>
      </c>
      <c r="F50" s="63" t="str">
        <f>IF($G$1="","",INDEX('Lease Report 2025'!$A:$A,$G$1+ROW()-ROW($B$50)))</f>
        <v xml:space="preserve">R </v>
      </c>
      <c r="G50" s="64">
        <f>IF($G$1="","",INDEX('Lease Report 2025'!$L:$L,$G$1+ROW()-ROW($B$50)))</f>
        <v>1.42</v>
      </c>
      <c r="H50" s="64"/>
      <c r="I50" s="62">
        <f>IF($G$1="","",INDEX('Lease Report 2025'!$P:$P,$G$1+ROW()-ROW($B$50)))</f>
        <v>3</v>
      </c>
      <c r="J50" s="62"/>
      <c r="K50" s="64"/>
      <c r="L50" s="64"/>
      <c r="M50" s="64"/>
      <c r="N50" s="476"/>
      <c r="O50" s="476">
        <f>IF($G$1="","",INDEX('Lease Report 2025'!$N:$N,$G$1+ROW()-ROW($B$50)))</f>
        <v>0.06</v>
      </c>
      <c r="P50" s="476"/>
      <c r="Q50" s="476"/>
      <c r="R50" s="64"/>
      <c r="S50" s="109">
        <f>IF($G$1="","",INDEX('Lease Report 2025'!$R:$R,$G$1+ROW()-ROW($B$50)))</f>
        <v>45689</v>
      </c>
      <c r="T50" s="61" t="str">
        <f>IF($G$1="","",INDEX('Lease Report 2025'!$O:$O,$G$1+ROW()-ROW($B$50)))</f>
        <v>Changing from MG to NNN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LetterStream</v>
      </c>
      <c r="C51" s="62" t="str">
        <f>IF($G$1="","",INDEX('Lease Report 2025'!$D:$D,$G$1+ROW()-ROW($B$50)))</f>
        <v>8551 E Anderson Dr</v>
      </c>
      <c r="D51" s="62">
        <f>IF($G$1="","",INDEX('Lease Report 2025'!$E:$E,$G$1+ROW()-ROW($B$50)))</f>
        <v>108</v>
      </c>
      <c r="E51" s="60">
        <f>IF($G$1="","",INDEX('Lease Report 2025'!$G:$G,$G$1+ROW()-ROW($B$50)))</f>
        <v>12524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1.4</v>
      </c>
      <c r="H51" s="64"/>
      <c r="I51" s="62">
        <f>IF($G$1="","",INDEX('Lease Report 2025'!$P:$P,$G$1+ROW()-ROW($B$50)))</f>
        <v>5</v>
      </c>
      <c r="J51" s="62"/>
      <c r="K51" s="64"/>
      <c r="L51" s="64"/>
      <c r="M51" s="64"/>
      <c r="N51" s="476"/>
      <c r="O51" s="476">
        <f>IF($G$1="","",INDEX('Lease Report 2025'!$N:$N,$G$1+ROW()-ROW($B$50)))</f>
        <v>0.05</v>
      </c>
      <c r="P51" s="476"/>
      <c r="Q51" s="476"/>
      <c r="R51" s="64"/>
      <c r="S51" s="109">
        <f>IF($G$1="","",INDEX('Lease Report 2025'!$R:$R,$G$1+ROW()-ROW($B$50)))</f>
        <v>45839</v>
      </c>
      <c r="T51" s="61" t="str">
        <f>IF($G$1="","",INDEX('Lease Report 2025'!$O:$O,$G$1+ROW()-ROW($B$50)))</f>
        <v>Tenant afreed to a 5 year renewal NNN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Pacific Biomedix Inc., d/b/a Pacific Biomedical Inc</v>
      </c>
      <c r="C52" s="62" t="str">
        <f>IF($G$1="","",INDEX('Lease Report 2025'!$D:$D,$G$1+ROW()-ROW($B$50)))</f>
        <v>8561 E. Anderson Drive, Suites 104-106</v>
      </c>
      <c r="D52" s="62">
        <f>IF($G$1="","",INDEX('Lease Report 2025'!$E:$E,$G$1+ROW()-ROW($B$50)))</f>
        <v>0</v>
      </c>
      <c r="E52" s="60">
        <f>IF($G$1="","",INDEX('Lease Report 2025'!$G:$G,$G$1+ROW()-ROW($B$50)))</f>
        <v>6370</v>
      </c>
      <c r="F52" s="63" t="str">
        <f>IF($G$1="","",INDEX('Lease Report 2025'!$A:$A,$G$1+ROW()-ROW($B$50)))</f>
        <v>New</v>
      </c>
      <c r="G52" s="64">
        <f>IF($G$1="","",INDEX('Lease Report 2025'!$L:$L,$G$1+ROW()-ROW($B$50)))</f>
        <v>1.4</v>
      </c>
      <c r="H52" s="64"/>
      <c r="I52" s="62">
        <f>IF($G$1="","",INDEX('Lease Report 2025'!$P:$P,$G$1+ROW()-ROW($B$50)))</f>
        <v>5</v>
      </c>
      <c r="J52" s="62"/>
      <c r="K52" s="64"/>
      <c r="L52" s="64"/>
      <c r="M52" s="64"/>
      <c r="N52" s="476"/>
      <c r="O52" s="476">
        <f>IF($G$1="","",INDEX('Lease Report 2025'!$N:$N,$G$1+ROW()-ROW($B$50)))</f>
        <v>0.05</v>
      </c>
      <c r="P52" s="476"/>
      <c r="Q52" s="476"/>
      <c r="R52" s="64"/>
      <c r="S52" s="109">
        <f>IF($G$1="","",INDEX('Lease Report 2025'!$R:$R,$G$1+ROW()-ROW($B$50)))</f>
        <v>46082</v>
      </c>
      <c r="T52" s="61" t="str">
        <f>IF($G$1="","",INDEX('Lease Report 2025'!$O:$O,$G$1+ROW()-ROW($B$50)))</f>
        <v>Sent back previous offer with a higher lease rate offer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110" customFormat="1" ht="12.75" customHeight="1">
      <c r="A53" s="580"/>
      <c r="B53" s="581" t="str">
        <f>IF($G$1="","",INDEX('Lease Report 2025'!$H:$H,$G$1+ROW()-ROW($B$50)))</f>
        <v>DEDC</v>
      </c>
      <c r="C53" s="582" t="str">
        <f>IF($G$1="","",INDEX('Lease Report 2025'!$D:$D,$G$1+ROW()-ROW($B$50)))</f>
        <v xml:space="preserve">8561 E Anderson Dr </v>
      </c>
      <c r="D53" s="582" t="str">
        <f>IF($G$1="","",INDEX('Lease Report 2025'!$E:$E,$G$1+ROW()-ROW($B$50)))</f>
        <v>101-103</v>
      </c>
      <c r="E53" s="580">
        <f>IF($G$1="","",INDEX('Lease Report 2025'!$G:$G,$G$1+ROW()-ROW($B$50)))</f>
        <v>5735</v>
      </c>
      <c r="F53" s="583" t="str">
        <f>IF($G$1="","",INDEX('Lease Report 2025'!$A:$A,$G$1+ROW()-ROW($B$50)))</f>
        <v>OFS</v>
      </c>
      <c r="G53" s="584">
        <f>IF($G$1="","",INDEX('Lease Report 2025'!$L:$L,$G$1+ROW()-ROW($B$50)))</f>
        <v>1.35</v>
      </c>
      <c r="H53" s="584"/>
      <c r="I53" s="582">
        <f>IF($G$1="","",INDEX('Lease Report 2025'!$P:$P,$G$1+ROW()-ROW($B$50)))</f>
        <v>5</v>
      </c>
      <c r="J53" s="582"/>
      <c r="K53" s="584"/>
      <c r="L53" s="584"/>
      <c r="M53" s="584"/>
      <c r="N53" s="585"/>
      <c r="O53" s="585">
        <f>IF($G$1="","",INDEX('Lease Report 2025'!$N:$N,$G$1+ROW()-ROW($B$50)))</f>
        <v>0.05</v>
      </c>
      <c r="P53" s="476"/>
      <c r="Q53" s="476"/>
      <c r="R53" s="64"/>
      <c r="S53" s="109">
        <f>IF($G$1="","",INDEX('Lease Report 2025'!$R:$R,$G$1+ROW()-ROW($B$50)))</f>
        <v>46082</v>
      </c>
      <c r="T53" s="864" t="str">
        <f>IF($G$1="","",INDEX('Lease Report 2025'!$O:$O,$G$1+ROW()-ROW($B$50)))</f>
        <v>Tenant is giving up 6370 sf tsubtenant who will be signing a  new 5 year lease.</v>
      </c>
      <c r="U53" s="853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61" t="str">
        <f>IF($G$1="","",INDEX('Lease Report 2025'!$H:$H,$G$1+ROW()-ROW($B$50)))</f>
        <v>C2 Performance Traininig</v>
      </c>
      <c r="C54" s="62" t="str">
        <f>IF($G$1="","",INDEX('Lease Report 2025'!$D:$D,$G$1+ROW()-ROW($B$50)))</f>
        <v>8551 E Anderson Dr</v>
      </c>
      <c r="D54" s="62">
        <f>IF($G$1="","",INDEX('Lease Report 2025'!$E:$E,$G$1+ROW()-ROW($B$50)))</f>
        <v>101</v>
      </c>
      <c r="E54" s="60">
        <f>IF($G$1="","",INDEX('Lease Report 2025'!$G:$G,$G$1+ROW()-ROW($B$50)))</f>
        <v>15719</v>
      </c>
      <c r="F54" s="63" t="str">
        <f>IF($G$1="","",INDEX('Lease Report 2025'!$A:$A,$G$1+ROW()-ROW($B$50)))</f>
        <v>R</v>
      </c>
      <c r="G54" s="64">
        <f>IF($G$1="","",INDEX('Lease Report 2025'!$L:$L,$G$1+ROW()-ROW($B$50)))</f>
        <v>1.3800000000000001</v>
      </c>
      <c r="H54" s="64"/>
      <c r="I54" s="62">
        <f>IF($G$1="","",INDEX('Lease Report 2025'!$P:$P,$G$1+ROW()-ROW($B$50)))</f>
        <v>5</v>
      </c>
      <c r="J54" s="62"/>
      <c r="K54" s="64"/>
      <c r="L54" s="64"/>
      <c r="M54" s="64"/>
      <c r="N54" s="476"/>
      <c r="O54" s="476">
        <f>IF($G$1="","",INDEX('Lease Report 2025'!$N:$N,$G$1+ROW()-ROW($B$50)))</f>
        <v>0.05</v>
      </c>
      <c r="P54" s="476"/>
      <c r="Q54" s="476"/>
      <c r="R54" s="64"/>
      <c r="S54" s="109">
        <f>IF($G$1="","",INDEX('Lease Report 2025'!$R:$R,$G$1+ROW()-ROW($B$50)))</f>
        <v>46082</v>
      </c>
      <c r="T54" s="184" t="str">
        <f>IF($G$1="","",INDEX('Lease Report 2025'!$O:$O,$G$1+ROW()-ROW($B$50)))</f>
        <v>Tenant agreed to 5 year NNN renewal</v>
      </c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2.75" customHeight="1">
      <c r="A55" s="60"/>
      <c r="B55" s="147" t="str">
        <f>IF($G$1="","",INDEX('Lease Report 2025'!$H:$H,$G$1+ROW()-ROW($B$50)))</f>
        <v>Champion Air</v>
      </c>
      <c r="C55" s="62" t="str">
        <f>IF($G$1="","",INDEX('Lease Report 2025'!$D:$D,$G$1+ROW()-ROW($B$50)))</f>
        <v>2025 W Rose Garden Ln</v>
      </c>
      <c r="D55" s="62">
        <f>IF($G$1="","",INDEX('Lease Report 2025'!$E:$E,$G$1+ROW()-ROW($B$50)))</f>
        <v>2025</v>
      </c>
      <c r="E55" s="60">
        <f>IF($G$1="","",INDEX('Lease Report 2025'!$G:$G,$G$1+ROW()-ROW($B$50)))</f>
        <v>2463</v>
      </c>
      <c r="F55" s="103" t="str">
        <f>IF($G$1="","",INDEX('Lease Report 2025'!$A:$A,$G$1+ROW()-ROW($B$50)))</f>
        <v>R</v>
      </c>
      <c r="G55" s="64">
        <f>IF($G$1="","",INDEX('Lease Report 2025'!$L:$L,$G$1+ROW()-ROW($B$50)))</f>
        <v>1.5</v>
      </c>
      <c r="H55" s="64"/>
      <c r="I55" s="62">
        <f>IF($G$1="","",INDEX('Lease Report 2025'!$P:$P,$G$1+ROW()-ROW($B$50)))</f>
        <v>3</v>
      </c>
      <c r="J55" s="104"/>
      <c r="K55" s="105"/>
      <c r="L55" s="64"/>
      <c r="M55" s="60"/>
      <c r="N55" s="106"/>
      <c r="O55" s="107">
        <f>IF($G$1="","",INDEX('Lease Report 2025'!$N:$N,$G$1+ROW()-ROW($B$50)))</f>
        <v>0.06</v>
      </c>
      <c r="P55" s="107"/>
      <c r="Q55" s="174"/>
      <c r="R55" s="74"/>
      <c r="S55" s="183">
        <f>IF($G$1="","",INDEX('Lease Report 2025'!$R:$R,$G$1+ROW()-ROW($B$50)))</f>
        <v>45689</v>
      </c>
      <c r="T55" s="184" t="str">
        <f>IF($G$1="","",INDEX('Lease Report 2025'!$O:$O,$G$1+ROW()-ROW($B$50)))</f>
        <v>Tenant was sent a renewal letter at higher rate but negotiated down to $1.50 per month</v>
      </c>
      <c r="U55" s="258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31" customFormat="1" ht="12.75" customHeight="1">
      <c r="A56" s="856" t="s">
        <v>789</v>
      </c>
      <c r="B56" s="857"/>
      <c r="C56" s="857"/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O56" s="857"/>
      <c r="P56" s="857"/>
      <c r="Q56" s="857"/>
      <c r="R56" s="857"/>
      <c r="S56" s="857"/>
      <c r="T56" s="857"/>
      <c r="U56" s="858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3"/>
    </row>
    <row r="57" spans="1:71" s="31" customFormat="1" ht="12.75" customHeight="1">
      <c r="A57" s="861" t="s">
        <v>777</v>
      </c>
      <c r="B57" s="862"/>
      <c r="C57" s="862"/>
      <c r="D57" s="862"/>
      <c r="E57" s="862"/>
      <c r="F57" s="862"/>
      <c r="G57" s="862"/>
      <c r="H57" s="862"/>
      <c r="I57" s="862"/>
      <c r="J57" s="862"/>
      <c r="K57" s="862"/>
      <c r="L57" s="862"/>
      <c r="M57" s="862"/>
      <c r="N57" s="862"/>
      <c r="O57" s="862"/>
      <c r="P57" s="862"/>
      <c r="Q57" s="862"/>
      <c r="R57" s="862"/>
      <c r="S57" s="862"/>
      <c r="T57" s="862"/>
      <c r="U57" s="863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3"/>
    </row>
    <row r="58" spans="1:71" s="536" customFormat="1" ht="15" customHeight="1">
      <c r="A58" s="530" t="s">
        <v>750</v>
      </c>
      <c r="B58" s="531" t="s">
        <v>751</v>
      </c>
      <c r="C58" s="532" t="s">
        <v>752</v>
      </c>
      <c r="D58" s="532" t="s">
        <v>753</v>
      </c>
      <c r="E58" s="530" t="s">
        <v>730</v>
      </c>
      <c r="F58" s="533" t="s">
        <v>758</v>
      </c>
      <c r="G58" s="534"/>
      <c r="H58" s="534"/>
      <c r="I58" s="532"/>
      <c r="J58" s="532"/>
      <c r="K58" s="534"/>
      <c r="L58" s="534"/>
      <c r="M58" s="534"/>
      <c r="N58" s="534"/>
      <c r="O58" s="534"/>
      <c r="P58" s="534"/>
      <c r="Q58" s="534"/>
      <c r="R58" s="534"/>
      <c r="S58" s="553"/>
      <c r="T58" s="859"/>
      <c r="U58" s="860"/>
      <c r="W58" s="537"/>
      <c r="X58" s="537"/>
      <c r="Y58" s="537"/>
      <c r="Z58" s="537"/>
      <c r="AA58" s="537"/>
      <c r="AB58" s="538"/>
      <c r="AC58" s="539"/>
      <c r="AD58" s="540"/>
      <c r="AE58" s="538"/>
      <c r="AF58" s="539"/>
      <c r="AG58" s="554"/>
      <c r="AH58" s="541"/>
      <c r="AL58" s="555"/>
      <c r="AM58" s="556"/>
      <c r="AN58" s="557"/>
      <c r="AO58" s="557"/>
      <c r="AP58" s="557"/>
      <c r="AQ58" s="557"/>
      <c r="AR58" s="557"/>
      <c r="AS58" s="557"/>
      <c r="AT58" s="557"/>
      <c r="AU58" s="557"/>
      <c r="AV58" s="557"/>
      <c r="AW58" s="558"/>
      <c r="AX58" s="558"/>
      <c r="AY58" s="558"/>
      <c r="AZ58" s="558"/>
      <c r="BA58" s="558"/>
      <c r="BB58" s="558"/>
      <c r="BD58" s="556"/>
      <c r="BE58" s="557"/>
      <c r="BF58" s="557"/>
      <c r="BG58" s="557"/>
      <c r="BH58" s="557"/>
      <c r="BI58" s="557"/>
      <c r="BJ58" s="557"/>
      <c r="BK58" s="557"/>
      <c r="BL58" s="557"/>
      <c r="BM58" s="557"/>
    </row>
    <row r="59" spans="1:71" s="16" customFormat="1" ht="15" customHeight="1">
      <c r="A59" s="20"/>
      <c r="B59" s="17"/>
      <c r="C59" s="18"/>
      <c r="D59" s="18"/>
      <c r="E59" s="20"/>
      <c r="F59" s="21"/>
      <c r="G59" s="851"/>
      <c r="H59" s="852"/>
      <c r="I59" s="852"/>
      <c r="J59" s="852"/>
      <c r="K59" s="852"/>
      <c r="L59" s="852"/>
      <c r="M59" s="852"/>
      <c r="N59" s="852"/>
      <c r="O59" s="852"/>
      <c r="P59" s="852"/>
      <c r="Q59" s="852"/>
      <c r="R59" s="852"/>
      <c r="S59" s="852"/>
      <c r="T59" s="852"/>
      <c r="U59" s="853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46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</row>
    <row r="60" spans="1:71" s="14" customFormat="1" ht="15" customHeight="1">
      <c r="A60" s="36"/>
      <c r="B60" s="37"/>
      <c r="C60" s="38"/>
      <c r="D60" s="38"/>
      <c r="E60" s="36"/>
      <c r="F60" s="39"/>
      <c r="G60" s="850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L60" s="46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71" s="14" customFormat="1" ht="15" customHeight="1">
      <c r="A61" s="36"/>
      <c r="B61" s="37"/>
      <c r="C61" s="38"/>
      <c r="D61" s="38"/>
      <c r="E61" s="36"/>
      <c r="F61" s="39"/>
      <c r="G61" s="850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71" s="14" customFormat="1" ht="15" customHeight="1">
      <c r="A62" s="36"/>
      <c r="B62" s="37"/>
      <c r="C62" s="38"/>
      <c r="D62" s="38"/>
      <c r="E62" s="36"/>
      <c r="F62" s="39"/>
      <c r="G62" s="850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71" s="14" customFormat="1" ht="15" customHeight="1">
      <c r="A63" s="36"/>
      <c r="B63" s="37"/>
      <c r="C63" s="38"/>
      <c r="D63" s="38"/>
      <c r="E63" s="36"/>
      <c r="F63" s="39"/>
      <c r="G63" s="850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71" s="14" customFormat="1" ht="15" customHeight="1">
      <c r="A64" s="36"/>
      <c r="B64" s="37"/>
      <c r="C64" s="38"/>
      <c r="D64" s="38"/>
      <c r="E64" s="36"/>
      <c r="F64" s="39"/>
      <c r="G64" s="850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1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40"/>
      <c r="G68" s="848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40"/>
      <c r="G69" s="848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40"/>
      <c r="G70" s="848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0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46" customFormat="1" ht="15" customHeight="1">
      <c r="A75" s="52"/>
      <c r="C75" s="53"/>
      <c r="D75" s="53"/>
      <c r="E75" s="52"/>
      <c r="F75" s="54"/>
      <c r="G75" s="883"/>
      <c r="H75" s="867"/>
      <c r="I75" s="867"/>
      <c r="J75" s="867"/>
      <c r="K75" s="867"/>
      <c r="L75" s="867"/>
      <c r="M75" s="867"/>
      <c r="N75" s="867"/>
      <c r="O75" s="867"/>
      <c r="P75" s="867"/>
      <c r="Q75" s="867"/>
      <c r="R75" s="867"/>
      <c r="S75" s="867"/>
      <c r="T75" s="867"/>
      <c r="U75" s="867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</row>
    <row r="76" spans="1:65" s="46" customFormat="1" ht="15" customHeight="1">
      <c r="A76" s="52"/>
      <c r="C76" s="53"/>
      <c r="D76" s="53"/>
      <c r="E76" s="52"/>
      <c r="F76" s="54"/>
      <c r="G76" s="883"/>
      <c r="H76" s="867"/>
      <c r="I76" s="867"/>
      <c r="J76" s="867"/>
      <c r="K76" s="867"/>
      <c r="L76" s="867"/>
      <c r="M76" s="867"/>
      <c r="N76" s="867"/>
      <c r="O76" s="867"/>
      <c r="P76" s="867"/>
      <c r="Q76" s="867"/>
      <c r="R76" s="867"/>
      <c r="S76" s="867"/>
      <c r="T76" s="867"/>
      <c r="U76" s="867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</row>
    <row r="77" spans="1:65" s="46" customFormat="1" ht="15" customHeight="1">
      <c r="A77" s="52"/>
      <c r="C77" s="53"/>
      <c r="D77" s="53"/>
      <c r="E77" s="52"/>
      <c r="F77" s="54"/>
      <c r="G77" s="882"/>
      <c r="H77" s="867"/>
      <c r="I77" s="867"/>
      <c r="J77" s="867"/>
      <c r="K77" s="867"/>
      <c r="L77" s="867"/>
      <c r="M77" s="867"/>
      <c r="N77" s="867"/>
      <c r="O77" s="867"/>
      <c r="P77" s="867"/>
      <c r="Q77" s="867"/>
      <c r="R77" s="867"/>
      <c r="S77" s="867"/>
      <c r="T77" s="867"/>
      <c r="U77" s="867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</row>
    <row r="78" spans="1:65" s="46" customFormat="1" ht="15" customHeight="1">
      <c r="A78" s="52"/>
      <c r="C78" s="53"/>
      <c r="D78" s="53"/>
      <c r="E78" s="52"/>
      <c r="F78" s="54"/>
      <c r="G78" s="882"/>
      <c r="H78" s="867"/>
      <c r="I78" s="867"/>
      <c r="J78" s="867"/>
      <c r="K78" s="867"/>
      <c r="L78" s="867"/>
      <c r="M78" s="867"/>
      <c r="N78" s="867"/>
      <c r="O78" s="867"/>
      <c r="P78" s="867"/>
      <c r="Q78" s="867"/>
      <c r="R78" s="867"/>
      <c r="S78" s="867"/>
      <c r="T78" s="867"/>
      <c r="U78" s="867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</row>
    <row r="79" spans="1:65" s="46" customFormat="1" ht="15" customHeight="1">
      <c r="A79" s="52"/>
      <c r="C79" s="53"/>
      <c r="D79" s="53"/>
      <c r="E79" s="52"/>
      <c r="F79" s="54"/>
      <c r="G79" s="882"/>
      <c r="H79" s="867"/>
      <c r="I79" s="867"/>
      <c r="J79" s="867"/>
      <c r="K79" s="867"/>
      <c r="L79" s="867"/>
      <c r="M79" s="867"/>
      <c r="N79" s="867"/>
      <c r="O79" s="867"/>
      <c r="P79" s="867"/>
      <c r="Q79" s="867"/>
      <c r="R79" s="867"/>
      <c r="S79" s="867"/>
      <c r="T79" s="867"/>
      <c r="U79" s="867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</row>
    <row r="80" spans="1:65" s="46" customFormat="1" ht="15" customHeight="1">
      <c r="A80" s="52"/>
      <c r="C80" s="53"/>
      <c r="D80" s="53"/>
      <c r="E80" s="52"/>
      <c r="F80" s="54"/>
      <c r="G80" s="882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</row>
    <row r="81" spans="7:38" ht="15" customHeight="1">
      <c r="G81" s="879"/>
      <c r="H81" s="879"/>
      <c r="I81" s="880"/>
      <c r="J81" s="880"/>
      <c r="K81" s="879"/>
      <c r="L81" s="879"/>
      <c r="M81" s="879"/>
      <c r="N81" s="879"/>
      <c r="O81" s="881"/>
      <c r="P81" s="881"/>
      <c r="Q81" s="881"/>
      <c r="R81" s="881"/>
      <c r="S81" s="881"/>
      <c r="T81" s="881"/>
      <c r="U81" s="881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</row>
    <row r="82" spans="7:38" ht="15" customHeight="1"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</row>
    <row r="83" spans="7:38" ht="15" customHeight="1"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</row>
    <row r="84" spans="7:38" ht="15" customHeight="1"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</row>
    <row r="85" spans="7:38" ht="15" customHeight="1"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</row>
    <row r="86" spans="7:38" ht="15" customHeight="1"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</row>
  </sheetData>
  <mergeCells count="48">
    <mergeCell ref="T1:U1"/>
    <mergeCell ref="A2:B2"/>
    <mergeCell ref="D2:E2"/>
    <mergeCell ref="A4:U4"/>
    <mergeCell ref="G5:I5"/>
    <mergeCell ref="J5:K5"/>
    <mergeCell ref="L5:M5"/>
    <mergeCell ref="N5:O5"/>
    <mergeCell ref="A10:U10"/>
    <mergeCell ref="A11:U11"/>
    <mergeCell ref="K12:U12"/>
    <mergeCell ref="G59:U59"/>
    <mergeCell ref="A25:U25"/>
    <mergeCell ref="A26:U26"/>
    <mergeCell ref="A47:U47"/>
    <mergeCell ref="G48:H48"/>
    <mergeCell ref="I48:J48"/>
    <mergeCell ref="K48:L48"/>
    <mergeCell ref="M48:N48"/>
    <mergeCell ref="K27:Q27"/>
    <mergeCell ref="R27:U27"/>
    <mergeCell ref="T49:U49"/>
    <mergeCell ref="T53:U53"/>
    <mergeCell ref="A56:U56"/>
    <mergeCell ref="A57:U57"/>
    <mergeCell ref="T58:U58"/>
    <mergeCell ref="G71:U71"/>
    <mergeCell ref="G60:U60"/>
    <mergeCell ref="G61:U61"/>
    <mergeCell ref="G62:U62"/>
    <mergeCell ref="G63:U63"/>
    <mergeCell ref="G64:U64"/>
    <mergeCell ref="G65:U65"/>
    <mergeCell ref="G66:U66"/>
    <mergeCell ref="G67:U67"/>
    <mergeCell ref="G68:U68"/>
    <mergeCell ref="G69:U69"/>
    <mergeCell ref="G70:U70"/>
    <mergeCell ref="G78:U78"/>
    <mergeCell ref="G79:U79"/>
    <mergeCell ref="G80:U80"/>
    <mergeCell ref="G81:U81"/>
    <mergeCell ref="G72:U72"/>
    <mergeCell ref="G73:U73"/>
    <mergeCell ref="G74:U74"/>
    <mergeCell ref="G75:U75"/>
    <mergeCell ref="G76:U76"/>
    <mergeCell ref="G77:U7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C94D-0EE0-BA47-8265-E4D49FBAEBF9}">
  <dimension ref="A1:AD79"/>
  <sheetViews>
    <sheetView showGridLines="0" workbookViewId="0">
      <pane ySplit="1" topLeftCell="A2" activePane="bottomLeft" state="frozen"/>
      <selection pane="bottomLeft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2080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2081</v>
      </c>
      <c r="B7" s="892" t="s">
        <v>2082</v>
      </c>
      <c r="C7" s="888"/>
      <c r="D7" s="888"/>
      <c r="E7" s="900">
        <v>9166</v>
      </c>
      <c r="F7" s="888"/>
      <c r="G7" s="619">
        <v>9166</v>
      </c>
      <c r="H7" s="619">
        <v>231552</v>
      </c>
      <c r="I7" s="901">
        <v>19296</v>
      </c>
      <c r="J7" s="888"/>
      <c r="K7" s="618">
        <v>18</v>
      </c>
      <c r="L7" s="894" t="s">
        <v>2083</v>
      </c>
      <c r="M7" s="888"/>
      <c r="N7" s="887">
        <v>45778</v>
      </c>
      <c r="O7" s="888"/>
      <c r="P7" s="888"/>
      <c r="Q7" s="888"/>
      <c r="R7" s="888"/>
      <c r="S7" s="888"/>
      <c r="T7" s="887">
        <v>46112</v>
      </c>
      <c r="U7" s="888"/>
      <c r="V7" s="888"/>
      <c r="W7" s="616">
        <v>19296</v>
      </c>
      <c r="X7" s="889">
        <v>18</v>
      </c>
      <c r="Y7" s="888"/>
      <c r="Z7" s="888"/>
      <c r="AA7" s="888"/>
      <c r="AB7" s="888"/>
      <c r="AC7" s="617">
        <v>45689</v>
      </c>
      <c r="AD7" s="615" t="s">
        <v>2084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46113</v>
      </c>
      <c r="O8" s="888"/>
      <c r="P8" s="888"/>
      <c r="Q8" s="888"/>
      <c r="R8" s="888"/>
      <c r="S8" s="888"/>
      <c r="T8" s="887">
        <v>46477</v>
      </c>
      <c r="U8" s="888"/>
      <c r="V8" s="888"/>
      <c r="W8" s="616">
        <v>19939.2</v>
      </c>
      <c r="X8" s="889">
        <v>18.600000000000001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46478</v>
      </c>
      <c r="O9" s="888"/>
      <c r="P9" s="888"/>
      <c r="Q9" s="888"/>
      <c r="R9" s="888"/>
      <c r="S9" s="888"/>
      <c r="T9" s="887">
        <v>46843</v>
      </c>
      <c r="U9" s="888"/>
      <c r="V9" s="888"/>
      <c r="W9" s="616">
        <v>20582.400000000001</v>
      </c>
      <c r="X9" s="889">
        <v>19.2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46844</v>
      </c>
      <c r="O10" s="888"/>
      <c r="P10" s="888"/>
      <c r="Q10" s="888"/>
      <c r="R10" s="888"/>
      <c r="S10" s="888"/>
      <c r="T10" s="887">
        <v>47208</v>
      </c>
      <c r="U10" s="888"/>
      <c r="V10" s="888"/>
      <c r="W10" s="616">
        <v>21225.599999999999</v>
      </c>
      <c r="X10" s="889">
        <v>19.8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47209</v>
      </c>
      <c r="O11" s="888"/>
      <c r="P11" s="888"/>
      <c r="Q11" s="888"/>
      <c r="R11" s="888"/>
      <c r="S11" s="888"/>
      <c r="T11" s="887">
        <v>47573</v>
      </c>
      <c r="U11" s="888"/>
      <c r="V11" s="888"/>
      <c r="W11" s="616">
        <v>21868.799999999999</v>
      </c>
      <c r="X11" s="889">
        <v>20.399999999999999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47574</v>
      </c>
      <c r="O12" s="888"/>
      <c r="P12" s="888"/>
      <c r="Q12" s="888"/>
      <c r="R12" s="888"/>
      <c r="S12" s="888"/>
      <c r="T12" s="887">
        <v>47938</v>
      </c>
      <c r="U12" s="888"/>
      <c r="V12" s="888"/>
      <c r="W12" s="616">
        <v>22512</v>
      </c>
      <c r="X12" s="889">
        <v>21</v>
      </c>
      <c r="Y12" s="888"/>
      <c r="Z12" s="888"/>
      <c r="AA12" s="888"/>
      <c r="AB12" s="888"/>
      <c r="AC12" s="615"/>
      <c r="AD12" s="615"/>
    </row>
    <row r="13" spans="1:30">
      <c r="A13" s="612"/>
      <c r="B13" s="892"/>
      <c r="C13" s="888"/>
      <c r="D13" s="888"/>
      <c r="E13" s="893"/>
      <c r="F13" s="888"/>
      <c r="G13" s="615" t="s">
        <v>792</v>
      </c>
      <c r="H13" s="615"/>
      <c r="I13" s="893"/>
      <c r="J13" s="888"/>
      <c r="K13" s="615"/>
      <c r="L13" s="894"/>
      <c r="M13" s="888"/>
      <c r="N13" s="887">
        <v>47939</v>
      </c>
      <c r="O13" s="888"/>
      <c r="P13" s="888"/>
      <c r="Q13" s="888"/>
      <c r="R13" s="888"/>
      <c r="S13" s="888"/>
      <c r="T13" s="887">
        <v>48304</v>
      </c>
      <c r="U13" s="888"/>
      <c r="V13" s="888"/>
      <c r="W13" s="616">
        <v>23155.200000000001</v>
      </c>
      <c r="X13" s="889">
        <v>21.6</v>
      </c>
      <c r="Y13" s="888"/>
      <c r="Z13" s="888"/>
      <c r="AA13" s="888"/>
      <c r="AB13" s="888"/>
      <c r="AC13" s="615"/>
      <c r="AD13" s="615"/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2085</v>
      </c>
      <c r="B15" s="892" t="s">
        <v>2082</v>
      </c>
      <c r="C15" s="888"/>
      <c r="D15" s="888"/>
      <c r="E15" s="900">
        <v>1749</v>
      </c>
      <c r="F15" s="888"/>
      <c r="G15" s="619">
        <v>1749</v>
      </c>
      <c r="H15" s="615"/>
      <c r="I15" s="893"/>
      <c r="J15" s="888"/>
      <c r="K15" s="618">
        <v>0</v>
      </c>
      <c r="L15" s="894" t="s">
        <v>2083</v>
      </c>
      <c r="M15" s="888"/>
      <c r="N15" s="893"/>
      <c r="O15" s="888"/>
      <c r="P15" s="888"/>
      <c r="Q15" s="888"/>
      <c r="R15" s="888"/>
      <c r="S15" s="888"/>
      <c r="T15" s="893"/>
      <c r="U15" s="888"/>
      <c r="V15" s="888"/>
      <c r="W15" s="615"/>
      <c r="X15" s="889">
        <v>0</v>
      </c>
      <c r="Y15" s="888"/>
      <c r="Z15" s="888"/>
      <c r="AA15" s="888"/>
      <c r="AB15" s="888"/>
      <c r="AC15" s="617">
        <v>45689</v>
      </c>
      <c r="AD15" s="615" t="s">
        <v>2084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2086</v>
      </c>
      <c r="B17" s="892" t="s">
        <v>2087</v>
      </c>
      <c r="C17" s="888"/>
      <c r="D17" s="888"/>
      <c r="E17" s="900">
        <v>2233</v>
      </c>
      <c r="F17" s="888"/>
      <c r="G17" s="619">
        <v>2233</v>
      </c>
      <c r="H17" s="619">
        <v>40194</v>
      </c>
      <c r="I17" s="901">
        <v>3349.5</v>
      </c>
      <c r="J17" s="888"/>
      <c r="K17" s="618">
        <v>18</v>
      </c>
      <c r="L17" s="894"/>
      <c r="M17" s="888"/>
      <c r="N17" s="887">
        <v>45627</v>
      </c>
      <c r="O17" s="888"/>
      <c r="P17" s="888"/>
      <c r="Q17" s="888"/>
      <c r="R17" s="888"/>
      <c r="S17" s="888"/>
      <c r="T17" s="887">
        <v>45991</v>
      </c>
      <c r="U17" s="888"/>
      <c r="V17" s="888"/>
      <c r="W17" s="616">
        <v>3349.5</v>
      </c>
      <c r="X17" s="889">
        <v>18</v>
      </c>
      <c r="Y17" s="888"/>
      <c r="Z17" s="888"/>
      <c r="AA17" s="888"/>
      <c r="AB17" s="888"/>
      <c r="AC17" s="617">
        <v>45261</v>
      </c>
      <c r="AD17" s="615" t="s">
        <v>838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45992</v>
      </c>
      <c r="O18" s="888"/>
      <c r="P18" s="888"/>
      <c r="Q18" s="888"/>
      <c r="R18" s="888"/>
      <c r="S18" s="888"/>
      <c r="T18" s="887">
        <v>46356</v>
      </c>
      <c r="U18" s="888"/>
      <c r="V18" s="888"/>
      <c r="W18" s="616">
        <v>3461.15</v>
      </c>
      <c r="X18" s="889">
        <v>18.600000000000001</v>
      </c>
      <c r="Y18" s="888"/>
      <c r="Z18" s="888"/>
      <c r="AA18" s="888"/>
      <c r="AB18" s="888"/>
      <c r="AC18" s="615"/>
      <c r="AD18" s="615"/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46357</v>
      </c>
      <c r="O19" s="888"/>
      <c r="P19" s="888"/>
      <c r="Q19" s="888"/>
      <c r="R19" s="888"/>
      <c r="S19" s="888"/>
      <c r="T19" s="887">
        <v>46721</v>
      </c>
      <c r="U19" s="888"/>
      <c r="V19" s="888"/>
      <c r="W19" s="616">
        <v>3572.8</v>
      </c>
      <c r="X19" s="889">
        <v>19.2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46722</v>
      </c>
      <c r="O20" s="888"/>
      <c r="P20" s="888"/>
      <c r="Q20" s="888"/>
      <c r="R20" s="888"/>
      <c r="S20" s="888"/>
      <c r="T20" s="887">
        <v>47087</v>
      </c>
      <c r="U20" s="888"/>
      <c r="V20" s="888"/>
      <c r="W20" s="616">
        <v>3684.45</v>
      </c>
      <c r="X20" s="889">
        <v>19.8</v>
      </c>
      <c r="Y20" s="888"/>
      <c r="Z20" s="888"/>
      <c r="AA20" s="888"/>
      <c r="AB20" s="888"/>
      <c r="AC20" s="615"/>
      <c r="AD20" s="615"/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2088</v>
      </c>
      <c r="B22" s="892" t="s">
        <v>2089</v>
      </c>
      <c r="C22" s="888"/>
      <c r="D22" s="888"/>
      <c r="E22" s="900">
        <v>2287</v>
      </c>
      <c r="F22" s="888"/>
      <c r="G22" s="619">
        <v>2287</v>
      </c>
      <c r="H22" s="619">
        <v>38970.480000000003</v>
      </c>
      <c r="I22" s="901">
        <v>3247.54</v>
      </c>
      <c r="J22" s="888"/>
      <c r="K22" s="618">
        <v>17.04</v>
      </c>
      <c r="L22" s="894"/>
      <c r="M22" s="888"/>
      <c r="N22" s="887">
        <v>45689</v>
      </c>
      <c r="O22" s="888"/>
      <c r="P22" s="888"/>
      <c r="Q22" s="888"/>
      <c r="R22" s="888"/>
      <c r="S22" s="888"/>
      <c r="T22" s="887">
        <v>46053</v>
      </c>
      <c r="U22" s="888"/>
      <c r="V22" s="888"/>
      <c r="W22" s="616">
        <v>3247.54</v>
      </c>
      <c r="X22" s="889">
        <v>17.04</v>
      </c>
      <c r="Y22" s="888"/>
      <c r="Z22" s="888"/>
      <c r="AA22" s="888"/>
      <c r="AB22" s="888"/>
      <c r="AC22" s="617">
        <v>45689</v>
      </c>
      <c r="AD22" s="615" t="s">
        <v>828</v>
      </c>
    </row>
    <row r="23" spans="1:30">
      <c r="A23" s="612"/>
      <c r="B23" s="892"/>
      <c r="C23" s="888"/>
      <c r="D23" s="888"/>
      <c r="E23" s="893"/>
      <c r="F23" s="888"/>
      <c r="G23" s="615" t="s">
        <v>792</v>
      </c>
      <c r="H23" s="615"/>
      <c r="I23" s="893"/>
      <c r="J23" s="888"/>
      <c r="K23" s="615"/>
      <c r="L23" s="894"/>
      <c r="M23" s="888"/>
      <c r="N23" s="887">
        <v>46054</v>
      </c>
      <c r="O23" s="888"/>
      <c r="P23" s="888"/>
      <c r="Q23" s="888"/>
      <c r="R23" s="888"/>
      <c r="S23" s="888"/>
      <c r="T23" s="887">
        <v>46418</v>
      </c>
      <c r="U23" s="888"/>
      <c r="V23" s="888"/>
      <c r="W23" s="616">
        <v>3384.76</v>
      </c>
      <c r="X23" s="889">
        <v>17.760000000000002</v>
      </c>
      <c r="Y23" s="888"/>
      <c r="Z23" s="888"/>
      <c r="AA23" s="888"/>
      <c r="AB23" s="888"/>
      <c r="AC23" s="615"/>
      <c r="AD23" s="615"/>
    </row>
    <row r="24" spans="1:30">
      <c r="A24" s="612"/>
      <c r="B24" s="892"/>
      <c r="C24" s="888"/>
      <c r="D24" s="888"/>
      <c r="E24" s="893"/>
      <c r="F24" s="888"/>
      <c r="G24" s="615" t="s">
        <v>792</v>
      </c>
      <c r="H24" s="615"/>
      <c r="I24" s="893"/>
      <c r="J24" s="888"/>
      <c r="K24" s="615"/>
      <c r="L24" s="894"/>
      <c r="M24" s="888"/>
      <c r="N24" s="887">
        <v>46419</v>
      </c>
      <c r="O24" s="888"/>
      <c r="P24" s="888"/>
      <c r="Q24" s="888"/>
      <c r="R24" s="888"/>
      <c r="S24" s="888"/>
      <c r="T24" s="887">
        <v>46783</v>
      </c>
      <c r="U24" s="888"/>
      <c r="V24" s="888"/>
      <c r="W24" s="616">
        <v>3521.98</v>
      </c>
      <c r="X24" s="889">
        <v>18.48</v>
      </c>
      <c r="Y24" s="888"/>
      <c r="Z24" s="888"/>
      <c r="AA24" s="888"/>
      <c r="AB24" s="888"/>
      <c r="AC24" s="615"/>
      <c r="AD24" s="615"/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612" t="s">
        <v>2090</v>
      </c>
      <c r="B26" s="892" t="s">
        <v>2082</v>
      </c>
      <c r="C26" s="888"/>
      <c r="D26" s="888"/>
      <c r="E26" s="900">
        <v>1949</v>
      </c>
      <c r="F26" s="888"/>
      <c r="G26" s="619">
        <v>1949</v>
      </c>
      <c r="H26" s="615"/>
      <c r="I26" s="893"/>
      <c r="J26" s="888"/>
      <c r="K26" s="618">
        <v>0</v>
      </c>
      <c r="L26" s="894" t="s">
        <v>2083</v>
      </c>
      <c r="M26" s="888"/>
      <c r="N26" s="893"/>
      <c r="O26" s="888"/>
      <c r="P26" s="888"/>
      <c r="Q26" s="888"/>
      <c r="R26" s="888"/>
      <c r="S26" s="888"/>
      <c r="T26" s="893"/>
      <c r="U26" s="888"/>
      <c r="V26" s="888"/>
      <c r="W26" s="615"/>
      <c r="X26" s="889">
        <v>0</v>
      </c>
      <c r="Y26" s="888"/>
      <c r="Z26" s="888"/>
      <c r="AA26" s="888"/>
      <c r="AB26" s="888"/>
      <c r="AC26" s="617">
        <v>45689</v>
      </c>
      <c r="AD26" s="615" t="s">
        <v>2084</v>
      </c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2091</v>
      </c>
      <c r="B28" s="892" t="s">
        <v>2092</v>
      </c>
      <c r="C28" s="888"/>
      <c r="D28" s="888"/>
      <c r="E28" s="900">
        <v>6042</v>
      </c>
      <c r="F28" s="888"/>
      <c r="G28" s="619">
        <v>6042</v>
      </c>
      <c r="H28" s="619">
        <v>112381.2</v>
      </c>
      <c r="I28" s="901">
        <v>9365.1</v>
      </c>
      <c r="J28" s="888"/>
      <c r="K28" s="618">
        <v>18.600000000000001</v>
      </c>
      <c r="L28" s="894"/>
      <c r="M28" s="888"/>
      <c r="N28" s="887">
        <v>45931</v>
      </c>
      <c r="O28" s="888"/>
      <c r="P28" s="888"/>
      <c r="Q28" s="888"/>
      <c r="R28" s="888"/>
      <c r="S28" s="888"/>
      <c r="T28" s="887">
        <v>46295</v>
      </c>
      <c r="U28" s="888"/>
      <c r="V28" s="888"/>
      <c r="W28" s="616">
        <v>9365.1</v>
      </c>
      <c r="X28" s="889">
        <v>18.600000000000001</v>
      </c>
      <c r="Y28" s="888"/>
      <c r="Z28" s="888"/>
      <c r="AA28" s="888"/>
      <c r="AB28" s="888"/>
      <c r="AC28" s="617">
        <v>45488</v>
      </c>
      <c r="AD28" s="615" t="s">
        <v>2093</v>
      </c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46296</v>
      </c>
      <c r="O29" s="888"/>
      <c r="P29" s="888"/>
      <c r="Q29" s="888"/>
      <c r="R29" s="888"/>
      <c r="S29" s="888"/>
      <c r="T29" s="887">
        <v>46660</v>
      </c>
      <c r="U29" s="888"/>
      <c r="V29" s="888"/>
      <c r="W29" s="616">
        <v>9667.2000000000007</v>
      </c>
      <c r="X29" s="889">
        <v>19.2</v>
      </c>
      <c r="Y29" s="888"/>
      <c r="Z29" s="888"/>
      <c r="AA29" s="888"/>
      <c r="AB29" s="888"/>
      <c r="AC29" s="615"/>
      <c r="AD29" s="615"/>
    </row>
    <row r="30" spans="1:30">
      <c r="A30" s="612"/>
      <c r="B30" s="892"/>
      <c r="C30" s="888"/>
      <c r="D30" s="888"/>
      <c r="E30" s="893"/>
      <c r="F30" s="888"/>
      <c r="G30" s="615" t="s">
        <v>792</v>
      </c>
      <c r="H30" s="615"/>
      <c r="I30" s="893"/>
      <c r="J30" s="888"/>
      <c r="K30" s="615"/>
      <c r="L30" s="894"/>
      <c r="M30" s="888"/>
      <c r="N30" s="887">
        <v>46661</v>
      </c>
      <c r="O30" s="888"/>
      <c r="P30" s="888"/>
      <c r="Q30" s="888"/>
      <c r="R30" s="888"/>
      <c r="S30" s="888"/>
      <c r="T30" s="887">
        <v>47026</v>
      </c>
      <c r="U30" s="888"/>
      <c r="V30" s="888"/>
      <c r="W30" s="616">
        <v>9969.2999999999993</v>
      </c>
      <c r="X30" s="889">
        <v>19.8</v>
      </c>
      <c r="Y30" s="888"/>
      <c r="Z30" s="888"/>
      <c r="AA30" s="888"/>
      <c r="AB30" s="888"/>
      <c r="AC30" s="615"/>
      <c r="AD30" s="615"/>
    </row>
    <row r="31" spans="1:30">
      <c r="A31" s="612"/>
      <c r="B31" s="892"/>
      <c r="C31" s="888"/>
      <c r="D31" s="888"/>
      <c r="E31" s="893"/>
      <c r="F31" s="888"/>
      <c r="G31" s="615" t="s">
        <v>792</v>
      </c>
      <c r="H31" s="615"/>
      <c r="I31" s="893"/>
      <c r="J31" s="888"/>
      <c r="K31" s="615"/>
      <c r="L31" s="894"/>
      <c r="M31" s="888"/>
      <c r="N31" s="887">
        <v>47027</v>
      </c>
      <c r="O31" s="888"/>
      <c r="P31" s="888"/>
      <c r="Q31" s="888"/>
      <c r="R31" s="888"/>
      <c r="S31" s="888"/>
      <c r="T31" s="887">
        <v>47391</v>
      </c>
      <c r="U31" s="888"/>
      <c r="V31" s="888"/>
      <c r="W31" s="616">
        <v>10271.4</v>
      </c>
      <c r="X31" s="889">
        <v>20.399999999999999</v>
      </c>
      <c r="Y31" s="888"/>
      <c r="Z31" s="888"/>
      <c r="AA31" s="888"/>
      <c r="AB31" s="888"/>
      <c r="AC31" s="615"/>
      <c r="AD31" s="615"/>
    </row>
    <row r="32" spans="1:30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47392</v>
      </c>
      <c r="O32" s="888"/>
      <c r="P32" s="888"/>
      <c r="Q32" s="888"/>
      <c r="R32" s="888"/>
      <c r="S32" s="888"/>
      <c r="T32" s="887">
        <v>47756</v>
      </c>
      <c r="U32" s="888"/>
      <c r="V32" s="888"/>
      <c r="W32" s="616">
        <v>10573.5</v>
      </c>
      <c r="X32" s="889">
        <v>21</v>
      </c>
      <c r="Y32" s="888"/>
      <c r="Z32" s="888"/>
      <c r="AA32" s="888"/>
      <c r="AB32" s="888"/>
      <c r="AC32" s="615"/>
      <c r="AD32" s="615"/>
    </row>
    <row r="33" spans="1:30">
      <c r="A33" s="612"/>
      <c r="B33" s="892"/>
      <c r="C33" s="888"/>
      <c r="D33" s="888"/>
      <c r="E33" s="893"/>
      <c r="F33" s="888"/>
      <c r="G33" s="615" t="s">
        <v>792</v>
      </c>
      <c r="H33" s="615"/>
      <c r="I33" s="893"/>
      <c r="J33" s="888"/>
      <c r="K33" s="615"/>
      <c r="L33" s="894"/>
      <c r="M33" s="888"/>
      <c r="N33" s="887">
        <v>47757</v>
      </c>
      <c r="O33" s="888"/>
      <c r="P33" s="888"/>
      <c r="Q33" s="888"/>
      <c r="R33" s="888"/>
      <c r="S33" s="888"/>
      <c r="T33" s="887">
        <v>48121</v>
      </c>
      <c r="U33" s="888"/>
      <c r="V33" s="888"/>
      <c r="W33" s="616">
        <v>11177.7</v>
      </c>
      <c r="X33" s="889">
        <v>22.2</v>
      </c>
      <c r="Y33" s="888"/>
      <c r="Z33" s="888"/>
      <c r="AA33" s="888"/>
      <c r="AB33" s="888"/>
      <c r="AC33" s="615"/>
      <c r="AD33" s="615"/>
    </row>
    <row r="34" spans="1:30">
      <c r="A34" s="614" t="s">
        <v>792</v>
      </c>
      <c r="B34" s="884" t="s">
        <v>792</v>
      </c>
      <c r="C34" s="885"/>
      <c r="D34" s="885"/>
      <c r="E34" s="886" t="s">
        <v>792</v>
      </c>
      <c r="F34" s="885"/>
      <c r="G34" s="613" t="s">
        <v>792</v>
      </c>
      <c r="H34" s="613" t="s">
        <v>792</v>
      </c>
      <c r="I34" s="886" t="s">
        <v>792</v>
      </c>
      <c r="J34" s="885"/>
      <c r="K34" s="613" t="s">
        <v>792</v>
      </c>
      <c r="L34" s="884" t="s">
        <v>792</v>
      </c>
      <c r="M34" s="885"/>
      <c r="N34" s="886" t="s">
        <v>792</v>
      </c>
      <c r="O34" s="885"/>
      <c r="P34" s="885"/>
      <c r="Q34" s="885"/>
      <c r="R34" s="885"/>
      <c r="S34" s="885"/>
      <c r="T34" s="886" t="s">
        <v>792</v>
      </c>
      <c r="U34" s="885"/>
      <c r="V34" s="885"/>
      <c r="W34" s="613" t="s">
        <v>792</v>
      </c>
      <c r="X34" s="886" t="s">
        <v>792</v>
      </c>
      <c r="Y34" s="885"/>
      <c r="Z34" s="885"/>
      <c r="AA34" s="885"/>
      <c r="AB34" s="885"/>
      <c r="AC34" s="613" t="s">
        <v>792</v>
      </c>
      <c r="AD34" s="613" t="s">
        <v>792</v>
      </c>
    </row>
    <row r="35" spans="1:30">
      <c r="A35" s="612" t="s">
        <v>2094</v>
      </c>
      <c r="B35" s="892" t="s">
        <v>2095</v>
      </c>
      <c r="C35" s="888"/>
      <c r="D35" s="888"/>
      <c r="E35" s="900">
        <v>3005</v>
      </c>
      <c r="F35" s="888"/>
      <c r="G35" s="619">
        <v>3005</v>
      </c>
      <c r="H35" s="619">
        <v>46156.800000000003</v>
      </c>
      <c r="I35" s="901">
        <v>3846.4</v>
      </c>
      <c r="J35" s="888"/>
      <c r="K35" s="618">
        <v>15.36</v>
      </c>
      <c r="L35" s="894"/>
      <c r="M35" s="888"/>
      <c r="N35" s="887">
        <v>45931</v>
      </c>
      <c r="O35" s="888"/>
      <c r="P35" s="888"/>
      <c r="Q35" s="888"/>
      <c r="R35" s="888"/>
      <c r="S35" s="888"/>
      <c r="T35" s="887">
        <v>46295</v>
      </c>
      <c r="U35" s="888"/>
      <c r="V35" s="888"/>
      <c r="W35" s="616">
        <v>3846.4</v>
      </c>
      <c r="X35" s="889">
        <v>15.36</v>
      </c>
      <c r="Y35" s="888"/>
      <c r="Z35" s="888"/>
      <c r="AA35" s="888"/>
      <c r="AB35" s="888"/>
      <c r="AC35" s="617">
        <v>44835</v>
      </c>
      <c r="AD35" s="615" t="s">
        <v>1169</v>
      </c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46296</v>
      </c>
      <c r="O36" s="888"/>
      <c r="P36" s="888"/>
      <c r="Q36" s="888"/>
      <c r="R36" s="888"/>
      <c r="S36" s="888"/>
      <c r="T36" s="887">
        <v>46660</v>
      </c>
      <c r="U36" s="888"/>
      <c r="V36" s="888"/>
      <c r="W36" s="616">
        <v>3996.65</v>
      </c>
      <c r="X36" s="889">
        <v>15.96</v>
      </c>
      <c r="Y36" s="888"/>
      <c r="Z36" s="888"/>
      <c r="AA36" s="888"/>
      <c r="AB36" s="888"/>
      <c r="AC36" s="615"/>
      <c r="AD36" s="615"/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2096</v>
      </c>
      <c r="B38" s="892" t="s">
        <v>2097</v>
      </c>
      <c r="C38" s="888"/>
      <c r="D38" s="888"/>
      <c r="E38" s="900">
        <v>3032</v>
      </c>
      <c r="F38" s="888"/>
      <c r="G38" s="619">
        <v>3032</v>
      </c>
      <c r="H38" s="619">
        <v>48026.879999999997</v>
      </c>
      <c r="I38" s="901">
        <v>4002.24</v>
      </c>
      <c r="J38" s="888"/>
      <c r="K38" s="618">
        <v>15.84</v>
      </c>
      <c r="L38" s="894"/>
      <c r="M38" s="888"/>
      <c r="N38" s="887">
        <v>45689</v>
      </c>
      <c r="O38" s="888"/>
      <c r="P38" s="888"/>
      <c r="Q38" s="888"/>
      <c r="R38" s="888"/>
      <c r="S38" s="888"/>
      <c r="T38" s="887">
        <v>46053</v>
      </c>
      <c r="U38" s="888"/>
      <c r="V38" s="888"/>
      <c r="W38" s="616">
        <v>4002.24</v>
      </c>
      <c r="X38" s="889">
        <v>15.84</v>
      </c>
      <c r="Y38" s="888"/>
      <c r="Z38" s="888"/>
      <c r="AA38" s="888"/>
      <c r="AB38" s="888"/>
      <c r="AC38" s="617">
        <v>44593</v>
      </c>
      <c r="AD38" s="615" t="s">
        <v>950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46054</v>
      </c>
      <c r="O39" s="888"/>
      <c r="P39" s="888"/>
      <c r="Q39" s="888"/>
      <c r="R39" s="888"/>
      <c r="S39" s="888"/>
      <c r="T39" s="887">
        <v>46418</v>
      </c>
      <c r="U39" s="888"/>
      <c r="V39" s="888"/>
      <c r="W39" s="616">
        <v>4123.5200000000004</v>
      </c>
      <c r="X39" s="889">
        <v>16.32</v>
      </c>
      <c r="Y39" s="888"/>
      <c r="Z39" s="888"/>
      <c r="AA39" s="888"/>
      <c r="AB39" s="888"/>
      <c r="AC39" s="615"/>
      <c r="AD39" s="615"/>
    </row>
    <row r="40" spans="1:30">
      <c r="A40" s="614" t="s">
        <v>792</v>
      </c>
      <c r="B40" s="884" t="s">
        <v>792</v>
      </c>
      <c r="C40" s="885"/>
      <c r="D40" s="885"/>
      <c r="E40" s="886" t="s">
        <v>792</v>
      </c>
      <c r="F40" s="885"/>
      <c r="G40" s="613" t="s">
        <v>792</v>
      </c>
      <c r="H40" s="613" t="s">
        <v>792</v>
      </c>
      <c r="I40" s="886" t="s">
        <v>792</v>
      </c>
      <c r="J40" s="885"/>
      <c r="K40" s="613" t="s">
        <v>792</v>
      </c>
      <c r="L40" s="884" t="s">
        <v>792</v>
      </c>
      <c r="M40" s="885"/>
      <c r="N40" s="886" t="s">
        <v>792</v>
      </c>
      <c r="O40" s="885"/>
      <c r="P40" s="885"/>
      <c r="Q40" s="885"/>
      <c r="R40" s="885"/>
      <c r="S40" s="885"/>
      <c r="T40" s="886" t="s">
        <v>792</v>
      </c>
      <c r="U40" s="885"/>
      <c r="V40" s="885"/>
      <c r="W40" s="613" t="s">
        <v>792</v>
      </c>
      <c r="X40" s="886" t="s">
        <v>792</v>
      </c>
      <c r="Y40" s="885"/>
      <c r="Z40" s="885"/>
      <c r="AA40" s="885"/>
      <c r="AB40" s="885"/>
      <c r="AC40" s="613" t="s">
        <v>792</v>
      </c>
      <c r="AD40" s="613" t="s">
        <v>792</v>
      </c>
    </row>
    <row r="41" spans="1:30">
      <c r="A41" s="612" t="s">
        <v>2098</v>
      </c>
      <c r="B41" s="892" t="s">
        <v>2099</v>
      </c>
      <c r="C41" s="888"/>
      <c r="D41" s="888"/>
      <c r="E41" s="900">
        <v>15719</v>
      </c>
      <c r="F41" s="888"/>
      <c r="G41" s="619">
        <v>15719</v>
      </c>
      <c r="H41" s="619">
        <v>226354.56</v>
      </c>
      <c r="I41" s="901">
        <v>18862.88</v>
      </c>
      <c r="J41" s="888"/>
      <c r="K41" s="618">
        <v>14.400061072587315</v>
      </c>
      <c r="L41" s="894"/>
      <c r="M41" s="888"/>
      <c r="N41" s="887">
        <v>45717</v>
      </c>
      <c r="O41" s="888"/>
      <c r="P41" s="888"/>
      <c r="Q41" s="888"/>
      <c r="R41" s="888"/>
      <c r="S41" s="888"/>
      <c r="T41" s="887">
        <v>46081</v>
      </c>
      <c r="U41" s="888"/>
      <c r="V41" s="888"/>
      <c r="W41" s="616">
        <v>18862.88</v>
      </c>
      <c r="X41" s="889">
        <v>14.400061072587315</v>
      </c>
      <c r="Y41" s="888"/>
      <c r="Z41" s="888"/>
      <c r="AA41" s="888"/>
      <c r="AB41" s="888"/>
      <c r="AC41" s="617">
        <v>44256</v>
      </c>
      <c r="AD41" s="615" t="s">
        <v>863</v>
      </c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612" t="s">
        <v>2100</v>
      </c>
      <c r="B43" s="892" t="s">
        <v>2101</v>
      </c>
      <c r="C43" s="888"/>
      <c r="D43" s="888"/>
      <c r="E43" s="900">
        <v>8164</v>
      </c>
      <c r="F43" s="888"/>
      <c r="G43" s="619">
        <v>8164</v>
      </c>
      <c r="H43" s="619">
        <v>147931.68</v>
      </c>
      <c r="I43" s="901">
        <v>12327.64</v>
      </c>
      <c r="J43" s="888"/>
      <c r="K43" s="618">
        <v>18.12</v>
      </c>
      <c r="L43" s="894"/>
      <c r="M43" s="888"/>
      <c r="N43" s="887">
        <v>45962</v>
      </c>
      <c r="O43" s="888"/>
      <c r="P43" s="888"/>
      <c r="Q43" s="888"/>
      <c r="R43" s="888"/>
      <c r="S43" s="888"/>
      <c r="T43" s="887">
        <v>46326</v>
      </c>
      <c r="U43" s="888"/>
      <c r="V43" s="888"/>
      <c r="W43" s="616">
        <v>12327.64</v>
      </c>
      <c r="X43" s="889">
        <v>18.12</v>
      </c>
      <c r="Y43" s="888"/>
      <c r="Z43" s="888"/>
      <c r="AA43" s="888"/>
      <c r="AB43" s="888"/>
      <c r="AC43" s="617">
        <v>45597</v>
      </c>
      <c r="AD43" s="615" t="s">
        <v>1204</v>
      </c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46327</v>
      </c>
      <c r="O44" s="888"/>
      <c r="P44" s="888"/>
      <c r="Q44" s="888"/>
      <c r="R44" s="888"/>
      <c r="S44" s="888"/>
      <c r="T44" s="887">
        <v>46691</v>
      </c>
      <c r="U44" s="888"/>
      <c r="V44" s="888"/>
      <c r="W44" s="616">
        <v>12735.84</v>
      </c>
      <c r="X44" s="889">
        <v>18.72</v>
      </c>
      <c r="Y44" s="888"/>
      <c r="Z44" s="888"/>
      <c r="AA44" s="888"/>
      <c r="AB44" s="888"/>
      <c r="AC44" s="615"/>
      <c r="AD44" s="615"/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46692</v>
      </c>
      <c r="O45" s="888"/>
      <c r="P45" s="888"/>
      <c r="Q45" s="888"/>
      <c r="R45" s="888"/>
      <c r="S45" s="888"/>
      <c r="T45" s="887">
        <v>47057</v>
      </c>
      <c r="U45" s="888"/>
      <c r="V45" s="888"/>
      <c r="W45" s="616">
        <v>13144.04</v>
      </c>
      <c r="X45" s="889">
        <v>19.32</v>
      </c>
      <c r="Y45" s="888"/>
      <c r="Z45" s="888"/>
      <c r="AA45" s="888"/>
      <c r="AB45" s="888"/>
      <c r="AC45" s="615"/>
      <c r="AD45" s="615"/>
    </row>
    <row r="46" spans="1:30">
      <c r="A46" s="612"/>
      <c r="B46" s="892"/>
      <c r="C46" s="888"/>
      <c r="D46" s="888"/>
      <c r="E46" s="893"/>
      <c r="F46" s="888"/>
      <c r="G46" s="615" t="s">
        <v>792</v>
      </c>
      <c r="H46" s="615"/>
      <c r="I46" s="893"/>
      <c r="J46" s="888"/>
      <c r="K46" s="615"/>
      <c r="L46" s="894"/>
      <c r="M46" s="888"/>
      <c r="N46" s="887">
        <v>47058</v>
      </c>
      <c r="O46" s="888"/>
      <c r="P46" s="888"/>
      <c r="Q46" s="888"/>
      <c r="R46" s="888"/>
      <c r="S46" s="888"/>
      <c r="T46" s="887">
        <v>47422</v>
      </c>
      <c r="U46" s="888"/>
      <c r="V46" s="888"/>
      <c r="W46" s="616">
        <v>13552.24</v>
      </c>
      <c r="X46" s="889">
        <v>19.920000000000002</v>
      </c>
      <c r="Y46" s="888"/>
      <c r="Z46" s="888"/>
      <c r="AA46" s="888"/>
      <c r="AB46" s="888"/>
      <c r="AC46" s="615"/>
      <c r="AD46" s="615"/>
    </row>
    <row r="47" spans="1:30">
      <c r="A47" s="614" t="s">
        <v>792</v>
      </c>
      <c r="B47" s="884" t="s">
        <v>792</v>
      </c>
      <c r="C47" s="885"/>
      <c r="D47" s="885"/>
      <c r="E47" s="886" t="s">
        <v>792</v>
      </c>
      <c r="F47" s="885"/>
      <c r="G47" s="613" t="s">
        <v>792</v>
      </c>
      <c r="H47" s="613" t="s">
        <v>792</v>
      </c>
      <c r="I47" s="886" t="s">
        <v>792</v>
      </c>
      <c r="J47" s="885"/>
      <c r="K47" s="613" t="s">
        <v>792</v>
      </c>
      <c r="L47" s="884" t="s">
        <v>792</v>
      </c>
      <c r="M47" s="885"/>
      <c r="N47" s="886" t="s">
        <v>792</v>
      </c>
      <c r="O47" s="885"/>
      <c r="P47" s="885"/>
      <c r="Q47" s="885"/>
      <c r="R47" s="885"/>
      <c r="S47" s="885"/>
      <c r="T47" s="886" t="s">
        <v>792</v>
      </c>
      <c r="U47" s="885"/>
      <c r="V47" s="885"/>
      <c r="W47" s="613" t="s">
        <v>792</v>
      </c>
      <c r="X47" s="886" t="s">
        <v>792</v>
      </c>
      <c r="Y47" s="885"/>
      <c r="Z47" s="885"/>
      <c r="AA47" s="885"/>
      <c r="AB47" s="885"/>
      <c r="AC47" s="613" t="s">
        <v>792</v>
      </c>
      <c r="AD47" s="613" t="s">
        <v>792</v>
      </c>
    </row>
    <row r="48" spans="1:30">
      <c r="A48" s="612" t="s">
        <v>2102</v>
      </c>
      <c r="B48" s="892" t="s">
        <v>1436</v>
      </c>
      <c r="C48" s="888"/>
      <c r="D48" s="888"/>
      <c r="E48" s="900">
        <v>12524</v>
      </c>
      <c r="F48" s="888"/>
      <c r="G48" s="619">
        <v>12524</v>
      </c>
      <c r="H48" s="619">
        <v>210403.20000000001</v>
      </c>
      <c r="I48" s="901">
        <v>17533.599999999999</v>
      </c>
      <c r="J48" s="888"/>
      <c r="K48" s="618">
        <v>16.8</v>
      </c>
      <c r="L48" s="894"/>
      <c r="M48" s="888"/>
      <c r="N48" s="887">
        <v>45839</v>
      </c>
      <c r="O48" s="888"/>
      <c r="P48" s="888"/>
      <c r="Q48" s="888"/>
      <c r="R48" s="888"/>
      <c r="S48" s="888"/>
      <c r="T48" s="887">
        <v>46203</v>
      </c>
      <c r="U48" s="888"/>
      <c r="V48" s="888"/>
      <c r="W48" s="616">
        <v>17533.599999999999</v>
      </c>
      <c r="X48" s="889">
        <v>16.8</v>
      </c>
      <c r="Y48" s="888"/>
      <c r="Z48" s="888"/>
      <c r="AA48" s="888"/>
      <c r="AB48" s="888"/>
      <c r="AC48" s="617">
        <v>45839</v>
      </c>
      <c r="AD48" s="615" t="s">
        <v>1024</v>
      </c>
    </row>
    <row r="49" spans="1:30">
      <c r="A49" s="612"/>
      <c r="B49" s="892"/>
      <c r="C49" s="888"/>
      <c r="D49" s="888"/>
      <c r="E49" s="893"/>
      <c r="F49" s="888"/>
      <c r="G49" s="615" t="s">
        <v>792</v>
      </c>
      <c r="H49" s="615"/>
      <c r="I49" s="893"/>
      <c r="J49" s="888"/>
      <c r="K49" s="615"/>
      <c r="L49" s="894"/>
      <c r="M49" s="888"/>
      <c r="N49" s="887">
        <v>46204</v>
      </c>
      <c r="O49" s="888"/>
      <c r="P49" s="888"/>
      <c r="Q49" s="888"/>
      <c r="R49" s="888"/>
      <c r="S49" s="888"/>
      <c r="T49" s="887">
        <v>46568</v>
      </c>
      <c r="U49" s="888"/>
      <c r="V49" s="888"/>
      <c r="W49" s="616">
        <v>18159.8</v>
      </c>
      <c r="X49" s="889">
        <v>17.399999999999999</v>
      </c>
      <c r="Y49" s="888"/>
      <c r="Z49" s="888"/>
      <c r="AA49" s="888"/>
      <c r="AB49" s="888"/>
      <c r="AC49" s="615"/>
      <c r="AD49" s="615"/>
    </row>
    <row r="50" spans="1:30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46569</v>
      </c>
      <c r="O50" s="888"/>
      <c r="P50" s="888"/>
      <c r="Q50" s="888"/>
      <c r="R50" s="888"/>
      <c r="S50" s="888"/>
      <c r="T50" s="887">
        <v>46934</v>
      </c>
      <c r="U50" s="888"/>
      <c r="V50" s="888"/>
      <c r="W50" s="616">
        <v>18786</v>
      </c>
      <c r="X50" s="889">
        <v>18</v>
      </c>
      <c r="Y50" s="888"/>
      <c r="Z50" s="888"/>
      <c r="AA50" s="888"/>
      <c r="AB50" s="888"/>
      <c r="AC50" s="615"/>
      <c r="AD50" s="615"/>
    </row>
    <row r="51" spans="1:30">
      <c r="A51" s="612"/>
      <c r="B51" s="892"/>
      <c r="C51" s="888"/>
      <c r="D51" s="888"/>
      <c r="E51" s="893"/>
      <c r="F51" s="888"/>
      <c r="G51" s="615" t="s">
        <v>792</v>
      </c>
      <c r="H51" s="615"/>
      <c r="I51" s="893"/>
      <c r="J51" s="888"/>
      <c r="K51" s="615"/>
      <c r="L51" s="894"/>
      <c r="M51" s="888"/>
      <c r="N51" s="887">
        <v>46935</v>
      </c>
      <c r="O51" s="888"/>
      <c r="P51" s="888"/>
      <c r="Q51" s="888"/>
      <c r="R51" s="888"/>
      <c r="S51" s="888"/>
      <c r="T51" s="887">
        <v>47299</v>
      </c>
      <c r="U51" s="888"/>
      <c r="V51" s="888"/>
      <c r="W51" s="616">
        <v>19412.2</v>
      </c>
      <c r="X51" s="889">
        <v>18.600000000000001</v>
      </c>
      <c r="Y51" s="888"/>
      <c r="Z51" s="888"/>
      <c r="AA51" s="888"/>
      <c r="AB51" s="888"/>
      <c r="AC51" s="615"/>
      <c r="AD51" s="615"/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47300</v>
      </c>
      <c r="O52" s="888"/>
      <c r="P52" s="888"/>
      <c r="Q52" s="888"/>
      <c r="R52" s="888"/>
      <c r="S52" s="888"/>
      <c r="T52" s="887">
        <v>47664</v>
      </c>
      <c r="U52" s="888"/>
      <c r="V52" s="888"/>
      <c r="W52" s="616">
        <v>20038.099999999999</v>
      </c>
      <c r="X52" s="889">
        <v>19.199712551900351</v>
      </c>
      <c r="Y52" s="888"/>
      <c r="Z52" s="888"/>
      <c r="AA52" s="888"/>
      <c r="AB52" s="888"/>
      <c r="AC52" s="615"/>
      <c r="AD52" s="615"/>
    </row>
    <row r="53" spans="1:30">
      <c r="A53" s="614" t="s">
        <v>792</v>
      </c>
      <c r="B53" s="884" t="s">
        <v>792</v>
      </c>
      <c r="C53" s="885"/>
      <c r="D53" s="885"/>
      <c r="E53" s="886" t="s">
        <v>792</v>
      </c>
      <c r="F53" s="885"/>
      <c r="G53" s="613" t="s">
        <v>792</v>
      </c>
      <c r="H53" s="613" t="s">
        <v>792</v>
      </c>
      <c r="I53" s="886" t="s">
        <v>792</v>
      </c>
      <c r="J53" s="885"/>
      <c r="K53" s="613" t="s">
        <v>792</v>
      </c>
      <c r="L53" s="884" t="s">
        <v>792</v>
      </c>
      <c r="M53" s="885"/>
      <c r="N53" s="886" t="s">
        <v>792</v>
      </c>
      <c r="O53" s="885"/>
      <c r="P53" s="885"/>
      <c r="Q53" s="885"/>
      <c r="R53" s="885"/>
      <c r="S53" s="885"/>
      <c r="T53" s="886" t="s">
        <v>792</v>
      </c>
      <c r="U53" s="885"/>
      <c r="V53" s="885"/>
      <c r="W53" s="613" t="s">
        <v>792</v>
      </c>
      <c r="X53" s="886" t="s">
        <v>792</v>
      </c>
      <c r="Y53" s="885"/>
      <c r="Z53" s="885"/>
      <c r="AA53" s="885"/>
      <c r="AB53" s="885"/>
      <c r="AC53" s="613" t="s">
        <v>792</v>
      </c>
      <c r="AD53" s="613" t="s">
        <v>792</v>
      </c>
    </row>
    <row r="54" spans="1:30">
      <c r="A54" s="612" t="s">
        <v>2103</v>
      </c>
      <c r="B54" s="892" t="s">
        <v>2104</v>
      </c>
      <c r="C54" s="888"/>
      <c r="D54" s="888"/>
      <c r="E54" s="900">
        <v>12105</v>
      </c>
      <c r="F54" s="888"/>
      <c r="G54" s="619">
        <v>12105</v>
      </c>
      <c r="H54" s="619">
        <v>174935.76</v>
      </c>
      <c r="I54" s="901">
        <v>14577.98</v>
      </c>
      <c r="J54" s="888"/>
      <c r="K54" s="618">
        <v>14.451529120198265</v>
      </c>
      <c r="L54" s="894"/>
      <c r="M54" s="888"/>
      <c r="N54" s="887">
        <v>45717</v>
      </c>
      <c r="O54" s="888"/>
      <c r="P54" s="888"/>
      <c r="Q54" s="888"/>
      <c r="R54" s="888"/>
      <c r="S54" s="888"/>
      <c r="T54" s="887">
        <v>46081</v>
      </c>
      <c r="U54" s="888"/>
      <c r="V54" s="888"/>
      <c r="W54" s="616">
        <v>14577.98</v>
      </c>
      <c r="X54" s="889">
        <v>14.451529120198265</v>
      </c>
      <c r="Y54" s="888"/>
      <c r="Z54" s="888"/>
      <c r="AA54" s="888"/>
      <c r="AB54" s="888"/>
      <c r="AC54" s="617">
        <v>44264</v>
      </c>
      <c r="AD54" s="615" t="s">
        <v>863</v>
      </c>
    </row>
    <row r="55" spans="1:30">
      <c r="A55" s="614" t="s">
        <v>792</v>
      </c>
      <c r="B55" s="884" t="s">
        <v>792</v>
      </c>
      <c r="C55" s="885"/>
      <c r="D55" s="885"/>
      <c r="E55" s="886" t="s">
        <v>792</v>
      </c>
      <c r="F55" s="885"/>
      <c r="G55" s="613" t="s">
        <v>792</v>
      </c>
      <c r="H55" s="613" t="s">
        <v>792</v>
      </c>
      <c r="I55" s="886" t="s">
        <v>792</v>
      </c>
      <c r="J55" s="885"/>
      <c r="K55" s="613" t="s">
        <v>792</v>
      </c>
      <c r="L55" s="884" t="s">
        <v>792</v>
      </c>
      <c r="M55" s="885"/>
      <c r="N55" s="886" t="s">
        <v>792</v>
      </c>
      <c r="O55" s="885"/>
      <c r="P55" s="885"/>
      <c r="Q55" s="885"/>
      <c r="R55" s="885"/>
      <c r="S55" s="885"/>
      <c r="T55" s="886" t="s">
        <v>792</v>
      </c>
      <c r="U55" s="885"/>
      <c r="V55" s="885"/>
      <c r="W55" s="613" t="s">
        <v>792</v>
      </c>
      <c r="X55" s="886" t="s">
        <v>792</v>
      </c>
      <c r="Y55" s="885"/>
      <c r="Z55" s="885"/>
      <c r="AA55" s="885"/>
      <c r="AB55" s="885"/>
      <c r="AC55" s="613" t="s">
        <v>792</v>
      </c>
      <c r="AD55" s="613" t="s">
        <v>792</v>
      </c>
    </row>
    <row r="56" spans="1:30">
      <c r="A56" s="612" t="s">
        <v>2105</v>
      </c>
      <c r="B56" s="892" t="s">
        <v>2106</v>
      </c>
      <c r="C56" s="888"/>
      <c r="D56" s="888"/>
      <c r="E56" s="900">
        <v>2094</v>
      </c>
      <c r="F56" s="888"/>
      <c r="G56" s="619">
        <v>2094</v>
      </c>
      <c r="H56" s="619">
        <v>31410</v>
      </c>
      <c r="I56" s="901">
        <v>2617.5</v>
      </c>
      <c r="J56" s="888"/>
      <c r="K56" s="618">
        <v>15</v>
      </c>
      <c r="L56" s="894"/>
      <c r="M56" s="888"/>
      <c r="N56" s="887">
        <v>45870</v>
      </c>
      <c r="O56" s="888"/>
      <c r="P56" s="888"/>
      <c r="Q56" s="888"/>
      <c r="R56" s="888"/>
      <c r="S56" s="888"/>
      <c r="T56" s="887">
        <v>46234</v>
      </c>
      <c r="U56" s="888"/>
      <c r="V56" s="888"/>
      <c r="W56" s="616">
        <v>2617.5</v>
      </c>
      <c r="X56" s="889">
        <v>15</v>
      </c>
      <c r="Y56" s="888"/>
      <c r="Z56" s="888"/>
      <c r="AA56" s="888"/>
      <c r="AB56" s="888"/>
      <c r="AC56" s="617">
        <v>44774</v>
      </c>
      <c r="AD56" s="615" t="s">
        <v>900</v>
      </c>
    </row>
    <row r="57" spans="1:30">
      <c r="A57" s="612"/>
      <c r="B57" s="892"/>
      <c r="C57" s="888"/>
      <c r="D57" s="888"/>
      <c r="E57" s="893"/>
      <c r="F57" s="888"/>
      <c r="G57" s="615" t="s">
        <v>792</v>
      </c>
      <c r="H57" s="615"/>
      <c r="I57" s="893"/>
      <c r="J57" s="888"/>
      <c r="K57" s="615"/>
      <c r="L57" s="894"/>
      <c r="M57" s="888"/>
      <c r="N57" s="887">
        <v>46235</v>
      </c>
      <c r="O57" s="888"/>
      <c r="P57" s="888"/>
      <c r="Q57" s="888"/>
      <c r="R57" s="888"/>
      <c r="S57" s="888"/>
      <c r="T57" s="887">
        <v>46599</v>
      </c>
      <c r="U57" s="888"/>
      <c r="V57" s="888"/>
      <c r="W57" s="616">
        <v>2701.26</v>
      </c>
      <c r="X57" s="889">
        <v>15.48</v>
      </c>
      <c r="Y57" s="888"/>
      <c r="Z57" s="888"/>
      <c r="AA57" s="888"/>
      <c r="AB57" s="888"/>
      <c r="AC57" s="615"/>
      <c r="AD57" s="615"/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2107</v>
      </c>
      <c r="B59" s="892" t="s">
        <v>2108</v>
      </c>
      <c r="C59" s="888"/>
      <c r="D59" s="888"/>
      <c r="E59" s="900">
        <v>3959</v>
      </c>
      <c r="F59" s="888"/>
      <c r="G59" s="619">
        <v>3959</v>
      </c>
      <c r="H59" s="619">
        <v>81238.679999999993</v>
      </c>
      <c r="I59" s="901">
        <v>6769.89</v>
      </c>
      <c r="J59" s="888"/>
      <c r="K59" s="618">
        <v>20.52</v>
      </c>
      <c r="L59" s="894"/>
      <c r="M59" s="888"/>
      <c r="N59" s="887">
        <v>45627</v>
      </c>
      <c r="O59" s="888"/>
      <c r="P59" s="888"/>
      <c r="Q59" s="888"/>
      <c r="R59" s="888"/>
      <c r="S59" s="888"/>
      <c r="T59" s="887">
        <v>45991</v>
      </c>
      <c r="U59" s="888"/>
      <c r="V59" s="888"/>
      <c r="W59" s="616">
        <v>6769.89</v>
      </c>
      <c r="X59" s="889">
        <v>20.52</v>
      </c>
      <c r="Y59" s="888"/>
      <c r="Z59" s="888"/>
      <c r="AA59" s="888"/>
      <c r="AB59" s="888"/>
      <c r="AC59" s="617">
        <v>45261</v>
      </c>
      <c r="AD59" s="615" t="s">
        <v>838</v>
      </c>
    </row>
    <row r="60" spans="1:30">
      <c r="A60" s="612"/>
      <c r="B60" s="892"/>
      <c r="C60" s="888"/>
      <c r="D60" s="888"/>
      <c r="E60" s="893"/>
      <c r="F60" s="888"/>
      <c r="G60" s="615" t="s">
        <v>792</v>
      </c>
      <c r="H60" s="615"/>
      <c r="I60" s="893"/>
      <c r="J60" s="888"/>
      <c r="K60" s="615"/>
      <c r="L60" s="894"/>
      <c r="M60" s="888"/>
      <c r="N60" s="887">
        <v>45992</v>
      </c>
      <c r="O60" s="888"/>
      <c r="P60" s="888"/>
      <c r="Q60" s="888"/>
      <c r="R60" s="888"/>
      <c r="S60" s="888"/>
      <c r="T60" s="887">
        <v>46356</v>
      </c>
      <c r="U60" s="888"/>
      <c r="V60" s="888"/>
      <c r="W60" s="616">
        <v>7007.43</v>
      </c>
      <c r="X60" s="889">
        <v>21.24</v>
      </c>
      <c r="Y60" s="888"/>
      <c r="Z60" s="888"/>
      <c r="AA60" s="888"/>
      <c r="AB60" s="888"/>
      <c r="AC60" s="615"/>
      <c r="AD60" s="615"/>
    </row>
    <row r="61" spans="1:30">
      <c r="A61" s="612"/>
      <c r="B61" s="892"/>
      <c r="C61" s="888"/>
      <c r="D61" s="888"/>
      <c r="E61" s="893"/>
      <c r="F61" s="888"/>
      <c r="G61" s="615" t="s">
        <v>792</v>
      </c>
      <c r="H61" s="615"/>
      <c r="I61" s="893"/>
      <c r="J61" s="888"/>
      <c r="K61" s="615"/>
      <c r="L61" s="894"/>
      <c r="M61" s="888"/>
      <c r="N61" s="887">
        <v>46357</v>
      </c>
      <c r="O61" s="888"/>
      <c r="P61" s="888"/>
      <c r="Q61" s="888"/>
      <c r="R61" s="888"/>
      <c r="S61" s="888"/>
      <c r="T61" s="887">
        <v>46721</v>
      </c>
      <c r="U61" s="888"/>
      <c r="V61" s="888"/>
      <c r="W61" s="616">
        <v>7244.97</v>
      </c>
      <c r="X61" s="889">
        <v>21.96</v>
      </c>
      <c r="Y61" s="888"/>
      <c r="Z61" s="888"/>
      <c r="AA61" s="888"/>
      <c r="AB61" s="888"/>
      <c r="AC61" s="615"/>
      <c r="AD61" s="615"/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46722</v>
      </c>
      <c r="O62" s="888"/>
      <c r="P62" s="888"/>
      <c r="Q62" s="888"/>
      <c r="R62" s="888"/>
      <c r="S62" s="888"/>
      <c r="T62" s="887">
        <v>47087</v>
      </c>
      <c r="U62" s="888"/>
      <c r="V62" s="888"/>
      <c r="W62" s="616">
        <v>7482.51</v>
      </c>
      <c r="X62" s="889">
        <v>22.68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892" t="s">
        <v>792</v>
      </c>
      <c r="B64" s="892" t="s">
        <v>792</v>
      </c>
      <c r="C64" s="888"/>
      <c r="D64" s="888"/>
    </row>
    <row r="65" spans="1:26">
      <c r="A65" s="888"/>
      <c r="B65" s="888"/>
      <c r="C65" s="888"/>
      <c r="D65" s="888"/>
    </row>
    <row r="66" spans="1:26" ht="16" thickBot="1">
      <c r="A66" s="888"/>
      <c r="B66" s="888"/>
      <c r="C66" s="888"/>
      <c r="D66" s="888"/>
      <c r="J66" s="895" t="s">
        <v>901</v>
      </c>
      <c r="K66" s="896"/>
      <c r="L66" s="896"/>
      <c r="M66" s="896"/>
      <c r="N66" s="896"/>
      <c r="O66" s="896"/>
      <c r="P66" s="896"/>
      <c r="Q66" s="896"/>
      <c r="R66" s="896"/>
      <c r="S66" s="896"/>
      <c r="T66" s="896"/>
      <c r="U66" s="896"/>
      <c r="V66" s="896"/>
      <c r="W66" s="896"/>
      <c r="X66" s="896"/>
      <c r="Y66" s="896"/>
      <c r="Z66" s="896"/>
    </row>
    <row r="67" spans="1:26">
      <c r="A67" s="888"/>
      <c r="B67" s="888"/>
      <c r="C67" s="888"/>
      <c r="D67" s="888"/>
    </row>
    <row r="68" spans="1:26">
      <c r="A68" s="888"/>
      <c r="B68" s="888"/>
      <c r="C68" s="888"/>
      <c r="D68" s="888"/>
      <c r="J68" s="890" t="s">
        <v>902</v>
      </c>
      <c r="K68" s="888"/>
      <c r="L68" s="888"/>
      <c r="M68" s="891">
        <v>84028</v>
      </c>
      <c r="N68" s="888"/>
      <c r="S68" s="890" t="s">
        <v>903</v>
      </c>
      <c r="T68" s="888"/>
      <c r="U68" s="888"/>
      <c r="V68" s="891">
        <v>115796.27</v>
      </c>
      <c r="W68" s="888"/>
      <c r="X68" s="888"/>
      <c r="Y68" s="888"/>
    </row>
    <row r="69" spans="1:26">
      <c r="A69" s="888"/>
      <c r="B69" s="888"/>
      <c r="C69" s="888"/>
      <c r="D69" s="888"/>
    </row>
    <row r="70" spans="1:26">
      <c r="A70" s="888"/>
      <c r="B70" s="888"/>
      <c r="C70" s="888"/>
      <c r="D70" s="888"/>
      <c r="S70" s="890" t="s">
        <v>904</v>
      </c>
      <c r="T70" s="888"/>
      <c r="U70" s="888"/>
      <c r="V70" s="891">
        <v>1389555.24</v>
      </c>
      <c r="W70" s="888"/>
      <c r="X70" s="888"/>
      <c r="Y70" s="888"/>
    </row>
    <row r="71" spans="1:26">
      <c r="A71" s="888"/>
      <c r="B71" s="888"/>
      <c r="C71" s="888"/>
      <c r="D71" s="888"/>
      <c r="J71" s="890" t="s">
        <v>905</v>
      </c>
      <c r="K71" s="888"/>
      <c r="L71" s="888"/>
      <c r="M71" s="891">
        <v>84028</v>
      </c>
      <c r="N71" s="888"/>
      <c r="S71" s="888"/>
      <c r="T71" s="888"/>
      <c r="U71" s="888"/>
      <c r="V71" s="888"/>
      <c r="W71" s="888"/>
      <c r="X71" s="888"/>
      <c r="Y71" s="888"/>
    </row>
    <row r="72" spans="1:26">
      <c r="A72" s="888"/>
      <c r="B72" s="888"/>
      <c r="C72" s="888"/>
      <c r="D72" s="888"/>
      <c r="J72" s="888"/>
      <c r="K72" s="888"/>
      <c r="L72" s="888"/>
      <c r="M72" s="888"/>
      <c r="N72" s="888"/>
    </row>
    <row r="73" spans="1:26">
      <c r="A73" s="888"/>
      <c r="B73" s="888"/>
      <c r="C73" s="888"/>
      <c r="D73" s="888"/>
    </row>
    <row r="74" spans="1:26">
      <c r="A74" s="888"/>
      <c r="B74" s="888"/>
      <c r="C74" s="888"/>
      <c r="D74" s="888"/>
      <c r="J74" s="890" t="s">
        <v>906</v>
      </c>
      <c r="K74" s="888"/>
      <c r="L74" s="888"/>
      <c r="M74" s="891">
        <v>84028</v>
      </c>
      <c r="N74" s="888"/>
      <c r="R74" s="890" t="s">
        <v>729</v>
      </c>
      <c r="S74" s="888"/>
      <c r="T74" s="888"/>
      <c r="U74" s="899">
        <v>100</v>
      </c>
      <c r="V74" s="888"/>
      <c r="W74" s="888"/>
      <c r="X74" s="888"/>
    </row>
    <row r="75" spans="1:26" ht="16" thickBot="1">
      <c r="A75" s="888"/>
      <c r="B75" s="888"/>
      <c r="C75" s="888"/>
      <c r="D75" s="888"/>
      <c r="J75" s="897" t="s">
        <v>907</v>
      </c>
      <c r="K75" s="896"/>
      <c r="L75" s="896"/>
      <c r="M75" s="898">
        <v>0</v>
      </c>
      <c r="N75" s="896"/>
      <c r="R75" s="890" t="s">
        <v>908</v>
      </c>
      <c r="S75" s="888"/>
      <c r="T75" s="888"/>
      <c r="U75" s="899">
        <v>0</v>
      </c>
      <c r="V75" s="888"/>
      <c r="W75" s="888"/>
      <c r="X75" s="888"/>
    </row>
    <row r="76" spans="1:26">
      <c r="A76" s="888"/>
      <c r="B76" s="888"/>
      <c r="C76" s="888"/>
      <c r="D76" s="888"/>
    </row>
    <row r="77" spans="1:26">
      <c r="A77" s="888"/>
      <c r="B77" s="888"/>
      <c r="C77" s="888"/>
      <c r="D77" s="888"/>
      <c r="J77" s="890" t="s">
        <v>909</v>
      </c>
      <c r="K77" s="888"/>
      <c r="L77" s="888"/>
      <c r="M77" s="891">
        <v>84028</v>
      </c>
      <c r="N77" s="888"/>
    </row>
    <row r="78" spans="1:26">
      <c r="A78" s="888"/>
      <c r="B78" s="888"/>
      <c r="C78" s="888"/>
      <c r="D78" s="888"/>
    </row>
    <row r="79" spans="1:26" ht="2.25" customHeight="1"/>
  </sheetData>
  <mergeCells count="436">
    <mergeCell ref="V70:Y71"/>
    <mergeCell ref="J71:L72"/>
    <mergeCell ref="M71:N72"/>
    <mergeCell ref="J74:L74"/>
    <mergeCell ref="M74:N74"/>
    <mergeCell ref="R74:T74"/>
    <mergeCell ref="T63:V63"/>
    <mergeCell ref="X63:AB63"/>
    <mergeCell ref="A64:A78"/>
    <mergeCell ref="B64:D78"/>
    <mergeCell ref="J66:Z66"/>
    <mergeCell ref="J68:L68"/>
    <mergeCell ref="M68:N68"/>
    <mergeCell ref="S68:U68"/>
    <mergeCell ref="V68:Y68"/>
    <mergeCell ref="S70:U71"/>
    <mergeCell ref="J77:L77"/>
    <mergeCell ref="M77:N77"/>
    <mergeCell ref="U74:X74"/>
    <mergeCell ref="J75:L75"/>
    <mergeCell ref="M75:N75"/>
    <mergeCell ref="R75:T75"/>
    <mergeCell ref="U75:X75"/>
    <mergeCell ref="B63:D63"/>
    <mergeCell ref="E63:F63"/>
    <mergeCell ref="I63:J63"/>
    <mergeCell ref="L63:M63"/>
    <mergeCell ref="N63:S63"/>
    <mergeCell ref="T61:V61"/>
    <mergeCell ref="I61:J61"/>
    <mergeCell ref="L61:M61"/>
    <mergeCell ref="N61:S61"/>
    <mergeCell ref="X61:AB61"/>
    <mergeCell ref="B57:D57"/>
    <mergeCell ref="E57:F57"/>
    <mergeCell ref="B62:D62"/>
    <mergeCell ref="E62:F62"/>
    <mergeCell ref="I62:J62"/>
    <mergeCell ref="L62:M62"/>
    <mergeCell ref="N62:S62"/>
    <mergeCell ref="T62:V62"/>
    <mergeCell ref="X62:AB62"/>
    <mergeCell ref="B61:D61"/>
    <mergeCell ref="E61:F61"/>
    <mergeCell ref="X58:AB58"/>
    <mergeCell ref="T59:V59"/>
    <mergeCell ref="X59:AB59"/>
    <mergeCell ref="B60:D60"/>
    <mergeCell ref="E60:F60"/>
    <mergeCell ref="I60:J60"/>
    <mergeCell ref="L60:M60"/>
    <mergeCell ref="N60:S60"/>
    <mergeCell ref="T60:V60"/>
    <mergeCell ref="X60:AB60"/>
    <mergeCell ref="B59:D59"/>
    <mergeCell ref="B58:D58"/>
    <mergeCell ref="E58:F58"/>
    <mergeCell ref="I58:J58"/>
    <mergeCell ref="L58:M58"/>
    <mergeCell ref="N58:S58"/>
    <mergeCell ref="T58:V58"/>
    <mergeCell ref="E59:F59"/>
    <mergeCell ref="I59:J59"/>
    <mergeCell ref="L59:M59"/>
    <mergeCell ref="N59:S59"/>
    <mergeCell ref="I57:J57"/>
    <mergeCell ref="L57:M57"/>
    <mergeCell ref="N57:S57"/>
    <mergeCell ref="T55:V55"/>
    <mergeCell ref="I55:J55"/>
    <mergeCell ref="L55:M55"/>
    <mergeCell ref="N55:S55"/>
    <mergeCell ref="T57:V57"/>
    <mergeCell ref="X55:AB55"/>
    <mergeCell ref="X57:AB57"/>
    <mergeCell ref="B51:D51"/>
    <mergeCell ref="E51:F51"/>
    <mergeCell ref="B56:D56"/>
    <mergeCell ref="E56:F56"/>
    <mergeCell ref="I56:J56"/>
    <mergeCell ref="L56:M56"/>
    <mergeCell ref="N56:S56"/>
    <mergeCell ref="T56:V56"/>
    <mergeCell ref="X56:AB56"/>
    <mergeCell ref="B55:D55"/>
    <mergeCell ref="E55:F55"/>
    <mergeCell ref="X52:AB52"/>
    <mergeCell ref="T53:V53"/>
    <mergeCell ref="X53:AB53"/>
    <mergeCell ref="B54:D54"/>
    <mergeCell ref="E54:F54"/>
    <mergeCell ref="I54:J54"/>
    <mergeCell ref="L54:M54"/>
    <mergeCell ref="N54:S54"/>
    <mergeCell ref="T54:V54"/>
    <mergeCell ref="X54:AB54"/>
    <mergeCell ref="B53:D53"/>
    <mergeCell ref="B52:D52"/>
    <mergeCell ref="E52:F52"/>
    <mergeCell ref="I52:J52"/>
    <mergeCell ref="L52:M52"/>
    <mergeCell ref="N52:S52"/>
    <mergeCell ref="T52:V52"/>
    <mergeCell ref="E53:F53"/>
    <mergeCell ref="I53:J53"/>
    <mergeCell ref="L53:M53"/>
    <mergeCell ref="N53:S53"/>
    <mergeCell ref="I51:J51"/>
    <mergeCell ref="L51:M51"/>
    <mergeCell ref="N51:S51"/>
    <mergeCell ref="T49:V49"/>
    <mergeCell ref="I49:J49"/>
    <mergeCell ref="L49:M49"/>
    <mergeCell ref="N49:S49"/>
    <mergeCell ref="T51:V51"/>
    <mergeCell ref="X49:AB49"/>
    <mergeCell ref="X51:AB51"/>
    <mergeCell ref="B45:D45"/>
    <mergeCell ref="E45:F45"/>
    <mergeCell ref="B50:D50"/>
    <mergeCell ref="E50:F50"/>
    <mergeCell ref="I50:J50"/>
    <mergeCell ref="L50:M50"/>
    <mergeCell ref="N50:S50"/>
    <mergeCell ref="T50:V50"/>
    <mergeCell ref="X50:AB50"/>
    <mergeCell ref="B49:D49"/>
    <mergeCell ref="E49:F49"/>
    <mergeCell ref="X46:AB46"/>
    <mergeCell ref="T47:V47"/>
    <mergeCell ref="X47:AB47"/>
    <mergeCell ref="B48:D48"/>
    <mergeCell ref="E48:F48"/>
    <mergeCell ref="I48:J48"/>
    <mergeCell ref="L48:M48"/>
    <mergeCell ref="N48:S48"/>
    <mergeCell ref="T48:V48"/>
    <mergeCell ref="X48:AB48"/>
    <mergeCell ref="B47:D47"/>
    <mergeCell ref="B46:D46"/>
    <mergeCell ref="E46:F46"/>
    <mergeCell ref="I46:J46"/>
    <mergeCell ref="L46:M46"/>
    <mergeCell ref="N46:S46"/>
    <mergeCell ref="T46:V46"/>
    <mergeCell ref="E47:F47"/>
    <mergeCell ref="I47:J47"/>
    <mergeCell ref="L47:M47"/>
    <mergeCell ref="N47:S47"/>
    <mergeCell ref="I45:J45"/>
    <mergeCell ref="L45:M45"/>
    <mergeCell ref="N45:S45"/>
    <mergeCell ref="T43:V43"/>
    <mergeCell ref="I43:J43"/>
    <mergeCell ref="L43:M43"/>
    <mergeCell ref="N43:S43"/>
    <mergeCell ref="T45:V45"/>
    <mergeCell ref="X43:AB43"/>
    <mergeCell ref="X45:AB45"/>
    <mergeCell ref="B39:D39"/>
    <mergeCell ref="E39:F39"/>
    <mergeCell ref="B44:D44"/>
    <mergeCell ref="E44:F44"/>
    <mergeCell ref="I44:J44"/>
    <mergeCell ref="L44:M44"/>
    <mergeCell ref="N44:S44"/>
    <mergeCell ref="T44:V44"/>
    <mergeCell ref="X44:AB44"/>
    <mergeCell ref="B43:D43"/>
    <mergeCell ref="E43:F43"/>
    <mergeCell ref="X40:AB40"/>
    <mergeCell ref="T41:V41"/>
    <mergeCell ref="X41:AB41"/>
    <mergeCell ref="B42:D42"/>
    <mergeCell ref="E42:F42"/>
    <mergeCell ref="I42:J42"/>
    <mergeCell ref="L42:M42"/>
    <mergeCell ref="N42:S42"/>
    <mergeCell ref="T42:V42"/>
    <mergeCell ref="X42:AB42"/>
    <mergeCell ref="B41:D41"/>
    <mergeCell ref="B40:D40"/>
    <mergeCell ref="E40:F40"/>
    <mergeCell ref="I40:J40"/>
    <mergeCell ref="L40:M40"/>
    <mergeCell ref="N40:S40"/>
    <mergeCell ref="T40:V40"/>
    <mergeCell ref="E41:F41"/>
    <mergeCell ref="I41:J41"/>
    <mergeCell ref="L41:M41"/>
    <mergeCell ref="N41:S41"/>
    <mergeCell ref="I39:J39"/>
    <mergeCell ref="L39:M39"/>
    <mergeCell ref="N39:S39"/>
    <mergeCell ref="T37:V37"/>
    <mergeCell ref="I37:J37"/>
    <mergeCell ref="L37:M37"/>
    <mergeCell ref="N37:S37"/>
    <mergeCell ref="T39:V39"/>
    <mergeCell ref="X37:AB37"/>
    <mergeCell ref="X39:AB39"/>
    <mergeCell ref="B33:D33"/>
    <mergeCell ref="E33:F33"/>
    <mergeCell ref="B38:D38"/>
    <mergeCell ref="E38:F38"/>
    <mergeCell ref="I38:J38"/>
    <mergeCell ref="L38:M38"/>
    <mergeCell ref="N38:S38"/>
    <mergeCell ref="T38:V38"/>
    <mergeCell ref="X38:AB38"/>
    <mergeCell ref="B37:D37"/>
    <mergeCell ref="E37:F37"/>
    <mergeCell ref="X34:AB34"/>
    <mergeCell ref="T35:V35"/>
    <mergeCell ref="X35:AB35"/>
    <mergeCell ref="B36:D36"/>
    <mergeCell ref="E36:F36"/>
    <mergeCell ref="I36:J36"/>
    <mergeCell ref="L36:M36"/>
    <mergeCell ref="N36:S36"/>
    <mergeCell ref="T36:V36"/>
    <mergeCell ref="X36:AB36"/>
    <mergeCell ref="B35:D35"/>
    <mergeCell ref="B34:D34"/>
    <mergeCell ref="E34:F34"/>
    <mergeCell ref="I34:J34"/>
    <mergeCell ref="L34:M34"/>
    <mergeCell ref="N34:S34"/>
    <mergeCell ref="T34:V34"/>
    <mergeCell ref="E35:F35"/>
    <mergeCell ref="I35:J35"/>
    <mergeCell ref="L35:M35"/>
    <mergeCell ref="N35:S35"/>
    <mergeCell ref="I33:J33"/>
    <mergeCell ref="L33:M33"/>
    <mergeCell ref="N33:S33"/>
    <mergeCell ref="T31:V31"/>
    <mergeCell ref="I31:J31"/>
    <mergeCell ref="L31:M31"/>
    <mergeCell ref="N31:S31"/>
    <mergeCell ref="T33:V33"/>
    <mergeCell ref="X31:AB31"/>
    <mergeCell ref="X33:AB33"/>
    <mergeCell ref="B27:D27"/>
    <mergeCell ref="E27:F27"/>
    <mergeCell ref="B32:D32"/>
    <mergeCell ref="E32:F32"/>
    <mergeCell ref="I32:J32"/>
    <mergeCell ref="L32:M32"/>
    <mergeCell ref="N32:S32"/>
    <mergeCell ref="T32:V32"/>
    <mergeCell ref="X32:AB32"/>
    <mergeCell ref="B31:D31"/>
    <mergeCell ref="E31:F31"/>
    <mergeCell ref="X28:AB28"/>
    <mergeCell ref="T29:V29"/>
    <mergeCell ref="X29:AB29"/>
    <mergeCell ref="B30:D30"/>
    <mergeCell ref="E30:F30"/>
    <mergeCell ref="I30:J30"/>
    <mergeCell ref="L30:M30"/>
    <mergeCell ref="N30:S30"/>
    <mergeCell ref="T30:V30"/>
    <mergeCell ref="X30:AB30"/>
    <mergeCell ref="B29:D29"/>
    <mergeCell ref="B28:D28"/>
    <mergeCell ref="E28:F28"/>
    <mergeCell ref="I28:J28"/>
    <mergeCell ref="L28:M28"/>
    <mergeCell ref="N28:S28"/>
    <mergeCell ref="T28:V28"/>
    <mergeCell ref="E29:F29"/>
    <mergeCell ref="I29:J29"/>
    <mergeCell ref="L29:M29"/>
    <mergeCell ref="N29:S29"/>
    <mergeCell ref="I27:J27"/>
    <mergeCell ref="L27:M27"/>
    <mergeCell ref="N27:S27"/>
    <mergeCell ref="T25:V25"/>
    <mergeCell ref="I25:J25"/>
    <mergeCell ref="L25:M25"/>
    <mergeCell ref="N25:S25"/>
    <mergeCell ref="T27:V27"/>
    <mergeCell ref="X25:AB25"/>
    <mergeCell ref="X27:AB27"/>
    <mergeCell ref="B21:D21"/>
    <mergeCell ref="E21:F21"/>
    <mergeCell ref="B26:D26"/>
    <mergeCell ref="E26:F26"/>
    <mergeCell ref="I26:J26"/>
    <mergeCell ref="L26:M26"/>
    <mergeCell ref="N26:S26"/>
    <mergeCell ref="T26:V26"/>
    <mergeCell ref="X26:AB26"/>
    <mergeCell ref="B25:D25"/>
    <mergeCell ref="E25:F25"/>
    <mergeCell ref="X22:AB22"/>
    <mergeCell ref="T23:V23"/>
    <mergeCell ref="X23:AB23"/>
    <mergeCell ref="B24:D24"/>
    <mergeCell ref="E24:F24"/>
    <mergeCell ref="I24:J24"/>
    <mergeCell ref="L24:M24"/>
    <mergeCell ref="N24:S24"/>
    <mergeCell ref="T24:V24"/>
    <mergeCell ref="X24:AB24"/>
    <mergeCell ref="B23:D23"/>
    <mergeCell ref="B22:D22"/>
    <mergeCell ref="E22:F22"/>
    <mergeCell ref="I22:J22"/>
    <mergeCell ref="L22:M22"/>
    <mergeCell ref="N22:S22"/>
    <mergeCell ref="T22:V22"/>
    <mergeCell ref="E23:F23"/>
    <mergeCell ref="I23:J23"/>
    <mergeCell ref="L23:M23"/>
    <mergeCell ref="N23:S23"/>
    <mergeCell ref="I21:J21"/>
    <mergeCell ref="L21:M21"/>
    <mergeCell ref="N21:S21"/>
    <mergeCell ref="T19:V19"/>
    <mergeCell ref="I19:J19"/>
    <mergeCell ref="L19:M19"/>
    <mergeCell ref="N19:S19"/>
    <mergeCell ref="T21:V21"/>
    <mergeCell ref="X19:AB19"/>
    <mergeCell ref="X21:AB21"/>
    <mergeCell ref="B15:D15"/>
    <mergeCell ref="E15:F15"/>
    <mergeCell ref="B20:D20"/>
    <mergeCell ref="E20:F20"/>
    <mergeCell ref="I20:J20"/>
    <mergeCell ref="L20:M20"/>
    <mergeCell ref="N20:S20"/>
    <mergeCell ref="T20:V20"/>
    <mergeCell ref="X20:AB20"/>
    <mergeCell ref="B19:D19"/>
    <mergeCell ref="E19:F19"/>
    <mergeCell ref="X16:AB16"/>
    <mergeCell ref="T17:V17"/>
    <mergeCell ref="X17:AB17"/>
    <mergeCell ref="B18:D18"/>
    <mergeCell ref="E18:F18"/>
    <mergeCell ref="I18:J18"/>
    <mergeCell ref="L18:M18"/>
    <mergeCell ref="N18:S18"/>
    <mergeCell ref="T18:V18"/>
    <mergeCell ref="X18:AB18"/>
    <mergeCell ref="B17:D17"/>
    <mergeCell ref="B16:D16"/>
    <mergeCell ref="E16:F16"/>
    <mergeCell ref="I16:J16"/>
    <mergeCell ref="L16:M16"/>
    <mergeCell ref="N16:S16"/>
    <mergeCell ref="T16:V16"/>
    <mergeCell ref="E17:F17"/>
    <mergeCell ref="I17:J17"/>
    <mergeCell ref="L17:M17"/>
    <mergeCell ref="N17:S17"/>
    <mergeCell ref="I15:J15"/>
    <mergeCell ref="L15:M15"/>
    <mergeCell ref="N15:S15"/>
    <mergeCell ref="T13:V13"/>
    <mergeCell ref="I13:J13"/>
    <mergeCell ref="L13:M13"/>
    <mergeCell ref="N13:S13"/>
    <mergeCell ref="T15:V15"/>
    <mergeCell ref="X13:AB13"/>
    <mergeCell ref="X15:AB15"/>
    <mergeCell ref="B14:D14"/>
    <mergeCell ref="E14:F14"/>
    <mergeCell ref="I14:J14"/>
    <mergeCell ref="L14:M14"/>
    <mergeCell ref="N14:S14"/>
    <mergeCell ref="T14:V14"/>
    <mergeCell ref="X14:AB14"/>
    <mergeCell ref="B13:D13"/>
    <mergeCell ref="E13:F13"/>
    <mergeCell ref="X9:AB9"/>
    <mergeCell ref="X10:AB10"/>
    <mergeCell ref="T11:V11"/>
    <mergeCell ref="X11:AB11"/>
    <mergeCell ref="B12:D12"/>
    <mergeCell ref="E12:F12"/>
    <mergeCell ref="I12:J12"/>
    <mergeCell ref="L12:M12"/>
    <mergeCell ref="N12:S12"/>
    <mergeCell ref="T12:V12"/>
    <mergeCell ref="X12:AB12"/>
    <mergeCell ref="B11:D11"/>
    <mergeCell ref="B10:D10"/>
    <mergeCell ref="E10:F10"/>
    <mergeCell ref="I10:J10"/>
    <mergeCell ref="L10:M10"/>
    <mergeCell ref="N10:S10"/>
    <mergeCell ref="T10:V10"/>
    <mergeCell ref="E11:F11"/>
    <mergeCell ref="I11:J11"/>
    <mergeCell ref="L11:M11"/>
    <mergeCell ref="N11:S11"/>
    <mergeCell ref="B9:D9"/>
    <mergeCell ref="E9:F9"/>
    <mergeCell ref="I9:J9"/>
    <mergeCell ref="L9:M9"/>
    <mergeCell ref="N9:S9"/>
    <mergeCell ref="T7:V7"/>
    <mergeCell ref="I7:J7"/>
    <mergeCell ref="L7:M7"/>
    <mergeCell ref="N7:S7"/>
    <mergeCell ref="T9:V9"/>
    <mergeCell ref="B6:D6"/>
    <mergeCell ref="E6:F6"/>
    <mergeCell ref="I6:J6"/>
    <mergeCell ref="L6:M6"/>
    <mergeCell ref="N6:S6"/>
    <mergeCell ref="T6:V6"/>
    <mergeCell ref="X6:AB6"/>
    <mergeCell ref="X7:AB7"/>
    <mergeCell ref="B8:D8"/>
    <mergeCell ref="E8:F8"/>
    <mergeCell ref="I8:J8"/>
    <mergeCell ref="L8:M8"/>
    <mergeCell ref="N8:S8"/>
    <mergeCell ref="T8:V8"/>
    <mergeCell ref="X8:AB8"/>
    <mergeCell ref="B7:D7"/>
    <mergeCell ref="E7:F7"/>
    <mergeCell ref="D2:P2"/>
    <mergeCell ref="C3:O3"/>
    <mergeCell ref="B5:D5"/>
    <mergeCell ref="E5:G5"/>
    <mergeCell ref="I5:J5"/>
    <mergeCell ref="L5:M5"/>
    <mergeCell ref="N5:V5"/>
    <mergeCell ref="X5:AB5"/>
    <mergeCell ref="AC5:AD5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CB96"/>
  <sheetViews>
    <sheetView workbookViewId="0">
      <selection activeCell="K13" sqref="K13:K2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29</v>
      </c>
      <c r="B1" s="275"/>
      <c r="C1" s="275">
        <v>668</v>
      </c>
      <c r="D1" s="482">
        <v>62</v>
      </c>
      <c r="E1" s="482"/>
      <c r="F1" s="482">
        <f>IFERROR(MATCH($C$1,'Working - CPI'!$A:$A,0),"")</f>
        <v>201</v>
      </c>
      <c r="G1" s="483">
        <f>IFERROR(MATCH($C$1,'Lease Report 2025'!$B:$B,0),"")</f>
        <v>152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IF(G2=0,"",(G2-E46)/G2)</f>
        <v>0.97040103638616648</v>
      </c>
      <c r="D2" s="872" t="s">
        <v>729</v>
      </c>
      <c r="E2" s="871"/>
      <c r="F2" s="252" t="s">
        <v>730</v>
      </c>
      <c r="G2" s="253">
        <f>'Occupancy Summary Schedule'!D27</f>
        <v>71016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Allstar Billiards</v>
      </c>
      <c r="C13" s="151" t="str">
        <f>IF($D$1="","",IF(INDEX('January 2026 Renewals'!$A:$A,$D$1+ROW()-ROW($B$13))&lt;&gt;$C$1,"",INDEX('January 2026 Renewals'!$C:$C,$D$1+ROW()-ROW($B$13))))</f>
        <v>817-20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903</v>
      </c>
      <c r="F13" s="153">
        <f>IF($D$1="","",IF(INDEX('January 2026 Renewals'!$A:$A,$D$1+ROW()-ROW($B$13))&lt;&gt;$C$1,"",INDEX('January 2026 Renewals'!$I:$I,$D$1+ROW()-ROW($B$13))))</f>
        <v>46053</v>
      </c>
      <c r="G13" s="486">
        <f>IF($D$1="","",IF(INDEX('January 2026 Renewals'!$A:$A,$D$1+ROW()-ROW($B$13))&lt;&gt;$C$1,"",INDEX('January 2026 Renewals'!$Q:$Q,$D$1+ROW()-ROW($B$13))))</f>
        <v>1.4700000000000002</v>
      </c>
      <c r="H13" s="486">
        <f>IF($D$1="","",IF(INDEX('January 2026 Renewals'!$A:$A,$D$1+ROW()-ROW($B$13))&lt;&gt;$C$1,"",INDEX('January 2026 Renewals'!$R:$R,$D$1+ROW()-ROW($B$13))))</f>
        <v>0</v>
      </c>
      <c r="I13" s="486">
        <v>1.69</v>
      </c>
      <c r="J13" s="486">
        <v>1.67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576" t="s">
        <v>2109</v>
      </c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Color Essences, LLC</v>
      </c>
      <c r="C14" s="151" t="str">
        <f>IF($D$1="","",IF(INDEX('January 2026 Renewals'!$A:$A,$D$1+ROW()-ROW($B$13))&lt;&gt;$C$1,"",INDEX('January 2026 Renewals'!$C:$C,$D$1+ROW()-ROW($B$13))))</f>
        <v>200-2003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2135</v>
      </c>
      <c r="F14" s="153">
        <f>IF($D$1="","",IF(INDEX('January 2026 Renewals'!$A:$A,$D$1+ROW()-ROW($B$13))&lt;&gt;$C$1,"",INDEX('January 2026 Renewals'!$I:$I,$D$1+ROW()-ROW($B$13))))</f>
        <v>46053</v>
      </c>
      <c r="G14" s="486">
        <f>IF($D$1="","",IF(INDEX('January 2026 Renewals'!$A:$A,$D$1+ROW()-ROW($B$13))&lt;&gt;$C$1,"",INDEX('January 2026 Renewals'!$Q:$Q,$D$1+ROW()-ROW($B$13))))</f>
        <v>1.37</v>
      </c>
      <c r="H14" s="486">
        <f>IF($D$1="","",IF(INDEX('January 2026 Renewals'!$A:$A,$D$1+ROW()-ROW($B$13))&lt;&gt;$C$1,"",INDEX('January 2026 Renewals'!$R:$R,$D$1+ROW()-ROW($B$13))))</f>
        <v>0</v>
      </c>
      <c r="I14" s="486">
        <v>1.67</v>
      </c>
      <c r="J14" s="486" t="s">
        <v>2110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576" t="s">
        <v>2111</v>
      </c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Chamberlin Power, LLC</v>
      </c>
      <c r="C15" s="151" t="str">
        <f>IF($D$1="","",IF(INDEX('January 2026 Renewals'!$A:$A,$D$1+ROW()-ROW($B$13))&lt;&gt;$C$1,"",INDEX('January 2026 Renewals'!$C:$C,$D$1+ROW()-ROW($B$13))))</f>
        <v>202-2029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2135</v>
      </c>
      <c r="F15" s="153">
        <f>IF($D$1="","",IF(INDEX('January 2026 Renewals'!$A:$A,$D$1+ROW()-ROW($B$13))&lt;&gt;$C$1,"",INDEX('January 2026 Renewals'!$I:$I,$D$1+ROW()-ROW($B$13))))</f>
        <v>46081</v>
      </c>
      <c r="G15" s="486">
        <f>IF($D$1="","",IF(INDEX('January 2026 Renewals'!$A:$A,$D$1+ROW()-ROW($B$13))&lt;&gt;$C$1,"",INDEX('January 2026 Renewals'!$Q:$Q,$D$1+ROW()-ROW($B$13))))</f>
        <v>1.34</v>
      </c>
      <c r="H15" s="486">
        <f>IF($D$1="","",IF(INDEX('January 2026 Renewals'!$A:$A,$D$1+ROW()-ROW($B$13))&lt;&gt;$C$1,"",INDEX('January 2026 Renewals'!$R:$R,$D$1+ROW()-ROW($B$13))))</f>
        <v>0</v>
      </c>
      <c r="I15" s="486">
        <v>1.67</v>
      </c>
      <c r="J15" s="486">
        <v>1.65</v>
      </c>
      <c r="K15">
        <f>IF($D$1="","",IF(INDEX('January 2026 Renewals'!$A:$A,$D$1+ROW()-ROW($B$13))&lt;&gt;$C$1,"",INDEX('January 2026 Renewals'!$AM:$AM,$D$1+ROW()-ROW($B$13))))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5" customFormat="1" ht="20.25" customHeight="1">
      <c r="A16" s="125"/>
      <c r="B16" s="150" t="str">
        <f>IF($D$1="","",IF(INDEX('January 2026 Renewals'!$A:$A,$D$1+ROW()-ROW($B$13))&lt;&gt;$C$1,"",INDEX('January 2026 Renewals'!$H:$H,$D$1+ROW()-ROW($B$13))))</f>
        <v>POOL PROS OF AZ, LLC</v>
      </c>
      <c r="C16" s="151" t="str">
        <f>IF($D$1="","",IF(INDEX('January 2026 Renewals'!$A:$A,$D$1+ROW()-ROW($B$13))&lt;&gt;$C$1,"",INDEX('January 2026 Renewals'!$C:$C,$D$1+ROW()-ROW($B$13))))</f>
        <v>203-2031</v>
      </c>
      <c r="D16" s="151" t="str">
        <f>IF($D$1="","",IF(INDEX('January 2026 Renewals'!$A:$A,$D$1+ROW()-ROW($B$13))&lt;&gt;$C$1,"",INDEX('January 2026 Renewals'!$E:$E,$D$1+ROW()-ROW($B$13))))</f>
        <v>Base</v>
      </c>
      <c r="E16" s="152">
        <f>IF($D$1="","",IF(INDEX('January 2026 Renewals'!$A:$A,$D$1+ROW()-ROW($B$13))&lt;&gt;$C$1,"",INDEX('January 2026 Renewals'!$G:$G,$D$1+ROW()-ROW($B$13))))</f>
        <v>3534</v>
      </c>
      <c r="F16" s="153">
        <f>IF($D$1="","",IF(INDEX('January 2026 Renewals'!$A:$A,$D$1+ROW()-ROW($B$13))&lt;&gt;$C$1,"",INDEX('January 2026 Renewals'!$I:$I,$D$1+ROW()-ROW($B$13))))</f>
        <v>46112</v>
      </c>
      <c r="G16" s="486">
        <f>IF($D$1="","",IF(INDEX('January 2026 Renewals'!$A:$A,$D$1+ROW()-ROW($B$13))&lt;&gt;$C$1,"",INDEX('January 2026 Renewals'!$Q:$Q,$D$1+ROW()-ROW($B$13))))</f>
        <v>1.3699999999999999</v>
      </c>
      <c r="H16" s="486">
        <f>IF($D$1="","",IF(INDEX('January 2026 Renewals'!$A:$A,$D$1+ROW()-ROW($B$13))&lt;&gt;$C$1,"",INDEX('January 2026 Renewals'!$R:$R,$D$1+ROW()-ROW($B$13))))</f>
        <v>0</v>
      </c>
      <c r="I16" s="486">
        <v>1.67</v>
      </c>
      <c r="J16" s="486">
        <v>1.65</v>
      </c>
      <c r="K16">
        <f>IF($D$1="","",IF(INDEX('January 2026 Renewals'!$A:$A,$D$1+ROW()-ROW($B$13))&lt;&gt;$C$1,"",INDEX('January 2026 Renewals'!$AM:$AM,$D$1+ROW()-ROW($B$13))))</f>
        <v>0</v>
      </c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10"/>
    </row>
    <row r="17" spans="1:71" s="56" customFormat="1" ht="12.75" customHeight="1">
      <c r="A17" s="125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125" t="s">
        <v>792</v>
      </c>
      <c r="J17" s="125" t="s">
        <v>792</v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62" t="s">
        <v>792</v>
      </c>
      <c r="J18" s="104" t="s">
        <v>792</v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62" t="s">
        <v>792</v>
      </c>
      <c r="J19" s="104" t="s">
        <v>792</v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62" t="s">
        <v>792</v>
      </c>
      <c r="J20" s="104" t="s">
        <v>792</v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62" t="s">
        <v>792</v>
      </c>
      <c r="J21" s="104" t="s">
        <v>792</v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62" t="s">
        <v>792</v>
      </c>
      <c r="J22" s="104" t="s">
        <v>792</v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62" t="s">
        <v>792</v>
      </c>
      <c r="J23" s="104" t="s">
        <v>792</v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8707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 xml:space="preserve">20816 N 20th Ave </v>
      </c>
      <c r="D28" s="151">
        <f>IF($F$1="","",INDEX('Working - CPI'!$C:$C,$F$1+ROW()-ROW($B$28)))</f>
        <v>25</v>
      </c>
      <c r="E28" s="152">
        <f>IF($F$1="","",INDEX('Working - CPI'!$D:$D,$F$1+ROW()-ROW($B$28)))</f>
        <v>1199</v>
      </c>
      <c r="F28" s="153">
        <f>IF($F$1="","",INDEX('Working - CPI'!$E:$E,$F$1+ROW()-ROW($B$28)))</f>
        <v>45962</v>
      </c>
      <c r="G28" s="484">
        <f ca="1">IF($F$1="","",INDEX('Working - CPI'!$F:$F,$F$1+ROW()-ROW($B$28)))</f>
        <v>47.527667939815728</v>
      </c>
      <c r="H28" s="268">
        <f>IF($F$1="","",INDEX('Working - CPI'!$G:$G,$F$1+ROW()-ROW($B$28)))</f>
        <v>1.55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>Suite needs paint, flooring, LED lighting</v>
      </c>
      <c r="L28" s="838"/>
      <c r="M28" s="838"/>
      <c r="N28" s="838"/>
      <c r="O28" s="838"/>
      <c r="P28" s="838"/>
      <c r="Q28" s="838"/>
      <c r="R28" s="936"/>
      <c r="S28" s="936"/>
      <c r="T28" s="936"/>
      <c r="U28" s="93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 xml:space="preserve">20816 N 20th Ave </v>
      </c>
      <c r="D29" s="151">
        <f>IF($F$1="","",INDEX('Working - CPI'!$C:$C,$F$1+ROW()-ROW($B$28)))</f>
        <v>26</v>
      </c>
      <c r="E29" s="152">
        <f>IF($F$1="","",INDEX('Working - CPI'!$D:$D,$F$1+ROW()-ROW($B$28)))</f>
        <v>903</v>
      </c>
      <c r="F29" s="153">
        <f>IF($F$1="","",INDEX('Working - CPI'!$E:$E,$F$1+ROW()-ROW($B$28)))</f>
        <v>45962</v>
      </c>
      <c r="G29" s="484">
        <f ca="1">IF($F$1="","",INDEX('Working - CPI'!$F:$F,$F$1+ROW()-ROW($B$28)))</f>
        <v>47.527667939815728</v>
      </c>
      <c r="H29" s="268">
        <f>IF($F$1="","",INDEX('Working - CPI'!$G:$G,$F$1+ROW()-ROW($B$28)))</f>
        <v>1.55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Yes</v>
      </c>
      <c r="K29" s="926" t="str">
        <f>IF($F$1="","",INDEX('Working - CPI'!$J:$J,$F$1+ROW()-ROW($B$28)))</f>
        <v>Suite needs paint, flooring, LED lighting, window repair</v>
      </c>
      <c r="L29" s="862"/>
      <c r="M29" s="862"/>
      <c r="N29" s="862"/>
      <c r="O29" s="862"/>
      <c r="P29" s="862"/>
      <c r="Q29" s="862"/>
      <c r="R29" s="936"/>
      <c r="S29" s="936"/>
      <c r="T29" s="936"/>
      <c r="U29" s="93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/>
      <c r="C30" s="151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1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1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SUMIF(B27:B44,B46,E27:E44)</f>
        <v>0</v>
      </c>
      <c r="D46" s="237"/>
      <c r="E46" s="238">
        <f>SUM(E28:E45)</f>
        <v>2102</v>
      </c>
      <c r="F46" s="239"/>
      <c r="G46" s="237" t="s">
        <v>59</v>
      </c>
      <c r="H46" s="237">
        <f>SUMIF(B28:B41,G46,E28:E41)</f>
        <v>2102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Champion Air</v>
      </c>
      <c r="C50" s="62" t="str">
        <f>IF($G$1="","",INDEX('Lease Report 2025'!$D:$D,$G$1+ROW()-ROW($B$50)))</f>
        <v>2025 W Rose Garden Ln</v>
      </c>
      <c r="D50" s="62">
        <f>IF($G$1="","",INDEX('Lease Report 2025'!$E:$E,$G$1+ROW()-ROW($B$50)))</f>
        <v>2025</v>
      </c>
      <c r="E50" s="60">
        <f>IF($G$1="","",INDEX('Lease Report 2025'!$G:$G,$G$1+ROW()-ROW($B$50)))</f>
        <v>2463</v>
      </c>
      <c r="F50" s="63" t="str">
        <f>IF($G$1="","",INDEX('Lease Report 2025'!$A:$A,$G$1+ROW()-ROW($B$50)))</f>
        <v>R</v>
      </c>
      <c r="G50" s="64">
        <f>IF($G$1="","",INDEX('Lease Report 2025'!$L:$L,$G$1+ROW()-ROW($B$50)))</f>
        <v>1.5</v>
      </c>
      <c r="H50" s="64"/>
      <c r="I50" s="62">
        <f>IF($G$1="","",INDEX('Lease Report 2025'!$P:$P,$G$1+ROW()-ROW($B$50)))</f>
        <v>3</v>
      </c>
      <c r="J50" s="62"/>
      <c r="K50" s="64"/>
      <c r="L50" s="64"/>
      <c r="M50" s="64"/>
      <c r="N50" s="476"/>
      <c r="O50" s="476">
        <f>IF($G$1="","",INDEX('Lease Report 2025'!$N:$N,$G$1+ROW()-ROW($B$50)))</f>
        <v>0.06</v>
      </c>
      <c r="P50" s="476"/>
      <c r="Q50" s="476"/>
      <c r="R50" s="64"/>
      <c r="S50" s="109">
        <f>IF($G$1="","",INDEX('Lease Report 2025'!$R:$R,$G$1+ROW()-ROW($B$50)))</f>
        <v>45689</v>
      </c>
      <c r="T50" s="61" t="str">
        <f>IF($G$1="","",INDEX('Lease Report 2025'!$O:$O,$G$1+ROW()-ROW($B$50)))</f>
        <v>Tenant was sent a renewal letter at higher rate but negotiated down to $1.50 per month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Lindsay Racing</v>
      </c>
      <c r="C51" s="62" t="str">
        <f>IF($G$1="","",INDEX('Lease Report 2025'!$D:$D,$G$1+ROW()-ROW($B$50)))</f>
        <v>20817 N 21st Ave</v>
      </c>
      <c r="D51" s="62">
        <f>IF($G$1="","",INDEX('Lease Report 2025'!$E:$E,$G$1+ROW()-ROW($B$50)))</f>
        <v>9</v>
      </c>
      <c r="E51" s="60">
        <f>IF($G$1="","",INDEX('Lease Report 2025'!$G:$G,$G$1+ROW()-ROW($B$50)))</f>
        <v>1369</v>
      </c>
      <c r="F51" s="63" t="str">
        <f>IF($G$1="","",INDEX('Lease Report 2025'!$A:$A,$G$1+ROW()-ROW($B$50)))</f>
        <v>R</v>
      </c>
      <c r="G51" s="64">
        <f>IF($G$1="","",INDEX('Lease Report 2025'!$L:$L,$G$1+ROW()-ROW($B$50)))</f>
        <v>1.5499999999999998</v>
      </c>
      <c r="H51" s="64"/>
      <c r="I51" s="62">
        <f>IF($G$1="","",INDEX('Lease Report 2025'!$P:$P,$G$1+ROW()-ROW($B$50)))</f>
        <v>3</v>
      </c>
      <c r="J51" s="62"/>
      <c r="K51" s="64"/>
      <c r="L51" s="64"/>
      <c r="M51" s="64"/>
      <c r="N51" s="476"/>
      <c r="O51" s="476">
        <f>IF($G$1="","",INDEX('Lease Report 2025'!$N:$N,$G$1+ROW()-ROW($B$50)))</f>
        <v>0.06</v>
      </c>
      <c r="P51" s="476"/>
      <c r="Q51" s="476"/>
      <c r="R51" s="64"/>
      <c r="S51" s="109">
        <f>IF($G$1="","",INDEX('Lease Report 2025'!$R:$R,$G$1+ROW()-ROW($B$50)))</f>
        <v>45689</v>
      </c>
      <c r="T51" s="61" t="str">
        <f>IF($G$1="","",INDEX('Lease Report 2025'!$O:$O,$G$1+ROW()-ROW($B$50)))</f>
        <v xml:space="preserve">Tenant agreed to a new 3 year lease 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 xml:space="preserve">ALL Night Toys LLC </v>
      </c>
      <c r="C52" s="62" t="str">
        <f>IF($G$1="","",INDEX('Lease Report 2025'!$D:$D,$G$1+ROW()-ROW($B$50)))</f>
        <v xml:space="preserve">20817 N. 21 Avenue, Sutie 23 </v>
      </c>
      <c r="D52" s="62">
        <f>IF($G$1="","",INDEX('Lease Report 2025'!$E:$E,$G$1+ROW()-ROW($B$50)))</f>
        <v>0</v>
      </c>
      <c r="E52" s="60">
        <f>IF($G$1="","",INDEX('Lease Report 2025'!$G:$G,$G$1+ROW()-ROW($B$50)))</f>
        <v>903</v>
      </c>
      <c r="F52" s="63" t="str">
        <f>IF($G$1="","",INDEX('Lease Report 2025'!$A:$A,$G$1+ROW()-ROW($B$50)))</f>
        <v>New</v>
      </c>
      <c r="G52" s="64">
        <f>IF($G$1="","",INDEX('Lease Report 2025'!$L:$L,$G$1+ROW()-ROW($B$50)))</f>
        <v>1.72</v>
      </c>
      <c r="H52" s="64"/>
      <c r="I52" s="62">
        <f>IF($G$1="","",INDEX('Lease Report 2025'!$P:$P,$G$1+ROW()-ROW($B$50)))</f>
        <v>3</v>
      </c>
      <c r="J52" s="62"/>
      <c r="K52" s="64"/>
      <c r="L52" s="64"/>
      <c r="M52" s="64"/>
      <c r="N52" s="476"/>
      <c r="O52" s="476">
        <f>IF($G$1="","",INDEX('Lease Report 2025'!$N:$N,$G$1+ROW()-ROW($B$50)))</f>
        <v>0.06</v>
      </c>
      <c r="P52" s="476"/>
      <c r="Q52" s="476"/>
      <c r="R52" s="64"/>
      <c r="S52" s="109">
        <f>IF($G$1="","",INDEX('Lease Report 2025'!$R:$R,$G$1+ROW()-ROW($B$50)))</f>
        <v>45717</v>
      </c>
      <c r="T52" s="61">
        <f>IF($G$1="","",INDEX('Lease Report 2025'!$O:$O,$G$1+ROW()-ROW($B$50)))</f>
        <v>1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110" customFormat="1" ht="12.75" customHeight="1">
      <c r="A53" s="60"/>
      <c r="B53" s="61" t="str">
        <f>IF($G$1="","",INDEX('Lease Report 2025'!$H:$H,$G$1+ROW()-ROW($B$50)))</f>
        <v xml:space="preserve">Signsupaz LLC </v>
      </c>
      <c r="C53" s="62" t="str">
        <f>IF($G$1="","",INDEX('Lease Report 2025'!$D:$D,$G$1+ROW()-ROW($B$50)))</f>
        <v>20816 N 20th Avenue, Suite 3</v>
      </c>
      <c r="D53" s="62">
        <f>IF($G$1="","",INDEX('Lease Report 2025'!$E:$E,$G$1+ROW()-ROW($B$50)))</f>
        <v>0</v>
      </c>
      <c r="E53" s="60">
        <f>IF($G$1="","",INDEX('Lease Report 2025'!$G:$G,$G$1+ROW()-ROW($B$50)))</f>
        <v>999</v>
      </c>
      <c r="F53" s="63" t="str">
        <f>IF($G$1="","",INDEX('Lease Report 2025'!$A:$A,$G$1+ROW()-ROW($B$50)))</f>
        <v>New</v>
      </c>
      <c r="G53" s="64">
        <f>IF($G$1="","",INDEX('Lease Report 2025'!$L:$L,$G$1+ROW()-ROW($B$50)))</f>
        <v>1.5</v>
      </c>
      <c r="H53" s="64"/>
      <c r="I53" s="62">
        <f>IF($G$1="","",INDEX('Lease Report 2025'!$P:$P,$G$1+ROW()-ROW($B$50)))</f>
        <v>3</v>
      </c>
      <c r="J53" s="62"/>
      <c r="K53" s="64"/>
      <c r="L53" s="64"/>
      <c r="M53" s="64"/>
      <c r="N53" s="476"/>
      <c r="O53" s="476">
        <f>IF($G$1="","",INDEX('Lease Report 2025'!$N:$N,$G$1+ROW()-ROW($B$50)))</f>
        <v>0.06</v>
      </c>
      <c r="P53" s="476"/>
      <c r="Q53" s="476"/>
      <c r="R53" s="64"/>
      <c r="S53" s="109">
        <f>IF($G$1="","",INDEX('Lease Report 2025'!$R:$R,$G$1+ROW()-ROW($B$50)))</f>
        <v>45717</v>
      </c>
      <c r="T53" s="864">
        <f>IF($G$1="","",INDEX('Lease Report 2025'!$O:$O,$G$1+ROW()-ROW($B$50)))</f>
        <v>0</v>
      </c>
      <c r="U53" s="853"/>
      <c r="W53" s="120"/>
      <c r="X53" s="111"/>
      <c r="Y53" s="177"/>
      <c r="Z53" s="112"/>
      <c r="AA53" s="112"/>
      <c r="AB53" s="78"/>
      <c r="AC53" s="178"/>
      <c r="AD53" s="179"/>
      <c r="AE53" s="180"/>
      <c r="AF53" s="181"/>
      <c r="AG53" s="182"/>
      <c r="AH53" s="114"/>
      <c r="AL53" s="55"/>
      <c r="AM53" s="176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D53" s="176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</row>
    <row r="54" spans="1:71" s="110" customFormat="1" ht="12.75" customHeight="1">
      <c r="A54" s="60"/>
      <c r="B54" s="61" t="str">
        <f>IF($G$1="","",INDEX('Lease Report 2025'!$H:$H,$G$1+ROW()-ROW($B$50)))</f>
        <v>Yvette Valazquez Lopez dba Shopbella</v>
      </c>
      <c r="C54" s="62" t="str">
        <f>IF($G$1="","",INDEX('Lease Report 2025'!$D:$D,$G$1+ROW()-ROW($B$50)))</f>
        <v>20816 N 20th Avenue, Suite 6</v>
      </c>
      <c r="D54" s="62">
        <f>IF($G$1="","",INDEX('Lease Report 2025'!$E:$E,$G$1+ROW()-ROW($B$50)))</f>
        <v>0</v>
      </c>
      <c r="E54" s="60">
        <f>IF($G$1="","",INDEX('Lease Report 2025'!$G:$G,$G$1+ROW()-ROW($B$50)))</f>
        <v>999</v>
      </c>
      <c r="F54" s="63" t="str">
        <f>IF($G$1="","",INDEX('Lease Report 2025'!$A:$A,$G$1+ROW()-ROW($B$50)))</f>
        <v>New</v>
      </c>
      <c r="G54" s="64">
        <f>IF($G$1="","",INDEX('Lease Report 2025'!$L:$L,$G$1+ROW()-ROW($B$50)))</f>
        <v>1.7</v>
      </c>
      <c r="H54" s="64"/>
      <c r="I54" s="62">
        <f>IF($G$1="","",INDEX('Lease Report 2025'!$P:$P,$G$1+ROW()-ROW($B$50)))</f>
        <v>3</v>
      </c>
      <c r="J54" s="62"/>
      <c r="K54" s="64"/>
      <c r="L54" s="64"/>
      <c r="M54" s="64"/>
      <c r="N54" s="476"/>
      <c r="O54" s="476">
        <f>IF($G$1="","",INDEX('Lease Report 2025'!$N:$N,$G$1+ROW()-ROW($B$50)))</f>
        <v>7.0000000000000007E-2</v>
      </c>
      <c r="P54" s="476"/>
      <c r="Q54" s="476"/>
      <c r="R54" s="64"/>
      <c r="S54" s="109">
        <f>IF($G$1="","",INDEX('Lease Report 2025'!$R:$R,$G$1+ROW()-ROW($B$50)))</f>
        <v>45748</v>
      </c>
      <c r="T54" s="184">
        <f>IF($G$1="","",INDEX('Lease Report 2025'!$O:$O,$G$1+ROW()-ROW($B$50)))</f>
        <v>1</v>
      </c>
      <c r="U54" s="258"/>
      <c r="W54" s="120"/>
      <c r="X54" s="111"/>
      <c r="Y54" s="177"/>
      <c r="Z54" s="112"/>
      <c r="AA54" s="112"/>
      <c r="AB54" s="78"/>
      <c r="AC54" s="178"/>
      <c r="AD54" s="179"/>
      <c r="AE54" s="180"/>
      <c r="AF54" s="181"/>
      <c r="AG54" s="182"/>
      <c r="AH54" s="114"/>
      <c r="AL54" s="55"/>
      <c r="AM54" s="176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D54" s="176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</row>
    <row r="55" spans="1:71" s="110" customFormat="1" ht="12.75" customHeight="1">
      <c r="A55" s="60"/>
      <c r="B55" s="61" t="str">
        <f>IF($G$1="","",INDEX('Lease Report 2025'!$H:$H,$G$1+ROW()-ROW($B$50)))</f>
        <v>RKI Instruments, Inc</v>
      </c>
      <c r="C55" s="62" t="str">
        <f>IF($G$1="","",INDEX('Lease Report 2025'!$D:$D,$G$1+ROW()-ROW($B$50)))</f>
        <v>20816 N 20th Ave</v>
      </c>
      <c r="D55" s="62">
        <f>IF($G$1="","",INDEX('Lease Report 2025'!$E:$E,$G$1+ROW()-ROW($B$50)))</f>
        <v>5</v>
      </c>
      <c r="E55" s="60">
        <f>IF($G$1="","",INDEX('Lease Report 2025'!$G:$G,$G$1+ROW()-ROW($B$50)))</f>
        <v>999</v>
      </c>
      <c r="F55" s="63" t="str">
        <f>IF($G$1="","",INDEX('Lease Report 2025'!$A:$A,$G$1+ROW()-ROW($B$50)))</f>
        <v>New</v>
      </c>
      <c r="G55" s="64">
        <f>IF($G$1="","",INDEX('Lease Report 2025'!$L:$L,$G$1+ROW()-ROW($B$50)))</f>
        <v>1.7</v>
      </c>
      <c r="H55" s="64"/>
      <c r="I55" s="62">
        <f>IF($G$1="","",INDEX('Lease Report 2025'!$P:$P,$G$1+ROW()-ROW($B$50)))</f>
        <v>3</v>
      </c>
      <c r="J55" s="62"/>
      <c r="K55" s="64"/>
      <c r="L55" s="64"/>
      <c r="M55" s="64"/>
      <c r="N55" s="476"/>
      <c r="O55" s="476">
        <f>IF($G$1="","",INDEX('Lease Report 2025'!$N:$N,$G$1+ROW()-ROW($B$50)))</f>
        <v>7.0000000000000007E-2</v>
      </c>
      <c r="P55" s="476"/>
      <c r="Q55" s="476"/>
      <c r="R55" s="64"/>
      <c r="S55" s="109">
        <f>IF($G$1="","",INDEX('Lease Report 2025'!$R:$R,$G$1+ROW()-ROW($B$50)))</f>
        <v>45762</v>
      </c>
      <c r="T55" s="184">
        <f>IF($G$1="","",INDEX('Lease Report 2025'!$O:$O,$G$1+ROW()-ROW($B$50)))</f>
        <v>1</v>
      </c>
      <c r="U55" s="258"/>
      <c r="W55" s="120"/>
      <c r="X55" s="111"/>
      <c r="Y55" s="177"/>
      <c r="Z55" s="112"/>
      <c r="AA55" s="112"/>
      <c r="AB55" s="78"/>
      <c r="AC55" s="178"/>
      <c r="AD55" s="179"/>
      <c r="AE55" s="180"/>
      <c r="AF55" s="181"/>
      <c r="AG55" s="182"/>
      <c r="AH55" s="114"/>
      <c r="AL55" s="55"/>
      <c r="AM55" s="176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D55" s="176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</row>
    <row r="56" spans="1:71" s="110" customFormat="1" ht="12.75" customHeight="1">
      <c r="A56" s="60"/>
      <c r="B56" s="61" t="str">
        <f>IF($G$1="","",INDEX('Lease Report 2025'!$H:$H,$G$1+ROW()-ROW($B$50)))</f>
        <v xml:space="preserve">AZ Screen Techs </v>
      </c>
      <c r="C56" s="62" t="str">
        <f>IF($G$1="","",INDEX('Lease Report 2025'!$D:$D,$G$1+ROW()-ROW($B$50)))</f>
        <v>2009 W Rose Garden Lane</v>
      </c>
      <c r="D56" s="62">
        <f>IF($G$1="","",INDEX('Lease Report 2025'!$E:$E,$G$1+ROW()-ROW($B$50)))</f>
        <v>2009</v>
      </c>
      <c r="E56" s="60">
        <f>IF($G$1="","",INDEX('Lease Report 2025'!$G:$G,$G$1+ROW()-ROW($B$50)))</f>
        <v>1973</v>
      </c>
      <c r="F56" s="63" t="str">
        <f>IF($G$1="","",INDEX('Lease Report 2025'!$A:$A,$G$1+ROW()-ROW($B$50)))</f>
        <v>R</v>
      </c>
      <c r="G56" s="64">
        <f>IF($G$1="","",INDEX('Lease Report 2025'!$L:$L,$G$1+ROW()-ROW($B$50)))</f>
        <v>1.6</v>
      </c>
      <c r="H56" s="64"/>
      <c r="I56" s="62">
        <f>IF($G$1="","",INDEX('Lease Report 2025'!$P:$P,$G$1+ROW()-ROW($B$50)))</f>
        <v>3</v>
      </c>
      <c r="J56" s="62"/>
      <c r="K56" s="64"/>
      <c r="L56" s="64"/>
      <c r="M56" s="64"/>
      <c r="N56" s="476"/>
      <c r="O56" s="476">
        <f>IF($G$1="","",INDEX('Lease Report 2025'!$N:$N,$G$1+ROW()-ROW($B$50)))</f>
        <v>0.06</v>
      </c>
      <c r="P56" s="476"/>
      <c r="Q56" s="476"/>
      <c r="R56" s="64"/>
      <c r="S56" s="109">
        <f>IF($G$1="","",INDEX('Lease Report 2025'!$R:$R,$G$1+ROW()-ROW($B$50)))</f>
        <v>45778</v>
      </c>
      <c r="T56" s="184" t="str">
        <f>IF($G$1="","",INDEX('Lease Report 2025'!$O:$O,$G$1+ROW()-ROW($B$50)))</f>
        <v>3 Year MG renewal</v>
      </c>
      <c r="U56" s="258"/>
      <c r="W56" s="120"/>
      <c r="X56" s="111"/>
      <c r="Y56" s="177"/>
      <c r="Z56" s="112"/>
      <c r="AA56" s="112"/>
      <c r="AB56" s="78"/>
      <c r="AC56" s="178"/>
      <c r="AD56" s="179"/>
      <c r="AE56" s="180"/>
      <c r="AF56" s="181"/>
      <c r="AG56" s="182"/>
      <c r="AH56" s="114"/>
      <c r="AL56" s="55"/>
      <c r="AM56" s="176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D56" s="176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</row>
    <row r="57" spans="1:71" s="110" customFormat="1" ht="12.75" customHeight="1">
      <c r="A57" s="60"/>
      <c r="B57" s="61" t="str">
        <f>IF($G$1="","",INDEX('Lease Report 2025'!$H:$H,$G$1+ROW()-ROW($B$50)))</f>
        <v>Burkee Design</v>
      </c>
      <c r="C57" s="62" t="str">
        <f>IF($G$1="","",INDEX('Lease Report 2025'!$D:$D,$G$1+ROW()-ROW($B$50)))</f>
        <v>20817 N 21st Ave</v>
      </c>
      <c r="D57" s="62">
        <f>IF($G$1="","",INDEX('Lease Report 2025'!$E:$E,$G$1+ROW()-ROW($B$50)))</f>
        <v>17</v>
      </c>
      <c r="E57" s="60">
        <f>IF($G$1="","",INDEX('Lease Report 2025'!$G:$G,$G$1+ROW()-ROW($B$50)))</f>
        <v>1793</v>
      </c>
      <c r="F57" s="63" t="str">
        <f>IF($G$1="","",INDEX('Lease Report 2025'!$A:$A,$G$1+ROW()-ROW($B$50)))</f>
        <v>R</v>
      </c>
      <c r="G57" s="64">
        <f>IF($G$1="","",INDEX('Lease Report 2025'!$L:$L,$G$1+ROW()-ROW($B$50)))</f>
        <v>1.58</v>
      </c>
      <c r="H57" s="64"/>
      <c r="I57" s="62">
        <f>IF($G$1="","",INDEX('Lease Report 2025'!$P:$P,$G$1+ROW()-ROW($B$50)))</f>
        <v>5</v>
      </c>
      <c r="J57" s="62"/>
      <c r="K57" s="64"/>
      <c r="L57" s="64"/>
      <c r="M57" s="64"/>
      <c r="N57" s="476"/>
      <c r="O57" s="476">
        <f>IF($G$1="","",INDEX('Lease Report 2025'!$N:$N,$G$1+ROW()-ROW($B$50)))</f>
        <v>0.05</v>
      </c>
      <c r="P57" s="476"/>
      <c r="Q57" s="476"/>
      <c r="R57" s="64"/>
      <c r="S57" s="109">
        <f>IF($G$1="","",INDEX('Lease Report 2025'!$R:$R,$G$1+ROW()-ROW($B$50)))</f>
        <v>45839</v>
      </c>
      <c r="T57" s="184" t="str">
        <f>IF($G$1="","",INDEX('Lease Report 2025'!$O:$O,$G$1+ROW()-ROW($B$50)))</f>
        <v xml:space="preserve">Tenant agreed to a 5 year renewal </v>
      </c>
      <c r="U57" s="258"/>
      <c r="W57" s="120"/>
      <c r="X57" s="111"/>
      <c r="Y57" s="177"/>
      <c r="Z57" s="112"/>
      <c r="AA57" s="112"/>
      <c r="AB57" s="78"/>
      <c r="AC57" s="178"/>
      <c r="AD57" s="179"/>
      <c r="AE57" s="180"/>
      <c r="AF57" s="181"/>
      <c r="AG57" s="182"/>
      <c r="AH57" s="114"/>
      <c r="AL57" s="55"/>
      <c r="AM57" s="176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D57" s="176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</row>
    <row r="58" spans="1:71" s="110" customFormat="1" ht="12.75" customHeight="1">
      <c r="A58" s="60"/>
      <c r="B58" s="61" t="str">
        <f>IF($G$1="","",INDEX('Lease Report 2025'!$H:$H,$G$1+ROW()-ROW($B$50)))</f>
        <v>Designed by Ink</v>
      </c>
      <c r="C58" s="62" t="str">
        <f>IF($G$1="","",INDEX('Lease Report 2025'!$D:$D,$G$1+ROW()-ROW($B$50)))</f>
        <v>2011 W Rose Garden Lane</v>
      </c>
      <c r="D58" s="62">
        <f>IF($G$1="","",INDEX('Lease Report 2025'!$E:$E,$G$1+ROW()-ROW($B$50)))</f>
        <v>2011</v>
      </c>
      <c r="E58" s="60">
        <f>IF($G$1="","",INDEX('Lease Report 2025'!$G:$G,$G$1+ROW()-ROW($B$50)))</f>
        <v>2135</v>
      </c>
      <c r="F58" s="63" t="str">
        <f>IF($G$1="","",INDEX('Lease Report 2025'!$A:$A,$G$1+ROW()-ROW($B$50)))</f>
        <v>R</v>
      </c>
      <c r="G58" s="64">
        <f>IF($G$1="","",INDEX('Lease Report 2025'!$L:$L,$G$1+ROW()-ROW($B$50)))</f>
        <v>1.55</v>
      </c>
      <c r="H58" s="64"/>
      <c r="I58" s="62">
        <f>IF($G$1="","",INDEX('Lease Report 2025'!$P:$P,$G$1+ROW()-ROW($B$50)))</f>
        <v>3</v>
      </c>
      <c r="J58" s="62"/>
      <c r="K58" s="64"/>
      <c r="L58" s="64"/>
      <c r="M58" s="64"/>
      <c r="N58" s="476"/>
      <c r="O58" s="476">
        <f>IF($G$1="","",INDEX('Lease Report 2025'!$N:$N,$G$1+ROW()-ROW($B$50)))</f>
        <v>0.06</v>
      </c>
      <c r="P58" s="476"/>
      <c r="Q58" s="476"/>
      <c r="R58" s="64"/>
      <c r="S58" s="109">
        <f>IF($G$1="","",INDEX('Lease Report 2025'!$R:$R,$G$1+ROW()-ROW($B$50)))</f>
        <v>45839</v>
      </c>
      <c r="T58" s="184" t="str">
        <f>IF($G$1="","",INDEX('Lease Report 2025'!$O:$O,$G$1+ROW()-ROW($B$50)))</f>
        <v>Sent to tenants broker for review 6/13</v>
      </c>
      <c r="U58" s="258"/>
      <c r="W58" s="120"/>
      <c r="X58" s="111"/>
      <c r="Y58" s="177"/>
      <c r="Z58" s="112"/>
      <c r="AA58" s="112"/>
      <c r="AB58" s="78"/>
      <c r="AC58" s="178"/>
      <c r="AD58" s="179"/>
      <c r="AE58" s="180"/>
      <c r="AF58" s="181"/>
      <c r="AG58" s="182"/>
      <c r="AH58" s="114"/>
      <c r="AL58" s="55"/>
      <c r="AM58" s="176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D58" s="176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</row>
    <row r="59" spans="1:71" s="110" customFormat="1" ht="12.75" customHeight="1">
      <c r="A59" s="60"/>
      <c r="B59" s="61" t="str">
        <f>IF($G$1="","",INDEX('Lease Report 2025'!$H:$H,$G$1+ROW()-ROW($B$50)))</f>
        <v>Instant Plumbing LLC</v>
      </c>
      <c r="C59" s="62" t="str">
        <f>IF($G$1="","",INDEX('Lease Report 2025'!$D:$D,$G$1+ROW()-ROW($B$50)))</f>
        <v>20816 N 21th Ave</v>
      </c>
      <c r="D59" s="62">
        <f>IF($G$1="","",INDEX('Lease Report 2025'!$E:$E,$G$1+ROW()-ROW($B$50)))</f>
        <v>18</v>
      </c>
      <c r="E59" s="60">
        <f>IF($G$1="","",INDEX('Lease Report 2025'!$G:$G,$G$1+ROW()-ROW($B$50)))</f>
        <v>903</v>
      </c>
      <c r="F59" s="63" t="str">
        <f>IF($G$1="","",INDEX('Lease Report 2025'!$A:$A,$G$1+ROW()-ROW($B$50)))</f>
        <v>New</v>
      </c>
      <c r="G59" s="64">
        <f>IF($G$1="","",INDEX('Lease Report 2025'!$L:$L,$G$1+ROW()-ROW($B$50)))</f>
        <v>1.72</v>
      </c>
      <c r="H59" s="64"/>
      <c r="I59" s="62">
        <f>IF($G$1="","",INDEX('Lease Report 2025'!$P:$P,$G$1+ROW()-ROW($B$50)))</f>
        <v>3</v>
      </c>
      <c r="J59" s="62"/>
      <c r="K59" s="64"/>
      <c r="L59" s="64"/>
      <c r="M59" s="64"/>
      <c r="N59" s="476"/>
      <c r="O59" s="476">
        <f>IF($G$1="","",INDEX('Lease Report 2025'!$N:$N,$G$1+ROW()-ROW($B$50)))</f>
        <v>7.0000000000000007E-2</v>
      </c>
      <c r="P59" s="476"/>
      <c r="Q59" s="476"/>
      <c r="R59" s="64"/>
      <c r="S59" s="109">
        <f>IF($G$1="","",INDEX('Lease Report 2025'!$R:$R,$G$1+ROW()-ROW($B$50)))</f>
        <v>45901</v>
      </c>
      <c r="T59" s="184">
        <f>IF($G$1="","",INDEX('Lease Report 2025'!$O:$O,$G$1+ROW()-ROW($B$50)))</f>
        <v>1</v>
      </c>
      <c r="U59" s="258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61" t="str">
        <f>IF($G$1="","",INDEX('Lease Report 2025'!$H:$H,$G$1+ROW()-ROW($B$50)))</f>
        <v>A Darker Shade</v>
      </c>
      <c r="C60" s="62" t="str">
        <f>IF($G$1="","",INDEX('Lease Report 2025'!$D:$D,$G$1+ROW()-ROW($B$50)))</f>
        <v>20816 N 20th ave</v>
      </c>
      <c r="D60" s="62">
        <f>IF($G$1="","",INDEX('Lease Report 2025'!$E:$E,$G$1+ROW()-ROW($B$50)))</f>
        <v>24</v>
      </c>
      <c r="E60" s="60">
        <f>IF($G$1="","",INDEX('Lease Report 2025'!$G:$G,$G$1+ROW()-ROW($B$50)))</f>
        <v>1199</v>
      </c>
      <c r="F60" s="63" t="str">
        <f>IF($G$1="","",INDEX('Lease Report 2025'!$A:$A,$G$1+ROW()-ROW($B$50)))</f>
        <v>R</v>
      </c>
      <c r="G60" s="64">
        <f>IF($G$1="","",INDEX('Lease Report 2025'!$L:$L,$G$1+ROW()-ROW($B$50)))</f>
        <v>1.59</v>
      </c>
      <c r="H60" s="64"/>
      <c r="I60" s="62">
        <f>IF($G$1="","",INDEX('Lease Report 2025'!$P:$P,$G$1+ROW()-ROW($B$50)))</f>
        <v>3</v>
      </c>
      <c r="J60" s="62"/>
      <c r="K60" s="64"/>
      <c r="L60" s="64"/>
      <c r="M60" s="64"/>
      <c r="N60" s="476"/>
      <c r="O60" s="476">
        <f>IF($G$1="","",INDEX('Lease Report 2025'!$N:$N,$G$1+ROW()-ROW($B$50)))</f>
        <v>0.06</v>
      </c>
      <c r="P60" s="476"/>
      <c r="Q60" s="476"/>
      <c r="R60" s="64"/>
      <c r="S60" s="109">
        <f>IF($G$1="","",INDEX('Lease Report 2025'!$R:$R,$G$1+ROW()-ROW($B$50)))</f>
        <v>45901</v>
      </c>
      <c r="T60" s="184" t="str">
        <f>IF($G$1="","",INDEX('Lease Report 2025'!$O:$O,$G$1+ROW()-ROW($B$50)))</f>
        <v>Tenant agreed to a 3 year MG renewal</v>
      </c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61" t="str">
        <f>IF($G$1="","",INDEX('Lease Report 2025'!$H:$H,$G$1+ROW()-ROW($B$50)))</f>
        <v>KLS Installations</v>
      </c>
      <c r="C61" s="62" t="str">
        <f>IF($G$1="","",INDEX('Lease Report 2025'!$D:$D,$G$1+ROW()-ROW($B$50)))</f>
        <v>2001 W Rose Garden Lane</v>
      </c>
      <c r="D61" s="62">
        <f>IF($G$1="","",INDEX('Lease Report 2025'!$E:$E,$G$1+ROW()-ROW($B$50)))</f>
        <v>2001</v>
      </c>
      <c r="E61" s="60">
        <f>IF($G$1="","",INDEX('Lease Report 2025'!$G:$G,$G$1+ROW()-ROW($B$50)))</f>
        <v>3534</v>
      </c>
      <c r="F61" s="63" t="str">
        <f>IF($G$1="","",INDEX('Lease Report 2025'!$A:$A,$G$1+ROW()-ROW($B$50)))</f>
        <v>R</v>
      </c>
      <c r="G61" s="64">
        <f>IF($G$1="","",INDEX('Lease Report 2025'!$L:$L,$G$1+ROW()-ROW($B$50)))</f>
        <v>1.58</v>
      </c>
      <c r="H61" s="64"/>
      <c r="I61" s="62">
        <f>IF($G$1="","",INDEX('Lease Report 2025'!$P:$P,$G$1+ROW()-ROW($B$50)))</f>
        <v>3</v>
      </c>
      <c r="J61" s="62"/>
      <c r="K61" s="64"/>
      <c r="L61" s="64"/>
      <c r="M61" s="64"/>
      <c r="N61" s="476"/>
      <c r="O61" s="476">
        <f>IF($G$1="","",INDEX('Lease Report 2025'!$N:$N,$G$1+ROW()-ROW($B$50)))</f>
        <v>0.06</v>
      </c>
      <c r="P61" s="476"/>
      <c r="Q61" s="476"/>
      <c r="R61" s="64"/>
      <c r="S61" s="109">
        <f>IF($G$1="","",INDEX('Lease Report 2025'!$R:$R,$G$1+ROW()-ROW($B$50)))</f>
        <v>45901</v>
      </c>
      <c r="T61" s="184" t="str">
        <f>IF($G$1="","",INDEX('Lease Report 2025'!$O:$O,$G$1+ROW()-ROW($B$50)))</f>
        <v>Tenant has agreed to a 3 year MG Renewal</v>
      </c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110" customFormat="1" ht="12.75" customHeight="1">
      <c r="A62" s="60"/>
      <c r="B62" s="61" t="str">
        <f>IF($G$1="","",INDEX('Lease Report 2025'!$H:$H,$G$1+ROW()-ROW($B$50)))</f>
        <v>Richard Goldade</v>
      </c>
      <c r="C62" s="62" t="str">
        <f>IF($G$1="","",INDEX('Lease Report 2025'!$D:$D,$G$1+ROW()-ROW($B$50)))</f>
        <v>20816 N 20th ave</v>
      </c>
      <c r="D62" s="62" t="str">
        <f>IF($G$1="","",INDEX('Lease Report 2025'!$E:$E,$G$1+ROW()-ROW($B$50)))</f>
        <v>1,2,8,31,32</v>
      </c>
      <c r="E62" s="60">
        <f>IF($G$1="","",INDEX('Lease Report 2025'!$G:$G,$G$1+ROW()-ROW($B$50)))</f>
        <v>7053</v>
      </c>
      <c r="F62" s="63" t="str">
        <f>IF($G$1="","",INDEX('Lease Report 2025'!$A:$A,$G$1+ROW()-ROW($B$50)))</f>
        <v>R</v>
      </c>
      <c r="G62" s="64">
        <f>IF($G$1="","",INDEX('Lease Report 2025'!$L:$L,$G$1+ROW()-ROW($B$50)))</f>
        <v>1.5</v>
      </c>
      <c r="H62" s="64"/>
      <c r="I62" s="62">
        <f>IF($G$1="","",INDEX('Lease Report 2025'!$P:$P,$G$1+ROW()-ROW($B$50)))</f>
        <v>5</v>
      </c>
      <c r="J62" s="62"/>
      <c r="K62" s="64"/>
      <c r="L62" s="64"/>
      <c r="M62" s="64"/>
      <c r="N62" s="476"/>
      <c r="O62" s="476">
        <f>IF($G$1="","",INDEX('Lease Report 2025'!$N:$N,$G$1+ROW()-ROW($B$50)))</f>
        <v>0.06</v>
      </c>
      <c r="P62" s="476"/>
      <c r="Q62" s="476"/>
      <c r="R62" s="64"/>
      <c r="S62" s="109">
        <f>IF($G$1="","",INDEX('Lease Report 2025'!$R:$R,$G$1+ROW()-ROW($B$50)))</f>
        <v>45901</v>
      </c>
      <c r="T62" s="184" t="str">
        <f>IF($G$1="","",INDEX('Lease Report 2025'!$O:$O,$G$1+ROW()-ROW($B$50)))</f>
        <v>Tenant agreed to 5 year MG renewal but he will have a $10,000 SD increase</v>
      </c>
      <c r="U62" s="258"/>
      <c r="W62" s="120"/>
      <c r="X62" s="111"/>
      <c r="Y62" s="177"/>
      <c r="Z62" s="112"/>
      <c r="AA62" s="112"/>
      <c r="AB62" s="78"/>
      <c r="AC62" s="178"/>
      <c r="AD62" s="179"/>
      <c r="AE62" s="180"/>
      <c r="AF62" s="181"/>
      <c r="AG62" s="182"/>
      <c r="AH62" s="114"/>
      <c r="AL62" s="55"/>
      <c r="AM62" s="176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D62" s="176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</row>
    <row r="63" spans="1:71" s="110" customFormat="1" ht="12.75" customHeight="1">
      <c r="A63" s="60"/>
      <c r="B63" s="61" t="str">
        <f>IF($G$1="","",INDEX('Lease Report 2025'!$H:$H,$G$1+ROW()-ROW($B$50)))</f>
        <v>Logical Cabling</v>
      </c>
      <c r="C63" s="62" t="str">
        <f>IF($G$1="","",INDEX('Lease Report 2025'!$D:$D,$G$1+ROW()-ROW($B$50)))</f>
        <v>20817 N 21st Ave</v>
      </c>
      <c r="D63" s="62">
        <f>IF($G$1="","",INDEX('Lease Report 2025'!$E:$E,$G$1+ROW()-ROW($B$50)))</f>
        <v>11</v>
      </c>
      <c r="E63" s="60">
        <f>IF($G$1="","",INDEX('Lease Report 2025'!$G:$G,$G$1+ROW()-ROW($B$50)))</f>
        <v>999</v>
      </c>
      <c r="F63" s="63" t="str">
        <f>IF($G$1="","",INDEX('Lease Report 2025'!$A:$A,$G$1+ROW()-ROW($B$50)))</f>
        <v>R</v>
      </c>
      <c r="G63" s="64">
        <f>IF($G$1="","",INDEX('Lease Report 2025'!$L:$L,$G$1+ROW()-ROW($B$50)))</f>
        <v>1.8</v>
      </c>
      <c r="H63" s="64"/>
      <c r="I63" s="62">
        <f>IF($G$1="","",INDEX('Lease Report 2025'!$P:$P,$G$1+ROW()-ROW($B$50)))</f>
        <v>3</v>
      </c>
      <c r="J63" s="62"/>
      <c r="K63" s="64"/>
      <c r="L63" s="64"/>
      <c r="M63" s="64"/>
      <c r="N63" s="476"/>
      <c r="O63" s="476">
        <f>IF($G$1="","",INDEX('Lease Report 2025'!$N:$N,$G$1+ROW()-ROW($B$50)))</f>
        <v>0.06</v>
      </c>
      <c r="P63" s="476"/>
      <c r="Q63" s="476"/>
      <c r="R63" s="64"/>
      <c r="S63" s="109">
        <f>IF($G$1="","",INDEX('Lease Report 2025'!$R:$R,$G$1+ROW()-ROW($B$50)))</f>
        <v>45962</v>
      </c>
      <c r="T63" s="184" t="str">
        <f>IF($G$1="","",INDEX('Lease Report 2025'!$O:$O,$G$1+ROW()-ROW($B$50)))</f>
        <v>Tenant agreed to sign a 3 year renewal</v>
      </c>
      <c r="U63" s="258"/>
      <c r="W63" s="120"/>
      <c r="X63" s="111"/>
      <c r="Y63" s="177"/>
      <c r="Z63" s="112"/>
      <c r="AA63" s="112"/>
      <c r="AB63" s="78"/>
      <c r="AC63" s="178"/>
      <c r="AD63" s="179"/>
      <c r="AE63" s="180"/>
      <c r="AF63" s="181"/>
      <c r="AG63" s="182"/>
      <c r="AH63" s="114"/>
      <c r="AL63" s="55"/>
      <c r="AM63" s="176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D63" s="176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</row>
    <row r="64" spans="1:71" s="110" customFormat="1" ht="12.75" customHeight="1">
      <c r="A64" s="60"/>
      <c r="B64" s="61" t="str">
        <f>IF($G$1="","",INDEX('Lease Report 2025'!$H:$H,$G$1+ROW()-ROW($B$50)))</f>
        <v xml:space="preserve">Total Heating &amp; Cooling MEchanical LLC </v>
      </c>
      <c r="C64" s="62" t="str">
        <f>IF($G$1="","",INDEX('Lease Report 2025'!$D:$D,$G$1+ROW()-ROW($B$50)))</f>
        <v>20816 N 20th Avenue, Suite 7</v>
      </c>
      <c r="D64" s="62">
        <v>7</v>
      </c>
      <c r="E64" s="60">
        <f>IF($G$1="","",INDEX('Lease Report 2025'!$G:$G,$G$1+ROW()-ROW($B$50)))</f>
        <v>999</v>
      </c>
      <c r="F64" s="63" t="str">
        <f>IF($G$1="","",INDEX('Lease Report 2025'!$A:$A,$G$1+ROW()-ROW($B$50)))</f>
        <v>New</v>
      </c>
      <c r="G64" s="64">
        <f>IF($G$1="","",INDEX('Lease Report 2025'!$L:$L,$G$1+ROW()-ROW($B$50)))</f>
        <v>1.7</v>
      </c>
      <c r="H64" s="64"/>
      <c r="I64" s="62">
        <f>IF($G$1="","",INDEX('Lease Report 2025'!$P:$P,$G$1+ROW()-ROW($B$50)))</f>
        <v>3</v>
      </c>
      <c r="J64" s="62"/>
      <c r="K64" s="64"/>
      <c r="L64" s="64"/>
      <c r="M64" s="64"/>
      <c r="N64" s="476"/>
      <c r="O64" s="476">
        <f>IF($G$1="","",INDEX('Lease Report 2025'!$N:$N,$G$1+ROW()-ROW($B$50)))</f>
        <v>0.06</v>
      </c>
      <c r="P64" s="476"/>
      <c r="Q64" s="476"/>
      <c r="R64" s="64"/>
      <c r="S64" s="109">
        <f>IF($G$1="","",INDEX('Lease Report 2025'!$R:$R,$G$1+ROW()-ROW($B$50)))</f>
        <v>45992</v>
      </c>
      <c r="T64" s="184" t="str">
        <f>IF($G$1="","",INDEX('Lease Report 2025'!$O:$O,$G$1+ROW()-ROW($B$50)))</f>
        <v>Waiting on Equus to sign</v>
      </c>
      <c r="U64" s="258"/>
      <c r="W64" s="120"/>
      <c r="X64" s="111"/>
      <c r="Y64" s="177"/>
      <c r="Z64" s="112"/>
      <c r="AA64" s="112"/>
      <c r="AB64" s="78"/>
      <c r="AC64" s="178"/>
      <c r="AD64" s="179"/>
      <c r="AE64" s="180"/>
      <c r="AF64" s="181"/>
      <c r="AG64" s="182"/>
      <c r="AH64" s="114"/>
      <c r="AL64" s="55"/>
      <c r="AM64" s="176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D64" s="176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</row>
    <row r="65" spans="1:71" s="110" customFormat="1" ht="13" customHeight="1">
      <c r="A65" s="60"/>
      <c r="B65" s="147" t="s">
        <v>2112</v>
      </c>
      <c r="C65" s="62" t="s">
        <v>650</v>
      </c>
      <c r="D65" s="62">
        <v>4</v>
      </c>
      <c r="E65" s="60">
        <v>999</v>
      </c>
      <c r="F65" s="103" t="s">
        <v>296</v>
      </c>
      <c r="G65" s="64">
        <v>1.72</v>
      </c>
      <c r="H65" s="64"/>
      <c r="I65" s="62">
        <v>3</v>
      </c>
      <c r="J65" s="104"/>
      <c r="K65" s="105"/>
      <c r="L65" s="64"/>
      <c r="M65" s="60"/>
      <c r="N65" s="106"/>
      <c r="O65" s="107">
        <v>0.06</v>
      </c>
      <c r="P65" s="107"/>
      <c r="Q65" s="174"/>
      <c r="R65" s="74"/>
      <c r="S65" s="183">
        <v>45987</v>
      </c>
      <c r="T65" s="184"/>
      <c r="U65" s="258"/>
      <c r="W65" s="120"/>
      <c r="X65" s="111"/>
      <c r="Y65" s="177"/>
      <c r="Z65" s="112"/>
      <c r="AA65" s="112"/>
      <c r="AB65" s="78"/>
      <c r="AC65" s="178"/>
      <c r="AD65" s="179"/>
      <c r="AE65" s="180"/>
      <c r="AF65" s="181"/>
      <c r="AG65" s="182"/>
      <c r="AH65" s="114"/>
      <c r="AL65" s="55"/>
      <c r="AM65" s="176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D65" s="176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</row>
    <row r="66" spans="1:71" s="31" customFormat="1" ht="12.75" customHeight="1">
      <c r="A66" s="856" t="s">
        <v>789</v>
      </c>
      <c r="B66" s="857"/>
      <c r="C66" s="857"/>
      <c r="D66" s="857"/>
      <c r="E66" s="857"/>
      <c r="F66" s="857"/>
      <c r="G66" s="857"/>
      <c r="H66" s="857"/>
      <c r="I66" s="857"/>
      <c r="J66" s="857"/>
      <c r="K66" s="857"/>
      <c r="L66" s="857"/>
      <c r="M66" s="857"/>
      <c r="N66" s="857"/>
      <c r="O66" s="857"/>
      <c r="P66" s="857"/>
      <c r="Q66" s="857"/>
      <c r="R66" s="857"/>
      <c r="S66" s="857"/>
      <c r="T66" s="857"/>
      <c r="U66" s="858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3"/>
    </row>
    <row r="67" spans="1:71" s="31" customFormat="1" ht="12.75" customHeight="1">
      <c r="A67" s="861" t="s">
        <v>777</v>
      </c>
      <c r="B67" s="862"/>
      <c r="C67" s="862"/>
      <c r="D67" s="862"/>
      <c r="E67" s="862"/>
      <c r="F67" s="862"/>
      <c r="G67" s="862"/>
      <c r="H67" s="862"/>
      <c r="I67" s="862"/>
      <c r="J67" s="862"/>
      <c r="K67" s="862"/>
      <c r="L67" s="862"/>
      <c r="M67" s="862"/>
      <c r="N67" s="862"/>
      <c r="O67" s="862"/>
      <c r="P67" s="862"/>
      <c r="Q67" s="862"/>
      <c r="R67" s="862"/>
      <c r="S67" s="862"/>
      <c r="T67" s="862"/>
      <c r="U67" s="863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3"/>
    </row>
    <row r="68" spans="1:71" s="536" customFormat="1" ht="15" customHeight="1">
      <c r="A68" s="530" t="s">
        <v>750</v>
      </c>
      <c r="B68" s="531" t="s">
        <v>751</v>
      </c>
      <c r="C68" s="532" t="s">
        <v>752</v>
      </c>
      <c r="D68" s="532" t="s">
        <v>753</v>
      </c>
      <c r="E68" s="530" t="s">
        <v>730</v>
      </c>
      <c r="F68" s="533" t="s">
        <v>758</v>
      </c>
      <c r="G68" s="534"/>
      <c r="H68" s="534"/>
      <c r="I68" s="532"/>
      <c r="J68" s="532"/>
      <c r="K68" s="534"/>
      <c r="L68" s="534"/>
      <c r="M68" s="534"/>
      <c r="N68" s="534"/>
      <c r="O68" s="534"/>
      <c r="P68" s="534"/>
      <c r="Q68" s="534"/>
      <c r="R68" s="534"/>
      <c r="S68" s="553"/>
      <c r="T68" s="859"/>
      <c r="U68" s="860"/>
      <c r="W68" s="537"/>
      <c r="X68" s="537"/>
      <c r="Y68" s="537"/>
      <c r="Z68" s="537"/>
      <c r="AA68" s="537"/>
      <c r="AB68" s="538"/>
      <c r="AC68" s="539"/>
      <c r="AD68" s="540"/>
      <c r="AE68" s="538"/>
      <c r="AF68" s="539"/>
      <c r="AG68" s="554"/>
      <c r="AH68" s="541"/>
      <c r="AL68" s="555"/>
      <c r="AM68" s="556"/>
      <c r="AN68" s="557"/>
      <c r="AO68" s="557"/>
      <c r="AP68" s="557"/>
      <c r="AQ68" s="557"/>
      <c r="AR68" s="557"/>
      <c r="AS68" s="557"/>
      <c r="AT68" s="557"/>
      <c r="AU68" s="557"/>
      <c r="AV68" s="557"/>
      <c r="AW68" s="558"/>
      <c r="AX68" s="558"/>
      <c r="AY68" s="558"/>
      <c r="AZ68" s="558"/>
      <c r="BA68" s="558"/>
      <c r="BB68" s="558"/>
      <c r="BD68" s="556"/>
      <c r="BE68" s="557"/>
      <c r="BF68" s="557"/>
      <c r="BG68" s="557"/>
      <c r="BH68" s="557"/>
      <c r="BI68" s="557"/>
      <c r="BJ68" s="557"/>
      <c r="BK68" s="557"/>
      <c r="BL68" s="557"/>
      <c r="BM68" s="557"/>
    </row>
    <row r="69" spans="1:71" s="16" customFormat="1" ht="15" customHeight="1">
      <c r="A69" s="20"/>
      <c r="B69" s="17"/>
      <c r="C69" s="18"/>
      <c r="D69" s="18"/>
      <c r="E69" s="20"/>
      <c r="F69" s="21"/>
      <c r="G69" s="851"/>
      <c r="H69" s="852"/>
      <c r="I69" s="852"/>
      <c r="J69" s="852"/>
      <c r="K69" s="852"/>
      <c r="L69" s="852"/>
      <c r="M69" s="852"/>
      <c r="N69" s="852"/>
      <c r="O69" s="852"/>
      <c r="P69" s="852"/>
      <c r="Q69" s="852"/>
      <c r="R69" s="852"/>
      <c r="S69" s="852"/>
      <c r="T69" s="852"/>
      <c r="U69" s="853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46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</row>
    <row r="70" spans="1:71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L70" s="46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71" s="14" customFormat="1" ht="15" customHeight="1">
      <c r="A71" s="36"/>
      <c r="B71" s="37"/>
      <c r="C71" s="38"/>
      <c r="D71" s="38"/>
      <c r="E71" s="36"/>
      <c r="F71" s="39"/>
      <c r="G71" s="850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71" s="14" customFormat="1" ht="15" customHeight="1">
      <c r="A72" s="36"/>
      <c r="B72" s="37"/>
      <c r="C72" s="38"/>
      <c r="D72" s="38"/>
      <c r="E72" s="36"/>
      <c r="F72" s="39"/>
      <c r="G72" s="850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71" s="14" customFormat="1" ht="15" customHeight="1">
      <c r="A73" s="36"/>
      <c r="B73" s="37"/>
      <c r="C73" s="38"/>
      <c r="D73" s="38"/>
      <c r="E73" s="36"/>
      <c r="F73" s="39"/>
      <c r="G73" s="850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71" s="14" customFormat="1" ht="15" customHeight="1">
      <c r="A74" s="36"/>
      <c r="B74" s="37"/>
      <c r="C74" s="38"/>
      <c r="D74" s="38"/>
      <c r="E74" s="36"/>
      <c r="F74" s="39"/>
      <c r="G74" s="850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71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71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71" s="14" customFormat="1" ht="15" customHeight="1">
      <c r="A77" s="36"/>
      <c r="B77" s="37"/>
      <c r="C77" s="38"/>
      <c r="D77" s="38"/>
      <c r="E77" s="36"/>
      <c r="F77" s="41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71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71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71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80" s="14" customFormat="1" ht="15" customHeight="1">
      <c r="A81" s="36"/>
      <c r="B81" s="37"/>
      <c r="C81" s="38"/>
      <c r="D81" s="38"/>
      <c r="E81" s="36"/>
      <c r="F81" s="40"/>
      <c r="G81" s="848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</row>
    <row r="82" spans="1:80" s="14" customFormat="1" ht="15" customHeight="1">
      <c r="A82" s="36"/>
      <c r="B82" s="37"/>
      <c r="C82" s="38"/>
      <c r="D82" s="38"/>
      <c r="E82" s="36"/>
      <c r="F82" s="40"/>
      <c r="G82" s="848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</row>
    <row r="83" spans="1:80" s="14" customFormat="1" ht="15" customHeight="1">
      <c r="A83" s="36"/>
      <c r="B83" s="37"/>
      <c r="C83" s="38"/>
      <c r="D83" s="38"/>
      <c r="E83" s="36"/>
      <c r="F83" s="40"/>
      <c r="G83" s="848"/>
      <c r="H83" s="849"/>
      <c r="I83" s="849"/>
      <c r="J83" s="849"/>
      <c r="K83" s="849"/>
      <c r="L83" s="849"/>
      <c r="M83" s="849"/>
      <c r="N83" s="849"/>
      <c r="O83" s="849"/>
      <c r="P83" s="849"/>
      <c r="Q83" s="849"/>
      <c r="R83" s="849"/>
      <c r="S83" s="849"/>
      <c r="T83" s="849"/>
      <c r="U83" s="849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</row>
    <row r="84" spans="1:80" s="14" customFormat="1" ht="15" customHeight="1">
      <c r="A84" s="36"/>
      <c r="B84" s="37"/>
      <c r="C84" s="38"/>
      <c r="D84" s="38"/>
      <c r="E84" s="36"/>
      <c r="F84" s="40"/>
      <c r="G84" s="848"/>
      <c r="H84" s="849"/>
      <c r="I84" s="849"/>
      <c r="J84" s="849"/>
      <c r="K84" s="849"/>
      <c r="L84" s="849"/>
      <c r="M84" s="849"/>
      <c r="N84" s="849"/>
      <c r="O84" s="849"/>
      <c r="P84" s="849"/>
      <c r="Q84" s="849"/>
      <c r="R84" s="849"/>
      <c r="S84" s="849"/>
      <c r="T84" s="849"/>
      <c r="U84" s="849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</row>
    <row r="85" spans="1:80" s="46" customFormat="1" ht="15" customHeight="1">
      <c r="A85" s="52"/>
      <c r="C85" s="53"/>
      <c r="D85" s="53"/>
      <c r="E85" s="52"/>
      <c r="F85" s="54"/>
      <c r="G85" s="883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80" s="46" customFormat="1" ht="15" customHeight="1">
      <c r="A86" s="52"/>
      <c r="C86" s="53"/>
      <c r="D86" s="53"/>
      <c r="E86" s="52"/>
      <c r="F86" s="54"/>
      <c r="G86" s="883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80" s="46" customFormat="1" ht="15" customHeight="1">
      <c r="A87" s="52"/>
      <c r="C87" s="53"/>
      <c r="D87" s="53"/>
      <c r="E87" s="52"/>
      <c r="F87" s="54"/>
      <c r="G87" s="882"/>
      <c r="H87" s="867"/>
      <c r="I87" s="867"/>
      <c r="J87" s="867"/>
      <c r="K87" s="867"/>
      <c r="L87" s="867"/>
      <c r="M87" s="867"/>
      <c r="N87" s="867"/>
      <c r="O87" s="867"/>
      <c r="P87" s="867"/>
      <c r="Q87" s="867"/>
      <c r="R87" s="867"/>
      <c r="S87" s="867"/>
      <c r="T87" s="867"/>
      <c r="U87" s="867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</row>
    <row r="88" spans="1:80" s="46" customFormat="1" ht="15" customHeight="1">
      <c r="A88" s="52"/>
      <c r="C88" s="53"/>
      <c r="D88" s="53"/>
      <c r="E88" s="52"/>
      <c r="F88" s="54"/>
      <c r="G88" s="882"/>
      <c r="H88" s="867"/>
      <c r="I88" s="867"/>
      <c r="J88" s="867"/>
      <c r="K88" s="867"/>
      <c r="L88" s="867"/>
      <c r="M88" s="867"/>
      <c r="N88" s="867"/>
      <c r="O88" s="867"/>
      <c r="P88" s="867"/>
      <c r="Q88" s="867"/>
      <c r="R88" s="867"/>
      <c r="S88" s="867"/>
      <c r="T88" s="867"/>
      <c r="U88" s="867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</row>
    <row r="89" spans="1:80" s="46" customFormat="1" ht="15" customHeight="1">
      <c r="A89" s="52"/>
      <c r="C89" s="53"/>
      <c r="D89" s="53"/>
      <c r="E89" s="52"/>
      <c r="F89" s="54"/>
      <c r="G89" s="882"/>
      <c r="H89" s="867"/>
      <c r="I89" s="867"/>
      <c r="J89" s="867"/>
      <c r="K89" s="867"/>
      <c r="L89" s="867"/>
      <c r="M89" s="867"/>
      <c r="N89" s="867"/>
      <c r="O89" s="867"/>
      <c r="P89" s="867"/>
      <c r="Q89" s="867"/>
      <c r="R89" s="867"/>
      <c r="S89" s="867"/>
      <c r="T89" s="867"/>
      <c r="U89" s="867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</row>
    <row r="90" spans="1:80" s="46" customFormat="1" ht="15" customHeight="1">
      <c r="A90" s="52"/>
      <c r="C90" s="53"/>
      <c r="D90" s="53"/>
      <c r="E90" s="52"/>
      <c r="F90" s="54"/>
      <c r="G90" s="882"/>
      <c r="H90" s="867"/>
      <c r="I90" s="867"/>
      <c r="J90" s="867"/>
      <c r="K90" s="867"/>
      <c r="L90" s="867"/>
      <c r="M90" s="867"/>
      <c r="N90" s="867"/>
      <c r="O90" s="867"/>
      <c r="P90" s="867"/>
      <c r="Q90" s="867"/>
      <c r="R90" s="867"/>
      <c r="S90" s="867"/>
      <c r="T90" s="867"/>
      <c r="U90" s="867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</row>
    <row r="91" spans="1:80" s="31" customFormat="1" ht="15" customHeight="1">
      <c r="A91" s="5"/>
      <c r="B91" s="1"/>
      <c r="C91" s="3"/>
      <c r="D91" s="3"/>
      <c r="E91" s="5"/>
      <c r="F91" s="2"/>
      <c r="G91" s="879"/>
      <c r="H91" s="857"/>
      <c r="I91" s="857"/>
      <c r="J91" s="857"/>
      <c r="K91" s="857"/>
      <c r="L91" s="857"/>
      <c r="M91" s="857"/>
      <c r="N91" s="857"/>
      <c r="O91" s="857"/>
      <c r="P91" s="857"/>
      <c r="Q91" s="857"/>
      <c r="R91" s="857"/>
      <c r="S91" s="857"/>
      <c r="T91" s="857"/>
      <c r="U91" s="857"/>
      <c r="V91" s="1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 s="31" customFormat="1" ht="15" customHeight="1">
      <c r="A92" s="5"/>
      <c r="B92" s="1"/>
      <c r="C92" s="3"/>
      <c r="D92" s="3"/>
      <c r="E92" s="5"/>
      <c r="F92" s="2"/>
      <c r="G92" s="4"/>
      <c r="H92" s="4"/>
      <c r="I92" s="3"/>
      <c r="J92" s="3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1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 s="31" customFormat="1" ht="15" customHeight="1">
      <c r="A93" s="5"/>
      <c r="B93" s="1"/>
      <c r="C93" s="3"/>
      <c r="D93" s="3"/>
      <c r="E93" s="5"/>
      <c r="F93" s="2"/>
      <c r="G93" s="4"/>
      <c r="H93" s="4"/>
      <c r="I93" s="3"/>
      <c r="J93" s="3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1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 s="31" customFormat="1" ht="15" customHeight="1">
      <c r="A94" s="5"/>
      <c r="B94" s="1"/>
      <c r="C94" s="3"/>
      <c r="D94" s="3"/>
      <c r="E94" s="5"/>
      <c r="F94" s="2"/>
      <c r="G94" s="4"/>
      <c r="H94" s="4"/>
      <c r="I94" s="3"/>
      <c r="J94" s="3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1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 s="31" customFormat="1" ht="15" customHeight="1">
      <c r="A95" s="5"/>
      <c r="B95" s="1"/>
      <c r="C95" s="3"/>
      <c r="D95" s="3"/>
      <c r="E95" s="5"/>
      <c r="F95" s="2"/>
      <c r="G95" s="4"/>
      <c r="H95" s="4"/>
      <c r="I95" s="3"/>
      <c r="J95" s="3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1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 s="31" customFormat="1" ht="15" customHeight="1">
      <c r="A96" s="5"/>
      <c r="B96" s="1"/>
      <c r="C96" s="3"/>
      <c r="D96" s="3"/>
      <c r="E96" s="5"/>
      <c r="F96" s="2"/>
      <c r="G96" s="4"/>
      <c r="H96" s="4"/>
      <c r="I96" s="3"/>
      <c r="J96" s="3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1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</sheetData>
  <mergeCells count="52">
    <mergeCell ref="K27:Q27"/>
    <mergeCell ref="R27:U27"/>
    <mergeCell ref="K28:Q28"/>
    <mergeCell ref="K29:Q29"/>
    <mergeCell ref="A26:U26"/>
    <mergeCell ref="R28:U28"/>
    <mergeCell ref="R29:U29"/>
    <mergeCell ref="T1:U1"/>
    <mergeCell ref="A10:U10"/>
    <mergeCell ref="A11:U11"/>
    <mergeCell ref="K12:U12"/>
    <mergeCell ref="A25:U25"/>
    <mergeCell ref="A2:B2"/>
    <mergeCell ref="D2:E2"/>
    <mergeCell ref="A4:U4"/>
    <mergeCell ref="G5:I5"/>
    <mergeCell ref="J5:K5"/>
    <mergeCell ref="L5:M5"/>
    <mergeCell ref="N5:O5"/>
    <mergeCell ref="A66:U66"/>
    <mergeCell ref="A67:U67"/>
    <mergeCell ref="T68:U68"/>
    <mergeCell ref="T49:U49"/>
    <mergeCell ref="T53:U53"/>
    <mergeCell ref="A47:U47"/>
    <mergeCell ref="G48:H48"/>
    <mergeCell ref="I48:J48"/>
    <mergeCell ref="K48:L48"/>
    <mergeCell ref="M48:N48"/>
    <mergeCell ref="G76:U76"/>
    <mergeCell ref="G77:U77"/>
    <mergeCell ref="G78:U78"/>
    <mergeCell ref="G69:U69"/>
    <mergeCell ref="G88:U88"/>
    <mergeCell ref="G81:U81"/>
    <mergeCell ref="G70:U70"/>
    <mergeCell ref="G71:U71"/>
    <mergeCell ref="G72:U72"/>
    <mergeCell ref="G73:U73"/>
    <mergeCell ref="G79:U79"/>
    <mergeCell ref="G80:U80"/>
    <mergeCell ref="G74:U74"/>
    <mergeCell ref="G75:U75"/>
    <mergeCell ref="G89:U89"/>
    <mergeCell ref="G90:U90"/>
    <mergeCell ref="G91:U91"/>
    <mergeCell ref="G82:U82"/>
    <mergeCell ref="G83:U83"/>
    <mergeCell ref="G84:U84"/>
    <mergeCell ref="G85:U85"/>
    <mergeCell ref="G86:U86"/>
    <mergeCell ref="G87:U87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BS78"/>
  <sheetViews>
    <sheetView topLeftCell="A3" workbookViewId="0">
      <selection activeCell="B13" sqref="B13:K13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2113</v>
      </c>
      <c r="B1" s="275"/>
      <c r="C1" s="275">
        <v>730</v>
      </c>
      <c r="D1" s="482">
        <v>66</v>
      </c>
      <c r="E1" s="482"/>
      <c r="F1" s="482">
        <f>IFERROR(MATCH($C$1,'Working - CPI'!$A:$A,0),"")</f>
        <v>465</v>
      </c>
      <c r="G1" s="483">
        <f>IFERROR(MATCH($C$1,'Lease Report 2025'!$B:$B,0),"")</f>
        <v>167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957</v>
      </c>
      <c r="B2" s="871"/>
      <c r="C2" s="251">
        <f>IF(G2=0,"",(G2-E32)/G2)</f>
        <v>0.87454390371037294</v>
      </c>
      <c r="D2" s="872" t="s">
        <v>729</v>
      </c>
      <c r="E2" s="871"/>
      <c r="F2" s="252" t="s">
        <v>730</v>
      </c>
      <c r="G2" s="253">
        <f>'Occupancy Summary Schedule'!$D$10</f>
        <v>84412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Next Level Painters LLC</v>
      </c>
      <c r="C13" s="151" t="str">
        <f>IF($D$1="","",IF(INDEX('January 2026 Renewals'!$A:$A,$D$1+ROW()-ROW($B$13))&lt;&gt;$C$1,"",INDEX('January 2026 Renewals'!$C:$C,$D$1+ROW()-ROW($B$13))))</f>
        <v>502-F</v>
      </c>
      <c r="D13" s="151" t="str">
        <f>IF($D$1="","",IF(INDEX('January 2026 Renewals'!$A:$A,$D$1+ROW()-ROW($B$13))&lt;&gt;$C$1,"",INDEX('January 2026 Renewals'!$E:$E,$D$1+ROW()-ROW($B$13))))</f>
        <v>F</v>
      </c>
      <c r="E13" s="152">
        <f>IF($D$1="","",IF(INDEX('January 2026 Renewals'!$A:$A,$D$1+ROW()-ROW($B$13))&lt;&gt;$C$1,"",INDEX('January 2026 Renewals'!$G:$G,$D$1+ROW()-ROW($B$13))))</f>
        <v>2080</v>
      </c>
      <c r="F13" s="153">
        <f>IF($D$1="","",IF(INDEX('January 2026 Renewals'!$A:$A,$D$1+ROW()-ROW($B$13))&lt;&gt;$C$1,"",INDEX('January 2026 Renewals'!$I:$I,$D$1+ROW()-ROW($B$13))))</f>
        <v>46053</v>
      </c>
      <c r="G13" s="486">
        <f>IF($D$1="","",IF(INDEX('January 2026 Renewals'!$A:$A,$D$1+ROW()-ROW($B$13))&lt;&gt;$C$1,"",INDEX('January 2026 Renewals'!$Q:$Q,$D$1+ROW()-ROW($B$13))))</f>
        <v>1.1599999999999999</v>
      </c>
      <c r="H13" s="486">
        <f>IF($D$1="","",IF(INDEX('January 2026 Renewals'!$A:$A,$D$1+ROW()-ROW($B$13))&lt;&gt;$C$1,"",INDEX('January 2026 Renewals'!$R:$R,$D$1+ROW()-ROW($B$13))))</f>
        <v>1.25</v>
      </c>
      <c r="I13" s="486">
        <f>IF($D$1="","",IF(INDEX('January 2026 Renewals'!$A:$A,$D$1+ROW()-ROW($B$13))&lt;&gt;$C$1,"",INDEX('January 2026 Renewals'!$W:$W,$D$1+ROW()-ROW($B$13))))</f>
        <v>1.25</v>
      </c>
      <c r="J13" s="486">
        <f>IF($D$1="","",IF(INDEX('January 2026 Renewals'!$A:$A,$D$1+ROW()-ROW($B$13))&lt;&gt;$C$1,"",INDEX('January 2026 Renewals'!$AC:$AC,$D$1+ROW()-ROW($B$13))))</f>
        <v>1.24</v>
      </c>
      <c r="K13" t="str">
        <f>IF($D$1="","",IF(INDEX('January 2026 Renewals'!$A:$A,$D$1+ROW()-ROW($B$13))&lt;&gt;$C$1,"",INDEX('January 2026 Renewals'!$AM:$AM,$D$1+ROW()-ROW($B$13))))</f>
        <v>Month to month- Deciding by Monday (12/15)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6" customFormat="1" ht="12.75" customHeight="1">
      <c r="A14" s="277"/>
      <c r="B14" s="150" t="str">
        <f>IF($D$1="","",IF(INDEX('January 2026 Renewals'!$A:$A,$D$1+ROW()-ROW($B$13))&lt;&gt;$C$1,"",INDEX('January 2026 Renewals'!$H:$H,$D$1+ROW()-ROW($B$13))))</f>
        <v/>
      </c>
      <c r="C14" s="151" t="str">
        <f>IF($D$1="","",IF(INDEX('January 2026 Renewals'!$A:$A,$D$1+ROW()-ROW($B$13))&lt;&gt;$C$1,"",INDEX('January 2026 Renewals'!$C:$C,$D$1+ROW()-ROW($B$13))))</f>
        <v/>
      </c>
      <c r="D14" s="151" t="str">
        <f>IF($D$1="","",IF(INDEX('January 2026 Renewals'!$A:$A,$D$1+ROW()-ROW($B$13))&lt;&gt;$C$1,"",INDEX('January 2026 Renewals'!$E:$E,$D$1+ROW()-ROW($B$13))))</f>
        <v/>
      </c>
      <c r="E14" s="152" t="str">
        <f>IF($D$1="","",IF(INDEX('January 2026 Renewals'!$A:$A,$D$1+ROW()-ROW($B$13))&lt;&gt;$C$1,"",INDEX('January 2026 Renewals'!$G:$G,$D$1+ROW()-ROW($B$13))))</f>
        <v/>
      </c>
      <c r="F14" s="153" t="str">
        <f>IF($D$1="","",IF(INDEX('January 2026 Renewals'!$A:$A,$D$1+ROW()-ROW($B$13))&lt;&gt;$C$1,"",INDEX('January 2026 Renewals'!$I:$I,$D$1+ROW()-ROW($B$13))))</f>
        <v/>
      </c>
      <c r="G14" s="486" t="str">
        <f>IF($D$1="","",IF(INDEX('January 2026 Renewals'!$A:$A,$D$1+ROW()-ROW($B$13))&lt;&gt;$C$1,"",INDEX('January 2026 Renewals'!$Q:$Q,$D$1+ROW()-ROW($B$13))))</f>
        <v/>
      </c>
      <c r="H14" s="486" t="str">
        <f>IF($D$1="","",IF(INDEX('January 2026 Renewals'!$A:$A,$D$1+ROW()-ROW($B$13))&lt;&gt;$C$1,"",INDEX('January 2026 Renewals'!$R:$R,$D$1+ROW()-ROW($B$13))))</f>
        <v/>
      </c>
      <c r="I14" s="486" t="str">
        <f>IF($D$1="","",IF(INDEX('January 2026 Renewals'!$A:$A,$D$1+ROW()-ROW($B$13))&lt;&gt;$C$1,"",INDEX('January 2026 Renewals'!$W:$W,$D$1+ROW()-ROW($B$13))))</f>
        <v/>
      </c>
      <c r="J14" s="486" t="str">
        <f>IF($D$1="","",IF(INDEX('January 2026 Renewals'!$A:$A,$D$1+ROW()-ROW($B$13))&lt;&gt;$C$1,"",INDEX('January 2026 Renewals'!$AC:$AC,$D$1+ROW()-ROW($B$13))))</f>
        <v/>
      </c>
      <c r="K14" t="str">
        <f>IF($D$1="","",IF(INDEX('January 2026 Renewals'!$A:$A,$D$1+ROW()-ROW($B$13))&lt;&gt;$C$1,"",INDEX('January 2026 Renewals'!$AM:$AM,$D$1+ROW()-ROW($B$13))))</f>
        <v/>
      </c>
      <c r="L14" s="481"/>
      <c r="M14" s="481"/>
      <c r="N14" s="481"/>
      <c r="O14" s="481"/>
      <c r="P14" s="481"/>
      <c r="Q14" s="481"/>
      <c r="R14" s="481"/>
      <c r="S14" s="481"/>
      <c r="T14" s="481"/>
      <c r="U14" s="430"/>
      <c r="V14" s="55"/>
      <c r="W14" s="261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28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125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2080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150" t="str">
        <f>IF($F$1="","",IF(INDEX('Working - CPI'!$D:$D,$F$1+ROW()-ROW($B$28))&gt;0,"Vacant",""))</f>
        <v>Vacant</v>
      </c>
      <c r="C28" s="151" t="str">
        <f>IF($F$1="","",INDEX('Working - CPI'!$B:$B,$F$1+ROW()-ROW($B$28)))</f>
        <v>5002 S 40th Street</v>
      </c>
      <c r="D28" s="151" t="str">
        <f>IF($F$1="","",INDEX('Working - CPI'!$C:$C,$F$1+ROW()-ROW($B$28)))</f>
        <v>502-P</v>
      </c>
      <c r="E28" s="152">
        <f>IF($F$1="","",INDEX('Working - CPI'!$D:$D,$F$1+ROW()-ROW($B$28)))</f>
        <v>3110</v>
      </c>
      <c r="F28" s="153">
        <f>IF($F$1="","",INDEX('Working - CPI'!$E:$E,$F$1+ROW()-ROW($B$28)))</f>
        <v>45550</v>
      </c>
      <c r="G28" s="484">
        <f ca="1">IF($F$1="","",INDEX('Working - CPI'!$F:$F,$F$1+ROW()-ROW($B$28)))</f>
        <v>459.52766793981573</v>
      </c>
      <c r="H28" s="268">
        <f>IF($F$1="","",INDEX('Working - CPI'!$G:$G,$F$1+ROW()-ROW($B$28)))</f>
        <v>1.3</v>
      </c>
      <c r="I28" s="267" t="str">
        <f>IF($F$1="","",INDEX('Working - CPI'!$H:$H,$F$1+ROW()-ROW($B$28)))</f>
        <v>Yes</v>
      </c>
      <c r="J28" s="267" t="str">
        <f>IF($F$1="","",INDEX('Working - CPI'!$I:$I,$F$1+ROW()-ROW($B$28)))</f>
        <v>Yes</v>
      </c>
      <c r="K28" s="938" t="str">
        <f>IF($F$1="","",INDEX('Working - CPI'!$J:$J,$F$1+ROW()-ROW($B$28)))</f>
        <v>updated- Lease Ready</v>
      </c>
      <c r="L28" s="838"/>
      <c r="M28" s="838"/>
      <c r="N28" s="838"/>
      <c r="O28" s="838"/>
      <c r="P28" s="838"/>
      <c r="Q28" s="838"/>
      <c r="R28" s="936"/>
      <c r="S28" s="936"/>
      <c r="T28" s="936"/>
      <c r="U28" s="936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20.25" customHeight="1">
      <c r="A29" s="125"/>
      <c r="B29" s="150" t="str">
        <f>IF($F$1="","",IF(INDEX('Working - CPI'!$D:$D,$F$1+ROW()-ROW($B$28))&gt;0,"Vacant",""))</f>
        <v>Vacant</v>
      </c>
      <c r="C29" s="151" t="str">
        <f>IF($F$1="","",INDEX('Working - CPI'!$B:$B,$F$1+ROW()-ROW($B$28)))</f>
        <v xml:space="preserve">5002 S 40th St </v>
      </c>
      <c r="D29" s="151" t="str">
        <f>IF($F$1="","",INDEX('Working - CPI'!$C:$C,$F$1+ROW()-ROW($B$28)))</f>
        <v>502-J</v>
      </c>
      <c r="E29" s="152">
        <f>IF($F$1="","",INDEX('Working - CPI'!$D:$D,$F$1+ROW()-ROW($B$28)))</f>
        <v>2080</v>
      </c>
      <c r="F29" s="153">
        <f>IF($F$1="","",INDEX('Working - CPI'!$E:$E,$F$1+ROW()-ROW($B$28)))</f>
        <v>45931</v>
      </c>
      <c r="G29" s="484">
        <f ca="1">IF($F$1="","",INDEX('Working - CPI'!$F:$F,$F$1+ROW()-ROW($B$28)))</f>
        <v>78.527667939815728</v>
      </c>
      <c r="H29" s="268">
        <f>IF($F$1="","",INDEX('Working - CPI'!$G:$G,$F$1+ROW()-ROW($B$28)))</f>
        <v>1.3</v>
      </c>
      <c r="I29" s="267" t="str">
        <f>IF($F$1="","",INDEX('Working - CPI'!$H:$H,$F$1+ROW()-ROW($B$28)))</f>
        <v>Yes</v>
      </c>
      <c r="J29" s="267" t="str">
        <f>IF($F$1="","",INDEX('Working - CPI'!$I:$I,$F$1+ROW()-ROW($B$28)))</f>
        <v>Yes</v>
      </c>
      <c r="K29" s="844" t="str">
        <f>IF($F$1="","",INDEX('Working - CPI'!$J:$J,$F$1+ROW()-ROW($B$28)))</f>
        <v xml:space="preserve">updated- Lease ready </v>
      </c>
      <c r="L29" s="845"/>
      <c r="M29" s="845"/>
      <c r="N29" s="845"/>
      <c r="O29" s="845"/>
      <c r="P29" s="845"/>
      <c r="Q29" s="845"/>
      <c r="R29" s="936"/>
      <c r="S29" s="936"/>
      <c r="T29" s="936"/>
      <c r="U29" s="936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20.25" customHeight="1">
      <c r="A30" s="125"/>
      <c r="B30" s="150" t="str">
        <f>IF($F$1="","",IF(INDEX('Working - CPI'!$D:$D,$F$1+ROW()-ROW($B$28))&gt;0,"Vacant",""))</f>
        <v>Vacant</v>
      </c>
      <c r="C30" s="151" t="str">
        <f>IF($F$1="","",INDEX('Working - CPI'!$B:$B,$F$1+ROW()-ROW($B$28)))</f>
        <v>4844 S 40th St</v>
      </c>
      <c r="D30" s="151">
        <f>IF($F$1="","",INDEX('Working - CPI'!$C:$C,$F$1+ROW()-ROW($B$28)))</f>
        <v>4884</v>
      </c>
      <c r="E30" s="152">
        <f>IF($F$1="","",INDEX('Working - CPI'!$D:$D,$F$1+ROW()-ROW($B$28)))</f>
        <v>5400</v>
      </c>
      <c r="F30" s="153">
        <f>IF($F$1="","",INDEX('Working - CPI'!$E:$E,$F$1+ROW()-ROW($B$28)))</f>
        <v>45839</v>
      </c>
      <c r="G30" s="484">
        <f ca="1">IF($F$1="","",INDEX('Working - CPI'!$F:$F,$F$1+ROW()-ROW($B$28)))</f>
        <v>170.52766793981573</v>
      </c>
      <c r="H30" s="268">
        <f>IF($F$1="","",INDEX('Working - CPI'!$G:$G,$F$1+ROW()-ROW($B$28)))</f>
        <v>1.3</v>
      </c>
      <c r="I30" s="267" t="str">
        <f>IF($F$1="","",INDEX('Working - CPI'!$H:$H,$F$1+ROW()-ROW($B$28)))</f>
        <v>Yes</v>
      </c>
      <c r="J30" s="267" t="str">
        <f>IF($F$1="","",INDEX('Working - CPI'!$I:$I,$F$1+ROW()-ROW($B$28)))</f>
        <v>Yes</v>
      </c>
      <c r="K30" s="926" t="str">
        <f>IF($F$1="","",INDEX('Working - CPI'!$J:$J,$F$1+ROW()-ROW($B$28)))</f>
        <v>Lease Ready - starting to procure bids to make warehouse larger- remove some awkward office space</v>
      </c>
      <c r="L30" s="862"/>
      <c r="M30" s="862"/>
      <c r="N30" s="862"/>
      <c r="O30" s="862"/>
      <c r="P30" s="862"/>
      <c r="Q30" s="862"/>
      <c r="R30" s="936"/>
      <c r="S30" s="936"/>
      <c r="T30" s="936"/>
      <c r="U30" s="936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20.25" customHeight="1">
      <c r="A31" s="641"/>
      <c r="B31" s="642"/>
      <c r="C31" s="643"/>
      <c r="D31" s="643"/>
      <c r="E31" s="644"/>
      <c r="F31" s="645"/>
      <c r="G31" s="646"/>
      <c r="H31" s="647"/>
      <c r="I31" s="648"/>
      <c r="J31" s="648"/>
      <c r="K31"/>
      <c r="L31"/>
      <c r="M31"/>
      <c r="N31"/>
      <c r="O31"/>
      <c r="P31"/>
      <c r="Q31"/>
      <c r="R31" s="292"/>
      <c r="S31" s="292"/>
      <c r="T31" s="292"/>
      <c r="U31" s="292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243" customFormat="1" ht="15.75" customHeight="1">
      <c r="A32" s="235"/>
      <c r="B32" s="236" t="s">
        <v>785</v>
      </c>
      <c r="C32" s="237">
        <f>SUMIF(B28:B31,B32,E28:E31)</f>
        <v>0</v>
      </c>
      <c r="D32" s="237"/>
      <c r="E32" s="238">
        <f>SUM(E28:E30)</f>
        <v>10590</v>
      </c>
      <c r="F32" s="239"/>
      <c r="G32" s="237" t="s">
        <v>59</v>
      </c>
      <c r="H32" s="237">
        <f>SUMIF(B14:B27,G32,E14:E27)</f>
        <v>0</v>
      </c>
      <c r="I32" s="237"/>
      <c r="J32" s="237"/>
      <c r="K32" s="241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5"/>
      <c r="AH32" s="246"/>
      <c r="AI32" s="247"/>
      <c r="AJ32" s="247"/>
      <c r="AK32" s="247"/>
      <c r="AL32" s="248"/>
    </row>
    <row r="33" spans="1:71" s="55" customFormat="1" ht="30.75" customHeight="1">
      <c r="A33" s="837" t="s">
        <v>786</v>
      </c>
      <c r="B33" s="838"/>
      <c r="C33" s="838"/>
      <c r="D33" s="838"/>
      <c r="E33" s="838"/>
      <c r="F33" s="838"/>
      <c r="G33" s="838"/>
      <c r="H33" s="838"/>
      <c r="I33" s="838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9"/>
      <c r="W33" s="263" t="s">
        <v>734</v>
      </c>
      <c r="X33" s="166"/>
      <c r="Y33" s="166"/>
      <c r="Z33" s="166"/>
      <c r="AA33" s="166"/>
      <c r="AB33" s="166"/>
      <c r="AC33" s="166"/>
      <c r="AD33" s="166"/>
      <c r="AE33" s="166"/>
      <c r="AF33" s="166"/>
      <c r="AG33" s="167"/>
      <c r="AH33" s="168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</row>
    <row r="34" spans="1:71" s="55" customFormat="1" ht="24" customHeight="1">
      <c r="A34" s="161"/>
      <c r="B34" s="162"/>
      <c r="C34" s="163"/>
      <c r="D34" s="163"/>
      <c r="E34" s="164"/>
      <c r="F34" s="162"/>
      <c r="G34" s="854" t="s">
        <v>737</v>
      </c>
      <c r="H34" s="853"/>
      <c r="I34" s="855" t="s">
        <v>738</v>
      </c>
      <c r="J34" s="853"/>
      <c r="K34" s="854" t="s">
        <v>739</v>
      </c>
      <c r="L34" s="853"/>
      <c r="M34" s="854" t="s">
        <v>740</v>
      </c>
      <c r="N34" s="853"/>
      <c r="O34" s="165" t="s">
        <v>760</v>
      </c>
      <c r="P34" s="165" t="s">
        <v>742</v>
      </c>
      <c r="Q34" s="165" t="s">
        <v>743</v>
      </c>
      <c r="R34" s="165" t="s">
        <v>744</v>
      </c>
      <c r="S34" s="164"/>
      <c r="T34" s="164"/>
      <c r="U34" s="164"/>
      <c r="W34" s="171" t="s">
        <v>745</v>
      </c>
      <c r="X34" s="169"/>
      <c r="Y34" s="169"/>
      <c r="Z34" s="169"/>
      <c r="AA34" s="169"/>
      <c r="AB34" s="170" t="s">
        <v>746</v>
      </c>
      <c r="AC34" s="170"/>
      <c r="AD34" s="170"/>
      <c r="AE34" s="170" t="s">
        <v>287</v>
      </c>
      <c r="AF34" s="171"/>
      <c r="AG34" s="172"/>
      <c r="AH34" s="173"/>
    </row>
    <row r="35" spans="1:71" s="536" customFormat="1" ht="15" customHeight="1">
      <c r="A35" s="530"/>
      <c r="B35" s="531" t="s">
        <v>751</v>
      </c>
      <c r="C35" s="532" t="s">
        <v>752</v>
      </c>
      <c r="D35" s="532" t="s">
        <v>753</v>
      </c>
      <c r="E35" s="530" t="s">
        <v>730</v>
      </c>
      <c r="F35" s="533" t="s">
        <v>754</v>
      </c>
      <c r="G35" s="534" t="s">
        <v>296</v>
      </c>
      <c r="H35" s="534" t="s">
        <v>757</v>
      </c>
      <c r="I35" s="532" t="s">
        <v>296</v>
      </c>
      <c r="J35" s="532" t="s">
        <v>757</v>
      </c>
      <c r="K35" s="534" t="s">
        <v>296</v>
      </c>
      <c r="L35" s="534" t="s">
        <v>757</v>
      </c>
      <c r="M35" s="534" t="s">
        <v>296</v>
      </c>
      <c r="N35" s="534" t="s">
        <v>757</v>
      </c>
      <c r="O35" s="534" t="s">
        <v>787</v>
      </c>
      <c r="P35" s="534" t="s">
        <v>787</v>
      </c>
      <c r="Q35" s="534" t="s">
        <v>787</v>
      </c>
      <c r="R35" s="534">
        <f>S6</f>
        <v>0</v>
      </c>
      <c r="S35" s="553" t="s">
        <v>788</v>
      </c>
      <c r="T35" s="859" t="s">
        <v>71</v>
      </c>
      <c r="U35" s="860"/>
      <c r="W35" s="537" t="s">
        <v>759</v>
      </c>
      <c r="X35" s="537" t="s">
        <v>760</v>
      </c>
      <c r="Y35" s="537" t="s">
        <v>761</v>
      </c>
      <c r="Z35" s="537" t="s">
        <v>742</v>
      </c>
      <c r="AA35" s="537" t="s">
        <v>762</v>
      </c>
      <c r="AB35" s="538" t="s">
        <v>763</v>
      </c>
      <c r="AC35" s="539" t="s">
        <v>762</v>
      </c>
      <c r="AD35" s="540" t="s">
        <v>739</v>
      </c>
      <c r="AE35" s="538" t="s">
        <v>764</v>
      </c>
      <c r="AF35" s="539" t="s">
        <v>765</v>
      </c>
      <c r="AG35" s="554" t="s">
        <v>766</v>
      </c>
      <c r="AH35" s="541" t="s">
        <v>767</v>
      </c>
      <c r="AL35" s="555"/>
      <c r="AM35" s="556" t="str">
        <f>AM5</f>
        <v>Raleigh Light Industrial - Rent Bump Calculation</v>
      </c>
      <c r="AN35" s="557"/>
      <c r="AO35" s="557"/>
      <c r="AP35" s="557"/>
      <c r="AQ35" s="557"/>
      <c r="AR35" s="557"/>
      <c r="AS35" s="557"/>
      <c r="AT35" s="557"/>
      <c r="AU35" s="557"/>
      <c r="AV35" s="557"/>
      <c r="AW35" s="558"/>
      <c r="AX35" s="558"/>
      <c r="AY35" s="558"/>
      <c r="AZ35" s="558"/>
      <c r="BA35" s="558"/>
      <c r="BB35" s="558"/>
      <c r="BD35" s="556" t="str">
        <f>BD5</f>
        <v>Raleigh Light Industrial - Rent Bump Calculation (Monthly Rents)</v>
      </c>
      <c r="BE35" s="557"/>
      <c r="BF35" s="557"/>
      <c r="BG35" s="557"/>
      <c r="BH35" s="557"/>
      <c r="BI35" s="557"/>
      <c r="BJ35" s="557"/>
      <c r="BK35" s="557"/>
      <c r="BL35" s="557"/>
      <c r="BM35" s="557"/>
    </row>
    <row r="36" spans="1:71" s="55" customFormat="1" ht="15" customHeight="1">
      <c r="A36" s="60"/>
      <c r="B36" s="61" t="str">
        <f>IF($G$1="","",INDEX('Lease Report 2025'!$H:$H,$G$1+ROW()-ROW($B$36)))</f>
        <v>American Screen Supply, LLC</v>
      </c>
      <c r="C36" s="62" t="str">
        <f>IF($G$1="","",INDEX('Lease Report 2025'!$D:$D,$G$1+ROW()-ROW($B$36)))</f>
        <v xml:space="preserve">5002 S 40th </v>
      </c>
      <c r="D36" s="62" t="str">
        <f>IF($G$1="","",INDEX('Lease Report 2025'!$E:$E,$G$1+ROW()-ROW($B$36)))</f>
        <v>R</v>
      </c>
      <c r="E36" s="60">
        <f>IF($G$1="","",INDEX('Lease Report 2025'!$G:$G,$G$1+ROW()-ROW($B$36)))</f>
        <v>4822</v>
      </c>
      <c r="F36" s="63" t="str">
        <f>IF($G$1="","",INDEX('Lease Report 2025'!$A:$A,$G$1+ROW()-ROW($B$36)))</f>
        <v>New</v>
      </c>
      <c r="G36" s="64">
        <f>IF($G$1="","",INDEX('Lease Report 2025'!$L:$L,$G$1+ROW()-ROW($B$36)))</f>
        <v>1.1000000000000001</v>
      </c>
      <c r="H36" s="64"/>
      <c r="I36" s="62">
        <f>IF($G$1="","",INDEX('Lease Report 2025'!$P:$P,$G$1+ROW()-ROW($B$36)))</f>
        <v>3</v>
      </c>
      <c r="J36" s="62"/>
      <c r="K36" s="64"/>
      <c r="L36" s="64"/>
      <c r="M36" s="64"/>
      <c r="N36" s="476"/>
      <c r="O36" s="476">
        <f>IF($G$1="","",INDEX('Lease Report 2025'!$N:$N,$G$1+ROW()-ROW($B$36)))</f>
        <v>0.06</v>
      </c>
      <c r="P36" s="476"/>
      <c r="Q36" s="476"/>
      <c r="R36" s="64"/>
      <c r="S36" s="109">
        <f>IF($G$1="","",INDEX('Lease Report 2025'!$R:$R,$G$1+ROW()-ROW($B$36)))</f>
        <v>45689</v>
      </c>
      <c r="T36" s="61">
        <f>IF($G$1="","",INDEX('Lease Report 2025'!$O:$O,$G$1+ROW()-ROW($B$36)))</f>
        <v>3</v>
      </c>
      <c r="U36" s="430"/>
      <c r="W36" s="122"/>
      <c r="X36" s="122"/>
      <c r="Y36" s="122"/>
      <c r="Z36" s="122"/>
      <c r="AA36" s="122"/>
      <c r="AB36" s="477"/>
      <c r="AC36" s="123"/>
      <c r="AD36" s="123"/>
      <c r="AE36" s="123"/>
      <c r="AF36" s="123"/>
      <c r="AG36" s="478"/>
      <c r="AH36" s="431"/>
      <c r="AL36" s="110"/>
      <c r="AM36" s="47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D36" s="479"/>
      <c r="BE36" s="169"/>
      <c r="BF36" s="169"/>
      <c r="BG36" s="169"/>
      <c r="BH36" s="169"/>
      <c r="BI36" s="169"/>
      <c r="BJ36" s="169"/>
      <c r="BK36" s="169"/>
      <c r="BL36" s="169"/>
      <c r="BM36" s="169"/>
    </row>
    <row r="37" spans="1:71" s="55" customFormat="1" ht="15" customHeight="1">
      <c r="A37" s="60"/>
      <c r="B37" s="61" t="str">
        <f>IF($G$1="","",INDEX('Lease Report 2025'!$H:$H,$G$1+ROW()-ROW($B$36)))</f>
        <v xml:space="preserve">Dry Ice Dynamics </v>
      </c>
      <c r="C37" s="62" t="str">
        <f>IF($G$1="","",INDEX('Lease Report 2025'!$D:$D,$G$1+ROW()-ROW($B$36)))</f>
        <v>5002 S 40th</v>
      </c>
      <c r="D37" s="62" t="str">
        <f>IF($G$1="","",INDEX('Lease Report 2025'!$E:$E,$G$1+ROW()-ROW($B$36)))</f>
        <v>G</v>
      </c>
      <c r="E37" s="60">
        <f>IF($G$1="","",INDEX('Lease Report 2025'!$G:$G,$G$1+ROW()-ROW($B$36)))</f>
        <v>2080</v>
      </c>
      <c r="F37" s="63" t="str">
        <f>IF($G$1="","",INDEX('Lease Report 2025'!$A:$A,$G$1+ROW()-ROW($B$36)))</f>
        <v>New</v>
      </c>
      <c r="G37" s="64">
        <f>IF($G$1="","",INDEX('Lease Report 2025'!$L:$L,$G$1+ROW()-ROW($B$36)))</f>
        <v>1.2</v>
      </c>
      <c r="H37" s="64"/>
      <c r="I37" s="62">
        <f>IF($G$1="","",INDEX('Lease Report 2025'!$P:$P,$G$1+ROW()-ROW($B$36)))</f>
        <v>3</v>
      </c>
      <c r="J37" s="62"/>
      <c r="K37" s="64"/>
      <c r="L37" s="64"/>
      <c r="M37" s="64"/>
      <c r="N37" s="476"/>
      <c r="O37" s="476">
        <f>IF($G$1="","",INDEX('Lease Report 2025'!$N:$N,$G$1+ROW()-ROW($B$36)))</f>
        <v>0.05</v>
      </c>
      <c r="P37" s="476"/>
      <c r="Q37" s="476"/>
      <c r="R37" s="64"/>
      <c r="S37" s="109">
        <f>IF($G$1="","",INDEX('Lease Report 2025'!$R:$R,$G$1+ROW()-ROW($B$36)))</f>
        <v>45717</v>
      </c>
      <c r="T37" s="61">
        <f>IF($G$1="","",INDEX('Lease Report 2025'!$O:$O,$G$1+ROW()-ROW($B$36)))</f>
        <v>1</v>
      </c>
      <c r="U37" s="430"/>
      <c r="W37" s="122"/>
      <c r="X37" s="122"/>
      <c r="Y37" s="122"/>
      <c r="Z37" s="122"/>
      <c r="AA37" s="122"/>
      <c r="AB37" s="477"/>
      <c r="AC37" s="123"/>
      <c r="AD37" s="123"/>
      <c r="AE37" s="123"/>
      <c r="AF37" s="123"/>
      <c r="AG37" s="478"/>
      <c r="AH37" s="431"/>
      <c r="AL37" s="110"/>
      <c r="AM37" s="47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D37" s="479"/>
      <c r="BE37" s="169"/>
      <c r="BF37" s="169"/>
      <c r="BG37" s="169"/>
      <c r="BH37" s="169"/>
      <c r="BI37" s="169"/>
      <c r="BJ37" s="169"/>
      <c r="BK37" s="169"/>
      <c r="BL37" s="169"/>
      <c r="BM37" s="169"/>
    </row>
    <row r="38" spans="1:71" s="55" customFormat="1" ht="15" customHeight="1">
      <c r="A38" s="60"/>
      <c r="B38" s="61" t="str">
        <f>IF($G$1="","",INDEX('Lease Report 2025'!$H:$H,$G$1+ROW()-ROW($B$36)))</f>
        <v>El Viejo Robles R&amp;F LLC</v>
      </c>
      <c r="C38" s="62" t="str">
        <f>IF($G$1="","",INDEX('Lease Report 2025'!$D:$D,$G$1+ROW()-ROW($B$36)))</f>
        <v xml:space="preserve">5002 S 40th Street </v>
      </c>
      <c r="D38" s="62" t="str">
        <f>IF($G$1="","",INDEX('Lease Report 2025'!$E:$E,$G$1+ROW()-ROW($B$36)))</f>
        <v>H &amp; J</v>
      </c>
      <c r="E38" s="60">
        <f>IF($G$1="","",INDEX('Lease Report 2025'!$G:$G,$G$1+ROW()-ROW($B$36)))</f>
        <v>4160</v>
      </c>
      <c r="F38" s="63" t="str">
        <f>IF($G$1="","",INDEX('Lease Report 2025'!$A:$A,$G$1+ROW()-ROW($B$36)))</f>
        <v>R</v>
      </c>
      <c r="G38" s="64">
        <f>IF($G$1="","",INDEX('Lease Report 2025'!$L:$L,$G$1+ROW()-ROW($B$36)))</f>
        <v>1.3</v>
      </c>
      <c r="H38" s="64"/>
      <c r="I38" s="62">
        <f>IF($G$1="","",INDEX('Lease Report 2025'!$P:$P,$G$1+ROW()-ROW($B$36)))</f>
        <v>1</v>
      </c>
      <c r="J38" s="62"/>
      <c r="K38" s="64"/>
      <c r="L38" s="64"/>
      <c r="M38" s="64"/>
      <c r="N38" s="476"/>
      <c r="O38" s="476">
        <f>IF($G$1="","",INDEX('Lease Report 2025'!$N:$N,$G$1+ROW()-ROW($B$36)))</f>
        <v>0</v>
      </c>
      <c r="P38" s="476"/>
      <c r="Q38" s="476"/>
      <c r="R38" s="64"/>
      <c r="S38" s="109">
        <f>IF($G$1="","",INDEX('Lease Report 2025'!$R:$R,$G$1+ROW()-ROW($B$36)))</f>
        <v>45931</v>
      </c>
      <c r="T38" s="61" t="str">
        <f>IF($G$1="","",INDEX('Lease Report 2025'!$O:$O,$G$1+ROW()-ROW($B$36)))</f>
        <v>No TI, No Free rent, No outside agent, Base Year Gross</v>
      </c>
      <c r="U38" s="430"/>
      <c r="W38" s="122"/>
      <c r="X38" s="122"/>
      <c r="Y38" s="122"/>
      <c r="Z38" s="122"/>
      <c r="AA38" s="122"/>
      <c r="AB38" s="477"/>
      <c r="AC38" s="123"/>
      <c r="AD38" s="123"/>
      <c r="AE38" s="123"/>
      <c r="AF38" s="123"/>
      <c r="AG38" s="478"/>
      <c r="AH38" s="431"/>
      <c r="AL38" s="110"/>
      <c r="AM38" s="47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D38" s="479"/>
      <c r="BE38" s="169"/>
      <c r="BF38" s="169"/>
      <c r="BG38" s="169"/>
      <c r="BH38" s="169"/>
      <c r="BI38" s="169"/>
      <c r="BJ38" s="169"/>
      <c r="BK38" s="169"/>
      <c r="BL38" s="169"/>
      <c r="BM38" s="169"/>
    </row>
    <row r="39" spans="1:71" s="55" customFormat="1" ht="15" customHeight="1">
      <c r="A39" s="60"/>
      <c r="B39" s="61"/>
      <c r="C39" s="62"/>
      <c r="D39" s="62"/>
      <c r="E39" s="60"/>
      <c r="F39" s="63"/>
      <c r="G39" s="64"/>
      <c r="H39" s="64"/>
      <c r="I39" s="62"/>
      <c r="J39" s="62"/>
      <c r="K39" s="64"/>
      <c r="L39" s="64"/>
      <c r="M39" s="64"/>
      <c r="N39" s="476"/>
      <c r="O39" s="476"/>
      <c r="P39" s="476"/>
      <c r="Q39" s="476"/>
      <c r="R39" s="64"/>
      <c r="S39" s="109"/>
      <c r="T39" s="61"/>
      <c r="U39" s="430"/>
      <c r="W39" s="122"/>
      <c r="X39" s="122"/>
      <c r="Y39" s="122"/>
      <c r="Z39" s="122"/>
      <c r="AA39" s="122"/>
      <c r="AB39" s="477"/>
      <c r="AC39" s="123"/>
      <c r="AD39" s="123"/>
      <c r="AE39" s="123"/>
      <c r="AF39" s="123"/>
      <c r="AG39" s="478"/>
      <c r="AH39" s="431"/>
      <c r="AL39" s="110"/>
      <c r="AM39" s="47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D39" s="479"/>
      <c r="BE39" s="169"/>
      <c r="BF39" s="169"/>
      <c r="BG39" s="169"/>
      <c r="BH39" s="169"/>
      <c r="BI39" s="169"/>
      <c r="BJ39" s="169"/>
      <c r="BK39" s="169"/>
      <c r="BL39" s="169"/>
      <c r="BM39" s="169"/>
    </row>
    <row r="40" spans="1:71" s="55" customFormat="1" ht="15" customHeight="1">
      <c r="A40" s="60"/>
      <c r="B40" s="61"/>
      <c r="C40" s="62"/>
      <c r="D40" s="62"/>
      <c r="E40" s="60"/>
      <c r="F40" s="63"/>
      <c r="G40" s="64"/>
      <c r="H40" s="64"/>
      <c r="I40" s="62"/>
      <c r="J40" s="62"/>
      <c r="K40" s="64"/>
      <c r="L40" s="64"/>
      <c r="M40" s="64"/>
      <c r="N40" s="476"/>
      <c r="O40" s="476"/>
      <c r="P40" s="476"/>
      <c r="Q40" s="476"/>
      <c r="R40" s="64"/>
      <c r="S40" s="109"/>
      <c r="T40" s="61"/>
      <c r="U40" s="430"/>
      <c r="W40" s="122"/>
      <c r="X40" s="122"/>
      <c r="Y40" s="122"/>
      <c r="Z40" s="122"/>
      <c r="AA40" s="122"/>
      <c r="AB40" s="477"/>
      <c r="AC40" s="123"/>
      <c r="AD40" s="123"/>
      <c r="AE40" s="123"/>
      <c r="AF40" s="123"/>
      <c r="AG40" s="478"/>
      <c r="AH40" s="431"/>
      <c r="AL40" s="110"/>
      <c r="AM40" s="47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D40" s="479"/>
      <c r="BE40" s="169"/>
      <c r="BF40" s="169"/>
      <c r="BG40" s="169"/>
      <c r="BH40" s="169"/>
      <c r="BI40" s="169"/>
      <c r="BJ40" s="169"/>
      <c r="BK40" s="169"/>
      <c r="BL40" s="169"/>
      <c r="BM40" s="169"/>
    </row>
    <row r="41" spans="1:71" s="55" customFormat="1" ht="15" customHeight="1">
      <c r="A41" s="60"/>
      <c r="B41" s="61"/>
      <c r="C41" s="62"/>
      <c r="D41" s="62"/>
      <c r="E41" s="60"/>
      <c r="F41" s="63"/>
      <c r="G41" s="64"/>
      <c r="H41" s="64"/>
      <c r="I41" s="62"/>
      <c r="J41" s="62"/>
      <c r="K41" s="64"/>
      <c r="L41" s="64"/>
      <c r="M41" s="64"/>
      <c r="N41" s="476"/>
      <c r="O41" s="476"/>
      <c r="P41" s="476"/>
      <c r="Q41" s="476"/>
      <c r="R41" s="64"/>
      <c r="S41" s="109"/>
      <c r="T41" s="61"/>
      <c r="U41" s="430"/>
      <c r="W41" s="122"/>
      <c r="X41" s="122"/>
      <c r="Y41" s="122"/>
      <c r="Z41" s="122"/>
      <c r="AA41" s="122"/>
      <c r="AB41" s="477"/>
      <c r="AC41" s="123"/>
      <c r="AD41" s="123"/>
      <c r="AE41" s="123"/>
      <c r="AF41" s="123"/>
      <c r="AG41" s="478"/>
      <c r="AH41" s="431"/>
      <c r="AL41" s="110"/>
      <c r="AM41" s="47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D41" s="479"/>
      <c r="BE41" s="169"/>
      <c r="BF41" s="169"/>
      <c r="BG41" s="169"/>
      <c r="BH41" s="169"/>
      <c r="BI41" s="169"/>
      <c r="BJ41" s="169"/>
      <c r="BK41" s="169"/>
      <c r="BL41" s="169"/>
      <c r="BM41" s="169"/>
    </row>
    <row r="42" spans="1:71" s="55" customFormat="1" ht="15" customHeight="1">
      <c r="A42" s="60"/>
      <c r="B42" s="61"/>
      <c r="C42" s="62"/>
      <c r="D42" s="62"/>
      <c r="E42" s="60"/>
      <c r="F42" s="63"/>
      <c r="G42" s="64"/>
      <c r="H42" s="64"/>
      <c r="I42" s="62"/>
      <c r="J42" s="62"/>
      <c r="K42" s="64"/>
      <c r="L42" s="64"/>
      <c r="M42" s="64"/>
      <c r="N42" s="476"/>
      <c r="O42" s="476"/>
      <c r="P42" s="476"/>
      <c r="Q42" s="476"/>
      <c r="R42" s="64"/>
      <c r="S42" s="109"/>
      <c r="T42" s="61"/>
      <c r="U42" s="430"/>
      <c r="W42" s="122"/>
      <c r="X42" s="122"/>
      <c r="Y42" s="122"/>
      <c r="Z42" s="122"/>
      <c r="AA42" s="122"/>
      <c r="AB42" s="477"/>
      <c r="AC42" s="123"/>
      <c r="AD42" s="123"/>
      <c r="AE42" s="123"/>
      <c r="AF42" s="123"/>
      <c r="AG42" s="478"/>
      <c r="AH42" s="431"/>
      <c r="AL42" s="110"/>
      <c r="AM42" s="47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D42" s="479"/>
      <c r="BE42" s="169"/>
      <c r="BF42" s="169"/>
      <c r="BG42" s="169"/>
      <c r="BH42" s="169"/>
      <c r="BI42" s="169"/>
      <c r="BJ42" s="169"/>
      <c r="BK42" s="169"/>
      <c r="BL42" s="169"/>
      <c r="BM42" s="169"/>
    </row>
    <row r="43" spans="1:71" s="55" customFormat="1" ht="15" customHeight="1">
      <c r="A43" s="60"/>
      <c r="B43" s="61"/>
      <c r="C43" s="62"/>
      <c r="D43" s="62"/>
      <c r="E43" s="60"/>
      <c r="F43" s="63"/>
      <c r="G43" s="64"/>
      <c r="H43" s="64"/>
      <c r="I43" s="62"/>
      <c r="J43" s="62"/>
      <c r="K43" s="64"/>
      <c r="L43" s="64"/>
      <c r="M43" s="64"/>
      <c r="N43" s="476"/>
      <c r="O43" s="476"/>
      <c r="P43" s="476"/>
      <c r="Q43" s="476"/>
      <c r="R43" s="64"/>
      <c r="S43" s="109"/>
      <c r="T43" s="61"/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71" s="55" customFormat="1" ht="15" customHeight="1">
      <c r="A44" s="60"/>
      <c r="B44" s="61"/>
      <c r="C44" s="62"/>
      <c r="D44" s="62"/>
      <c r="E44" s="60"/>
      <c r="F44" s="63"/>
      <c r="G44" s="64"/>
      <c r="H44" s="64"/>
      <c r="I44" s="62"/>
      <c r="J44" s="62"/>
      <c r="K44" s="64"/>
      <c r="L44" s="64"/>
      <c r="M44" s="64"/>
      <c r="N44" s="476"/>
      <c r="O44" s="476"/>
      <c r="P44" s="476"/>
      <c r="Q44" s="476"/>
      <c r="R44" s="64"/>
      <c r="S44" s="109"/>
      <c r="T44" s="61"/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71" s="110" customFormat="1" ht="12.75" customHeight="1">
      <c r="A45" s="60"/>
      <c r="B45" s="147"/>
      <c r="C45" s="62"/>
      <c r="D45" s="62"/>
      <c r="E45" s="60"/>
      <c r="F45" s="103"/>
      <c r="G45" s="64"/>
      <c r="H45" s="64"/>
      <c r="I45" s="62"/>
      <c r="J45" s="104"/>
      <c r="K45" s="105"/>
      <c r="L45" s="64"/>
      <c r="M45" s="60"/>
      <c r="N45" s="106"/>
      <c r="O45" s="107"/>
      <c r="P45" s="107"/>
      <c r="Q45" s="174"/>
      <c r="R45" s="74"/>
      <c r="S45" s="175"/>
      <c r="T45" s="864"/>
      <c r="U45" s="853"/>
      <c r="W45" s="120"/>
      <c r="X45" s="111"/>
      <c r="Y45" s="177"/>
      <c r="Z45" s="112"/>
      <c r="AA45" s="112"/>
      <c r="AB45" s="78"/>
      <c r="AC45" s="178"/>
      <c r="AD45" s="179"/>
      <c r="AE45" s="180"/>
      <c r="AF45" s="181"/>
      <c r="AG45" s="182"/>
      <c r="AH45" s="114"/>
      <c r="AL45" s="55"/>
      <c r="AM45" s="176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D45" s="176"/>
      <c r="BE45" s="120"/>
      <c r="BF45" s="120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</row>
    <row r="46" spans="1:71" s="110" customFormat="1" ht="12.75" customHeight="1">
      <c r="A46" s="60"/>
      <c r="B46" s="147"/>
      <c r="C46" s="62"/>
      <c r="D46" s="62"/>
      <c r="E46" s="60"/>
      <c r="F46" s="103"/>
      <c r="G46" s="64"/>
      <c r="H46" s="64"/>
      <c r="I46" s="62"/>
      <c r="J46" s="104"/>
      <c r="K46" s="105"/>
      <c r="L46" s="64"/>
      <c r="M46" s="60"/>
      <c r="N46" s="106"/>
      <c r="O46" s="107"/>
      <c r="P46" s="107"/>
      <c r="Q46" s="174"/>
      <c r="R46" s="74"/>
      <c r="S46" s="183"/>
      <c r="T46" s="184"/>
      <c r="U46" s="258"/>
      <c r="W46" s="120"/>
      <c r="X46" s="111"/>
      <c r="Y46" s="177"/>
      <c r="Z46" s="112"/>
      <c r="AA46" s="112"/>
      <c r="AB46" s="78"/>
      <c r="AC46" s="178"/>
      <c r="AD46" s="179"/>
      <c r="AE46" s="180"/>
      <c r="AF46" s="181"/>
      <c r="AG46" s="182"/>
      <c r="AH46" s="114"/>
      <c r="AL46" s="55"/>
      <c r="AM46" s="176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D46" s="176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</row>
    <row r="47" spans="1:71" s="110" customFormat="1" ht="12.75" customHeight="1">
      <c r="A47" s="60"/>
      <c r="B47" s="147"/>
      <c r="C47" s="62"/>
      <c r="D47" s="62"/>
      <c r="E47" s="60"/>
      <c r="F47" s="103"/>
      <c r="G47" s="64"/>
      <c r="H47" s="64"/>
      <c r="I47" s="62"/>
      <c r="J47" s="104"/>
      <c r="K47" s="105"/>
      <c r="L47" s="64"/>
      <c r="M47" s="60"/>
      <c r="N47" s="106"/>
      <c r="O47" s="107"/>
      <c r="P47" s="107"/>
      <c r="Q47" s="174"/>
      <c r="R47" s="74"/>
      <c r="S47" s="183"/>
      <c r="T47" s="184"/>
      <c r="U47" s="258"/>
      <c r="W47" s="120"/>
      <c r="X47" s="111"/>
      <c r="Y47" s="177"/>
      <c r="Z47" s="112"/>
      <c r="AA47" s="112"/>
      <c r="AB47" s="78"/>
      <c r="AC47" s="178"/>
      <c r="AD47" s="179"/>
      <c r="AE47" s="180"/>
      <c r="AF47" s="181"/>
      <c r="AG47" s="182"/>
      <c r="AH47" s="114"/>
      <c r="AL47" s="55"/>
      <c r="AM47" s="176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D47" s="176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</row>
    <row r="48" spans="1:71" s="31" customFormat="1" ht="12.75" customHeight="1">
      <c r="A48" s="856" t="s">
        <v>789</v>
      </c>
      <c r="B48" s="857"/>
      <c r="C48" s="857"/>
      <c r="D48" s="857"/>
      <c r="E48" s="857"/>
      <c r="F48" s="857"/>
      <c r="G48" s="857"/>
      <c r="H48" s="857"/>
      <c r="I48" s="857"/>
      <c r="J48" s="857"/>
      <c r="K48" s="857"/>
      <c r="L48" s="857"/>
      <c r="M48" s="857"/>
      <c r="N48" s="857"/>
      <c r="O48" s="857"/>
      <c r="P48" s="857"/>
      <c r="Q48" s="857"/>
      <c r="R48" s="857"/>
      <c r="S48" s="857"/>
      <c r="T48" s="857"/>
      <c r="U48" s="858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3"/>
    </row>
    <row r="49" spans="1:65" s="31" customFormat="1" ht="12.75" customHeight="1">
      <c r="A49" s="861" t="s">
        <v>777</v>
      </c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863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3"/>
    </row>
    <row r="50" spans="1:65" s="536" customFormat="1" ht="15" customHeight="1">
      <c r="A50" s="530" t="s">
        <v>750</v>
      </c>
      <c r="B50" s="531" t="s">
        <v>751</v>
      </c>
      <c r="C50" s="532" t="s">
        <v>752</v>
      </c>
      <c r="D50" s="532" t="s">
        <v>753</v>
      </c>
      <c r="E50" s="530" t="s">
        <v>730</v>
      </c>
      <c r="F50" s="533" t="s">
        <v>758</v>
      </c>
      <c r="G50" s="534"/>
      <c r="H50" s="534"/>
      <c r="I50" s="532"/>
      <c r="J50" s="532"/>
      <c r="K50" s="534"/>
      <c r="L50" s="534"/>
      <c r="M50" s="534"/>
      <c r="N50" s="534"/>
      <c r="O50" s="534"/>
      <c r="P50" s="534"/>
      <c r="Q50" s="534"/>
      <c r="R50" s="534"/>
      <c r="S50" s="553"/>
      <c r="T50" s="859"/>
      <c r="U50" s="860"/>
      <c r="W50" s="537"/>
      <c r="X50" s="537"/>
      <c r="Y50" s="537"/>
      <c r="Z50" s="537"/>
      <c r="AA50" s="537"/>
      <c r="AB50" s="538"/>
      <c r="AC50" s="539"/>
      <c r="AD50" s="540"/>
      <c r="AE50" s="538"/>
      <c r="AF50" s="539"/>
      <c r="AG50" s="554"/>
      <c r="AH50" s="541"/>
      <c r="AL50" s="555"/>
      <c r="AM50" s="556"/>
      <c r="AN50" s="557"/>
      <c r="AO50" s="557"/>
      <c r="AP50" s="557"/>
      <c r="AQ50" s="557"/>
      <c r="AR50" s="557"/>
      <c r="AS50" s="557"/>
      <c r="AT50" s="557"/>
      <c r="AU50" s="557"/>
      <c r="AV50" s="557"/>
      <c r="AW50" s="558"/>
      <c r="AX50" s="558"/>
      <c r="AY50" s="558"/>
      <c r="AZ50" s="558"/>
      <c r="BA50" s="558"/>
      <c r="BB50" s="558"/>
      <c r="BD50" s="556"/>
      <c r="BE50" s="557"/>
      <c r="BF50" s="557"/>
      <c r="BG50" s="557"/>
      <c r="BH50" s="557"/>
      <c r="BI50" s="557"/>
      <c r="BJ50" s="557"/>
      <c r="BK50" s="557"/>
      <c r="BL50" s="557"/>
      <c r="BM50" s="557"/>
    </row>
    <row r="51" spans="1:65" s="16" customFormat="1" ht="15" customHeight="1">
      <c r="A51" s="20"/>
      <c r="B51" s="17"/>
      <c r="C51" s="18"/>
      <c r="D51" s="18"/>
      <c r="E51" s="20"/>
      <c r="F51" s="21"/>
      <c r="G51" s="851"/>
      <c r="H51" s="852"/>
      <c r="I51" s="852"/>
      <c r="J51" s="852"/>
      <c r="K51" s="852"/>
      <c r="L51" s="852"/>
      <c r="M51" s="852"/>
      <c r="N51" s="852"/>
      <c r="O51" s="852"/>
      <c r="P51" s="852"/>
      <c r="Q51" s="852"/>
      <c r="R51" s="852"/>
      <c r="S51" s="852"/>
      <c r="T51" s="852"/>
      <c r="U51" s="853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46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</row>
    <row r="52" spans="1:65" s="14" customFormat="1" ht="15" customHeight="1">
      <c r="A52" s="36"/>
      <c r="B52" s="37"/>
      <c r="C52" s="38"/>
      <c r="D52" s="38"/>
      <c r="E52" s="36"/>
      <c r="F52" s="39"/>
      <c r="G52" s="850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AL52" s="46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</row>
    <row r="53" spans="1:65" s="14" customFormat="1" ht="15" customHeight="1">
      <c r="A53" s="36"/>
      <c r="B53" s="37"/>
      <c r="C53" s="38"/>
      <c r="D53" s="38"/>
      <c r="E53" s="36"/>
      <c r="F53" s="39"/>
      <c r="G53" s="850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14" customFormat="1" ht="15" customHeight="1">
      <c r="A54" s="36"/>
      <c r="B54" s="37"/>
      <c r="C54" s="38"/>
      <c r="D54" s="38"/>
      <c r="E54" s="36"/>
      <c r="F54" s="39"/>
      <c r="G54" s="850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14" customFormat="1" ht="15" customHeight="1">
      <c r="A55" s="36"/>
      <c r="B55" s="37"/>
      <c r="C55" s="38"/>
      <c r="D55" s="38"/>
      <c r="E55" s="36"/>
      <c r="F55" s="39"/>
      <c r="G55" s="850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14" customFormat="1" ht="15" customHeight="1">
      <c r="A56" s="36"/>
      <c r="B56" s="37"/>
      <c r="C56" s="38"/>
      <c r="D56" s="38"/>
      <c r="E56" s="36"/>
      <c r="F56" s="39"/>
      <c r="G56" s="850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14" customFormat="1" ht="15" customHeight="1">
      <c r="A57" s="36"/>
      <c r="B57" s="37"/>
      <c r="C57" s="38"/>
      <c r="D57" s="38"/>
      <c r="E57" s="36"/>
      <c r="F57" s="40"/>
      <c r="G57" s="848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14" customFormat="1" ht="15" customHeight="1">
      <c r="A58" s="36"/>
      <c r="B58" s="37"/>
      <c r="C58" s="38"/>
      <c r="D58" s="38"/>
      <c r="E58" s="36"/>
      <c r="F58" s="40"/>
      <c r="G58" s="848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65" s="14" customFormat="1" ht="15" customHeight="1">
      <c r="A59" s="36"/>
      <c r="B59" s="37"/>
      <c r="C59" s="38"/>
      <c r="D59" s="38"/>
      <c r="E59" s="36"/>
      <c r="F59" s="41"/>
      <c r="G59" s="848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65" s="14" customFormat="1" ht="15" customHeight="1">
      <c r="A60" s="36"/>
      <c r="B60" s="37"/>
      <c r="C60" s="38"/>
      <c r="D60" s="38"/>
      <c r="E60" s="36"/>
      <c r="F60" s="40"/>
      <c r="G60" s="848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65" s="14" customFormat="1" ht="15" customHeight="1">
      <c r="A61" s="36"/>
      <c r="B61" s="37"/>
      <c r="C61" s="38"/>
      <c r="D61" s="38"/>
      <c r="E61" s="36"/>
      <c r="F61" s="40"/>
      <c r="G61" s="848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65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65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65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46" customFormat="1" ht="15" customHeight="1">
      <c r="A67" s="52"/>
      <c r="C67" s="53"/>
      <c r="D67" s="53"/>
      <c r="E67" s="52"/>
      <c r="F67" s="54"/>
      <c r="G67" s="883"/>
      <c r="H67" s="867"/>
      <c r="I67" s="867"/>
      <c r="J67" s="867"/>
      <c r="K67" s="867"/>
      <c r="L67" s="867"/>
      <c r="M67" s="867"/>
      <c r="N67" s="867"/>
      <c r="O67" s="867"/>
      <c r="P67" s="867"/>
      <c r="Q67" s="867"/>
      <c r="R67" s="867"/>
      <c r="S67" s="867"/>
      <c r="T67" s="867"/>
      <c r="U67" s="867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</row>
    <row r="68" spans="1:65" s="46" customFormat="1" ht="15" customHeight="1">
      <c r="A68" s="52"/>
      <c r="C68" s="53"/>
      <c r="D68" s="53"/>
      <c r="E68" s="52"/>
      <c r="F68" s="54"/>
      <c r="G68" s="883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7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</row>
    <row r="69" spans="1:65" s="46" customFormat="1" ht="15" customHeight="1">
      <c r="A69" s="52"/>
      <c r="C69" s="53"/>
      <c r="D69" s="53"/>
      <c r="E69" s="52"/>
      <c r="F69" s="54"/>
      <c r="G69" s="882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7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</row>
    <row r="70" spans="1:65" s="46" customFormat="1" ht="15" customHeight="1">
      <c r="A70" s="52"/>
      <c r="C70" s="53"/>
      <c r="D70" s="53"/>
      <c r="E70" s="52"/>
      <c r="F70" s="54"/>
      <c r="G70" s="882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7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</row>
    <row r="71" spans="1:65" s="46" customFormat="1" ht="15" customHeight="1">
      <c r="A71" s="52"/>
      <c r="C71" s="53"/>
      <c r="D71" s="53"/>
      <c r="E71" s="52"/>
      <c r="F71" s="54"/>
      <c r="G71" s="882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7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</row>
    <row r="72" spans="1:65" s="46" customFormat="1" ht="15" customHeight="1">
      <c r="A72" s="52"/>
      <c r="C72" s="53"/>
      <c r="D72" s="53"/>
      <c r="E72" s="52"/>
      <c r="F72" s="54"/>
      <c r="G72" s="882"/>
      <c r="H72" s="867"/>
      <c r="I72" s="867"/>
      <c r="J72" s="867"/>
      <c r="K72" s="867"/>
      <c r="L72" s="867"/>
      <c r="M72" s="867"/>
      <c r="N72" s="867"/>
      <c r="O72" s="867"/>
      <c r="P72" s="867"/>
      <c r="Q72" s="867"/>
      <c r="R72" s="867"/>
      <c r="S72" s="867"/>
      <c r="T72" s="867"/>
      <c r="U72" s="867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</row>
    <row r="73" spans="1:65" ht="15" customHeight="1">
      <c r="G73" s="879"/>
      <c r="H73" s="879"/>
      <c r="I73" s="880"/>
      <c r="J73" s="880"/>
      <c r="K73" s="879"/>
      <c r="L73" s="879"/>
      <c r="M73" s="879"/>
      <c r="N73" s="879"/>
      <c r="O73" s="881"/>
      <c r="P73" s="881"/>
      <c r="Q73" s="881"/>
      <c r="R73" s="881"/>
      <c r="S73" s="881"/>
      <c r="T73" s="881"/>
      <c r="U73" s="881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</row>
    <row r="74" spans="1:65" ht="15" customHeight="1"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65" ht="15" customHeight="1"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65" ht="15" customHeight="1"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</row>
    <row r="77" spans="1:65" ht="15" customHeight="1"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  <row r="78" spans="1:65" ht="15" customHeight="1"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</row>
  </sheetData>
  <mergeCells count="54">
    <mergeCell ref="G73:U73"/>
    <mergeCell ref="G57:U57"/>
    <mergeCell ref="G58:U58"/>
    <mergeCell ref="G70:U70"/>
    <mergeCell ref="G63:U63"/>
    <mergeCell ref="G64:U64"/>
    <mergeCell ref="G59:U59"/>
    <mergeCell ref="G60:U60"/>
    <mergeCell ref="G61:U61"/>
    <mergeCell ref="G71:U71"/>
    <mergeCell ref="G72:U72"/>
    <mergeCell ref="G65:U65"/>
    <mergeCell ref="G66:U66"/>
    <mergeCell ref="G67:U67"/>
    <mergeCell ref="G68:U68"/>
    <mergeCell ref="G69:U69"/>
    <mergeCell ref="G62:U62"/>
    <mergeCell ref="G56:U56"/>
    <mergeCell ref="G51:U51"/>
    <mergeCell ref="K34:L34"/>
    <mergeCell ref="G54:U54"/>
    <mergeCell ref="I34:J34"/>
    <mergeCell ref="M34:N34"/>
    <mergeCell ref="G53:U53"/>
    <mergeCell ref="G55:U55"/>
    <mergeCell ref="G52:U52"/>
    <mergeCell ref="A48:U48"/>
    <mergeCell ref="T35:U35"/>
    <mergeCell ref="G34:H34"/>
    <mergeCell ref="A49:U49"/>
    <mergeCell ref="T45:U45"/>
    <mergeCell ref="T50:U50"/>
    <mergeCell ref="R27:U27"/>
    <mergeCell ref="R28:U28"/>
    <mergeCell ref="T1:U1"/>
    <mergeCell ref="A2:B2"/>
    <mergeCell ref="D2:E2"/>
    <mergeCell ref="G5:I5"/>
    <mergeCell ref="J5:K5"/>
    <mergeCell ref="A4:U4"/>
    <mergeCell ref="N5:O5"/>
    <mergeCell ref="L5:M5"/>
    <mergeCell ref="A10:U10"/>
    <mergeCell ref="A11:U11"/>
    <mergeCell ref="A25:U25"/>
    <mergeCell ref="A26:U26"/>
    <mergeCell ref="K12:U12"/>
    <mergeCell ref="K27:Q27"/>
    <mergeCell ref="R29:U29"/>
    <mergeCell ref="R30:U30"/>
    <mergeCell ref="A33:U33"/>
    <mergeCell ref="K28:Q28"/>
    <mergeCell ref="K29:Q29"/>
    <mergeCell ref="K30:Q30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49B3-2109-AF4D-A5EB-0A27E56BE309}">
  <dimension ref="A1:AD70"/>
  <sheetViews>
    <sheetView showGridLines="0" workbookViewId="0">
      <pane ySplit="1" topLeftCell="A16" activePane="bottomLeft" state="frozen"/>
      <selection pane="bottomLeft" activeCell="G18" sqref="G18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2114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2115</v>
      </c>
      <c r="B7" s="892" t="s">
        <v>2116</v>
      </c>
      <c r="C7" s="888"/>
      <c r="D7" s="888"/>
      <c r="E7" s="900">
        <v>4800</v>
      </c>
      <c r="F7" s="888"/>
      <c r="G7" s="619">
        <v>4800</v>
      </c>
      <c r="H7" s="619">
        <v>69120</v>
      </c>
      <c r="I7" s="901">
        <v>5760</v>
      </c>
      <c r="J7" s="888"/>
      <c r="K7" s="618">
        <v>14.4</v>
      </c>
      <c r="L7" s="894"/>
      <c r="M7" s="888"/>
      <c r="N7" s="887">
        <v>45839</v>
      </c>
      <c r="O7" s="888"/>
      <c r="P7" s="888"/>
      <c r="Q7" s="888"/>
      <c r="R7" s="888"/>
      <c r="S7" s="888"/>
      <c r="T7" s="887">
        <v>46203</v>
      </c>
      <c r="U7" s="888"/>
      <c r="V7" s="888"/>
      <c r="W7" s="616">
        <v>5760</v>
      </c>
      <c r="X7" s="889">
        <v>14.4</v>
      </c>
      <c r="Y7" s="888"/>
      <c r="Z7" s="888"/>
      <c r="AA7" s="888"/>
      <c r="AB7" s="888"/>
      <c r="AC7" s="617">
        <v>45474</v>
      </c>
      <c r="AD7" s="615" t="s">
        <v>1112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46204</v>
      </c>
      <c r="O8" s="888"/>
      <c r="P8" s="888"/>
      <c r="Q8" s="888"/>
      <c r="R8" s="888"/>
      <c r="S8" s="888"/>
      <c r="T8" s="887">
        <v>46568</v>
      </c>
      <c r="U8" s="888"/>
      <c r="V8" s="888"/>
      <c r="W8" s="616">
        <v>6048</v>
      </c>
      <c r="X8" s="889">
        <v>15.12</v>
      </c>
      <c r="Y8" s="888"/>
      <c r="Z8" s="888"/>
      <c r="AA8" s="888"/>
      <c r="AB8" s="888"/>
      <c r="AC8" s="615"/>
      <c r="AD8" s="615"/>
    </row>
    <row r="9" spans="1:30">
      <c r="A9" s="614" t="s">
        <v>792</v>
      </c>
      <c r="B9" s="884" t="s">
        <v>792</v>
      </c>
      <c r="C9" s="885"/>
      <c r="D9" s="885"/>
      <c r="E9" s="886" t="s">
        <v>792</v>
      </c>
      <c r="F9" s="885"/>
      <c r="G9" s="613" t="s">
        <v>792</v>
      </c>
      <c r="H9" s="613" t="s">
        <v>792</v>
      </c>
      <c r="I9" s="886" t="s">
        <v>792</v>
      </c>
      <c r="J9" s="885"/>
      <c r="K9" s="613" t="s">
        <v>792</v>
      </c>
      <c r="L9" s="884" t="s">
        <v>792</v>
      </c>
      <c r="M9" s="885"/>
      <c r="N9" s="886" t="s">
        <v>792</v>
      </c>
      <c r="O9" s="885"/>
      <c r="P9" s="885"/>
      <c r="Q9" s="885"/>
      <c r="R9" s="885"/>
      <c r="S9" s="885"/>
      <c r="T9" s="886" t="s">
        <v>792</v>
      </c>
      <c r="U9" s="885"/>
      <c r="V9" s="885"/>
      <c r="W9" s="613" t="s">
        <v>792</v>
      </c>
      <c r="X9" s="886" t="s">
        <v>792</v>
      </c>
      <c r="Y9" s="885"/>
      <c r="Z9" s="885"/>
      <c r="AA9" s="885"/>
      <c r="AB9" s="885"/>
      <c r="AC9" s="613" t="s">
        <v>792</v>
      </c>
      <c r="AD9" s="613" t="s">
        <v>792</v>
      </c>
    </row>
    <row r="10" spans="1:30">
      <c r="A10" s="612" t="s">
        <v>2117</v>
      </c>
      <c r="B10" s="892" t="s">
        <v>2118</v>
      </c>
      <c r="C10" s="888"/>
      <c r="D10" s="888"/>
      <c r="E10" s="900">
        <v>4800</v>
      </c>
      <c r="F10" s="888"/>
      <c r="G10" s="619">
        <v>4800</v>
      </c>
      <c r="H10" s="619">
        <v>78912</v>
      </c>
      <c r="I10" s="901">
        <v>6576</v>
      </c>
      <c r="J10" s="888"/>
      <c r="K10" s="618">
        <v>0</v>
      </c>
      <c r="L10" s="894"/>
      <c r="M10" s="888"/>
      <c r="N10" s="893"/>
      <c r="O10" s="888"/>
      <c r="P10" s="888"/>
      <c r="Q10" s="888"/>
      <c r="R10" s="888"/>
      <c r="S10" s="888"/>
      <c r="T10" s="893"/>
      <c r="U10" s="888"/>
      <c r="V10" s="888"/>
      <c r="W10" s="615"/>
      <c r="X10" s="889">
        <v>0</v>
      </c>
      <c r="Y10" s="888"/>
      <c r="Z10" s="888"/>
      <c r="AA10" s="888"/>
      <c r="AB10" s="888"/>
      <c r="AC10" s="617">
        <v>44531</v>
      </c>
      <c r="AD10" s="615" t="s">
        <v>792</v>
      </c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8">
        <v>16.440000000000001</v>
      </c>
      <c r="L11" s="894"/>
      <c r="M11" s="888"/>
      <c r="N11" s="887">
        <v>45627</v>
      </c>
      <c r="O11" s="888"/>
      <c r="P11" s="888"/>
      <c r="Q11" s="888"/>
      <c r="R11" s="888"/>
      <c r="S11" s="888"/>
      <c r="T11" s="887">
        <v>45991</v>
      </c>
      <c r="U11" s="888"/>
      <c r="V11" s="888"/>
      <c r="W11" s="616">
        <v>6576</v>
      </c>
      <c r="X11" s="889">
        <v>16.440000000000001</v>
      </c>
      <c r="Y11" s="888"/>
      <c r="Z11" s="888"/>
      <c r="AA11" s="888"/>
      <c r="AB11" s="888"/>
      <c r="AC11" s="617">
        <v>45627</v>
      </c>
      <c r="AD11" s="615" t="s">
        <v>988</v>
      </c>
    </row>
    <row r="12" spans="1:30">
      <c r="A12" s="612"/>
      <c r="B12" s="892" t="s">
        <v>2119</v>
      </c>
      <c r="C12" s="888"/>
      <c r="D12" s="888"/>
      <c r="E12" s="893"/>
      <c r="F12" s="888"/>
      <c r="G12" s="615" t="s">
        <v>792</v>
      </c>
      <c r="H12" s="615"/>
      <c r="I12" s="893"/>
      <c r="J12" s="888"/>
      <c r="K12" s="618">
        <v>0</v>
      </c>
      <c r="L12" s="894"/>
      <c r="M12" s="888"/>
      <c r="N12" s="887">
        <v>45992</v>
      </c>
      <c r="O12" s="888"/>
      <c r="P12" s="888"/>
      <c r="Q12" s="888"/>
      <c r="R12" s="888"/>
      <c r="S12" s="888"/>
      <c r="T12" s="887">
        <v>46053</v>
      </c>
      <c r="U12" s="888"/>
      <c r="V12" s="888"/>
      <c r="W12" s="616">
        <v>6576</v>
      </c>
      <c r="X12" s="889">
        <v>16.440000000000001</v>
      </c>
      <c r="Y12" s="888"/>
      <c r="Z12" s="888"/>
      <c r="AA12" s="888"/>
      <c r="AB12" s="888"/>
      <c r="AC12" s="617">
        <v>45992</v>
      </c>
      <c r="AD12" s="615" t="s">
        <v>847</v>
      </c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2120</v>
      </c>
      <c r="B14" s="892" t="s">
        <v>2121</v>
      </c>
      <c r="C14" s="888"/>
      <c r="D14" s="888"/>
      <c r="E14" s="900">
        <v>12000</v>
      </c>
      <c r="F14" s="888"/>
      <c r="G14" s="619">
        <v>12000</v>
      </c>
      <c r="H14" s="619">
        <v>345600</v>
      </c>
      <c r="I14" s="901">
        <v>28800</v>
      </c>
      <c r="J14" s="888"/>
      <c r="K14" s="618">
        <v>14.4</v>
      </c>
      <c r="L14" s="894" t="s">
        <v>2122</v>
      </c>
      <c r="M14" s="888"/>
      <c r="N14" s="887">
        <v>45962</v>
      </c>
      <c r="O14" s="888"/>
      <c r="P14" s="888"/>
      <c r="Q14" s="888"/>
      <c r="R14" s="888"/>
      <c r="S14" s="888"/>
      <c r="T14" s="887">
        <v>46326</v>
      </c>
      <c r="U14" s="888"/>
      <c r="V14" s="888"/>
      <c r="W14" s="616">
        <v>28800</v>
      </c>
      <c r="X14" s="889">
        <v>14.4</v>
      </c>
      <c r="Y14" s="888"/>
      <c r="Z14" s="888"/>
      <c r="AA14" s="888"/>
      <c r="AB14" s="888"/>
      <c r="AC14" s="617">
        <v>45231</v>
      </c>
      <c r="AD14" s="615" t="s">
        <v>1124</v>
      </c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2123</v>
      </c>
      <c r="B16" s="892" t="s">
        <v>2121</v>
      </c>
      <c r="C16" s="888"/>
      <c r="D16" s="888"/>
      <c r="E16" s="900">
        <v>12000</v>
      </c>
      <c r="F16" s="888"/>
      <c r="G16" s="619">
        <v>12000</v>
      </c>
      <c r="H16" s="615"/>
      <c r="I16" s="893"/>
      <c r="J16" s="888"/>
      <c r="K16" s="618">
        <v>0</v>
      </c>
      <c r="L16" s="894" t="s">
        <v>2122</v>
      </c>
      <c r="M16" s="888"/>
      <c r="N16" s="893"/>
      <c r="O16" s="888"/>
      <c r="P16" s="888"/>
      <c r="Q16" s="888"/>
      <c r="R16" s="888"/>
      <c r="S16" s="888"/>
      <c r="T16" s="893"/>
      <c r="U16" s="888"/>
      <c r="V16" s="888"/>
      <c r="W16" s="615"/>
      <c r="X16" s="889">
        <v>0</v>
      </c>
      <c r="Y16" s="888"/>
      <c r="Z16" s="888"/>
      <c r="AA16" s="888"/>
      <c r="AB16" s="888"/>
      <c r="AC16" s="617">
        <v>45231</v>
      </c>
      <c r="AD16" s="615" t="s">
        <v>1124</v>
      </c>
    </row>
    <row r="17" spans="1:30">
      <c r="A17" s="614" t="s">
        <v>792</v>
      </c>
      <c r="B17" s="884" t="s">
        <v>792</v>
      </c>
      <c r="C17" s="885"/>
      <c r="D17" s="885"/>
      <c r="E17" s="886" t="s">
        <v>792</v>
      </c>
      <c r="F17" s="885"/>
      <c r="G17" s="613" t="s">
        <v>792</v>
      </c>
      <c r="H17" s="613" t="s">
        <v>792</v>
      </c>
      <c r="I17" s="886" t="s">
        <v>792</v>
      </c>
      <c r="J17" s="885"/>
      <c r="K17" s="613" t="s">
        <v>792</v>
      </c>
      <c r="L17" s="884" t="s">
        <v>792</v>
      </c>
      <c r="M17" s="885"/>
      <c r="N17" s="886" t="s">
        <v>792</v>
      </c>
      <c r="O17" s="885"/>
      <c r="P17" s="885"/>
      <c r="Q17" s="885"/>
      <c r="R17" s="885"/>
      <c r="S17" s="885"/>
      <c r="T17" s="886" t="s">
        <v>792</v>
      </c>
      <c r="U17" s="885"/>
      <c r="V17" s="885"/>
      <c r="W17" s="613" t="s">
        <v>792</v>
      </c>
      <c r="X17" s="886" t="s">
        <v>792</v>
      </c>
      <c r="Y17" s="885"/>
      <c r="Z17" s="885"/>
      <c r="AA17" s="885"/>
      <c r="AB17" s="885"/>
      <c r="AC17" s="613" t="s">
        <v>792</v>
      </c>
      <c r="AD17" s="613" t="s">
        <v>792</v>
      </c>
    </row>
    <row r="18" spans="1:30">
      <c r="A18" s="612" t="s">
        <v>2124</v>
      </c>
      <c r="B18" s="892" t="s">
        <v>59</v>
      </c>
      <c r="C18" s="888"/>
      <c r="D18" s="888"/>
      <c r="E18" s="900">
        <v>5400</v>
      </c>
      <c r="F18" s="888"/>
      <c r="G18" s="619">
        <v>0</v>
      </c>
      <c r="H18" s="615"/>
      <c r="I18" s="893"/>
      <c r="J18" s="888"/>
      <c r="K18" s="618">
        <v>0</v>
      </c>
      <c r="L18" s="894"/>
      <c r="M18" s="888"/>
      <c r="N18" s="893"/>
      <c r="O18" s="888"/>
      <c r="P18" s="888"/>
      <c r="Q18" s="888"/>
      <c r="R18" s="888"/>
      <c r="S18" s="888"/>
      <c r="T18" s="893"/>
      <c r="U18" s="888"/>
      <c r="V18" s="888"/>
      <c r="W18" s="615"/>
      <c r="X18" s="889">
        <v>0</v>
      </c>
      <c r="Y18" s="888"/>
      <c r="Z18" s="888"/>
      <c r="AA18" s="888"/>
      <c r="AB18" s="888"/>
      <c r="AC18" s="615"/>
      <c r="AD18" s="615" t="s">
        <v>792</v>
      </c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2125</v>
      </c>
      <c r="B20" s="892" t="s">
        <v>2126</v>
      </c>
      <c r="C20" s="888"/>
      <c r="D20" s="888"/>
      <c r="E20" s="900">
        <v>5400</v>
      </c>
      <c r="F20" s="888"/>
      <c r="G20" s="619">
        <v>5400</v>
      </c>
      <c r="H20" s="619">
        <v>77760</v>
      </c>
      <c r="I20" s="901">
        <v>6480</v>
      </c>
      <c r="J20" s="888"/>
      <c r="K20" s="618">
        <v>14.4</v>
      </c>
      <c r="L20" s="894"/>
      <c r="M20" s="888"/>
      <c r="N20" s="887">
        <v>45962</v>
      </c>
      <c r="O20" s="888"/>
      <c r="P20" s="888"/>
      <c r="Q20" s="888"/>
      <c r="R20" s="888"/>
      <c r="S20" s="888"/>
      <c r="T20" s="887">
        <v>46326</v>
      </c>
      <c r="U20" s="888"/>
      <c r="V20" s="888"/>
      <c r="W20" s="616">
        <v>6480</v>
      </c>
      <c r="X20" s="889">
        <v>14.4</v>
      </c>
      <c r="Y20" s="888"/>
      <c r="Z20" s="888"/>
      <c r="AA20" s="888"/>
      <c r="AB20" s="888"/>
      <c r="AC20" s="617">
        <v>45566</v>
      </c>
      <c r="AD20" s="615" t="s">
        <v>820</v>
      </c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46327</v>
      </c>
      <c r="O21" s="888"/>
      <c r="P21" s="888"/>
      <c r="Q21" s="888"/>
      <c r="R21" s="888"/>
      <c r="S21" s="888"/>
      <c r="T21" s="887">
        <v>46691</v>
      </c>
      <c r="U21" s="888"/>
      <c r="V21" s="888"/>
      <c r="W21" s="616">
        <v>6750</v>
      </c>
      <c r="X21" s="889">
        <v>15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2127</v>
      </c>
      <c r="B23" s="892" t="s">
        <v>2128</v>
      </c>
      <c r="C23" s="888"/>
      <c r="D23" s="888"/>
      <c r="E23" s="900">
        <v>4160</v>
      </c>
      <c r="F23" s="888"/>
      <c r="G23" s="619">
        <v>4160</v>
      </c>
      <c r="H23" s="619">
        <v>56908.800000000003</v>
      </c>
      <c r="I23" s="901">
        <v>4742.3999999999996</v>
      </c>
      <c r="J23" s="888"/>
      <c r="K23" s="618">
        <v>13.68</v>
      </c>
      <c r="L23" s="894"/>
      <c r="M23" s="888"/>
      <c r="N23" s="887">
        <v>45870</v>
      </c>
      <c r="O23" s="888"/>
      <c r="P23" s="888"/>
      <c r="Q23" s="888"/>
      <c r="R23" s="888"/>
      <c r="S23" s="888"/>
      <c r="T23" s="887">
        <v>46234</v>
      </c>
      <c r="U23" s="888"/>
      <c r="V23" s="888"/>
      <c r="W23" s="616">
        <v>4742.3999999999996</v>
      </c>
      <c r="X23" s="889">
        <v>13.68</v>
      </c>
      <c r="Y23" s="888"/>
      <c r="Z23" s="888"/>
      <c r="AA23" s="888"/>
      <c r="AB23" s="888"/>
      <c r="AC23" s="617">
        <v>45139</v>
      </c>
      <c r="AD23" s="615" t="s">
        <v>965</v>
      </c>
    </row>
    <row r="24" spans="1:30">
      <c r="A24" s="612"/>
      <c r="B24" s="892"/>
      <c r="C24" s="888"/>
      <c r="D24" s="888"/>
      <c r="E24" s="893"/>
      <c r="F24" s="888"/>
      <c r="G24" s="615" t="s">
        <v>792</v>
      </c>
      <c r="H24" s="615"/>
      <c r="I24" s="893"/>
      <c r="J24" s="888"/>
      <c r="K24" s="615"/>
      <c r="L24" s="894"/>
      <c r="M24" s="888"/>
      <c r="N24" s="887">
        <v>46235</v>
      </c>
      <c r="O24" s="888"/>
      <c r="P24" s="888"/>
      <c r="Q24" s="888"/>
      <c r="R24" s="888"/>
      <c r="S24" s="888"/>
      <c r="T24" s="887">
        <v>46599</v>
      </c>
      <c r="U24" s="888"/>
      <c r="V24" s="888"/>
      <c r="W24" s="616">
        <v>4950.3999999999996</v>
      </c>
      <c r="X24" s="889">
        <v>14.28</v>
      </c>
      <c r="Y24" s="888"/>
      <c r="Z24" s="888"/>
      <c r="AA24" s="888"/>
      <c r="AB24" s="888"/>
      <c r="AC24" s="615"/>
      <c r="AD24" s="615"/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46600</v>
      </c>
      <c r="O25" s="888"/>
      <c r="P25" s="888"/>
      <c r="Q25" s="888"/>
      <c r="R25" s="888"/>
      <c r="S25" s="888"/>
      <c r="T25" s="887">
        <v>46965</v>
      </c>
      <c r="U25" s="888"/>
      <c r="V25" s="888"/>
      <c r="W25" s="616">
        <v>5258.4</v>
      </c>
      <c r="X25" s="889">
        <v>15.168461538461539</v>
      </c>
      <c r="Y25" s="888"/>
      <c r="Z25" s="888"/>
      <c r="AA25" s="888"/>
      <c r="AB25" s="888"/>
      <c r="AC25" s="615"/>
      <c r="AD25" s="615"/>
    </row>
    <row r="26" spans="1:30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0">
      <c r="A27" s="612" t="s">
        <v>2129</v>
      </c>
      <c r="B27" s="892" t="s">
        <v>2130</v>
      </c>
      <c r="C27" s="888"/>
      <c r="D27" s="888"/>
      <c r="E27" s="900">
        <v>2720</v>
      </c>
      <c r="F27" s="888"/>
      <c r="G27" s="619">
        <v>2720</v>
      </c>
      <c r="H27" s="619">
        <v>42758.400000000001</v>
      </c>
      <c r="I27" s="901">
        <v>3563.2</v>
      </c>
      <c r="J27" s="888"/>
      <c r="K27" s="618">
        <v>15.72</v>
      </c>
      <c r="L27" s="894"/>
      <c r="M27" s="888"/>
      <c r="N27" s="887">
        <v>45809</v>
      </c>
      <c r="O27" s="888"/>
      <c r="P27" s="888"/>
      <c r="Q27" s="888"/>
      <c r="R27" s="888"/>
      <c r="S27" s="888"/>
      <c r="T27" s="887">
        <v>46173</v>
      </c>
      <c r="U27" s="888"/>
      <c r="V27" s="888"/>
      <c r="W27" s="616">
        <v>3563.2</v>
      </c>
      <c r="X27" s="889">
        <v>15.72</v>
      </c>
      <c r="Y27" s="888"/>
      <c r="Z27" s="888"/>
      <c r="AA27" s="888"/>
      <c r="AB27" s="888"/>
      <c r="AC27" s="617">
        <v>45444</v>
      </c>
      <c r="AD27" s="615" t="s">
        <v>889</v>
      </c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46174</v>
      </c>
      <c r="O28" s="888"/>
      <c r="P28" s="888"/>
      <c r="Q28" s="888"/>
      <c r="R28" s="888"/>
      <c r="S28" s="888"/>
      <c r="T28" s="887">
        <v>46538</v>
      </c>
      <c r="U28" s="888"/>
      <c r="V28" s="888"/>
      <c r="W28" s="616">
        <v>3726.4</v>
      </c>
      <c r="X28" s="889">
        <v>16.440000000000001</v>
      </c>
      <c r="Y28" s="888"/>
      <c r="Z28" s="888"/>
      <c r="AA28" s="888"/>
      <c r="AB28" s="888"/>
      <c r="AC28" s="615"/>
      <c r="AD28" s="615"/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2131</v>
      </c>
      <c r="B30" s="892" t="s">
        <v>2132</v>
      </c>
      <c r="C30" s="888"/>
      <c r="D30" s="888"/>
      <c r="E30" s="900">
        <v>3520</v>
      </c>
      <c r="F30" s="888"/>
      <c r="G30" s="619">
        <v>3520</v>
      </c>
      <c r="H30" s="619">
        <v>57444</v>
      </c>
      <c r="I30" s="901">
        <v>4787</v>
      </c>
      <c r="J30" s="888"/>
      <c r="K30" s="618">
        <v>16.319318181818183</v>
      </c>
      <c r="L30" s="894"/>
      <c r="M30" s="888"/>
      <c r="N30" s="887">
        <v>45627</v>
      </c>
      <c r="O30" s="888"/>
      <c r="P30" s="888"/>
      <c r="Q30" s="888"/>
      <c r="R30" s="888"/>
      <c r="S30" s="888"/>
      <c r="T30" s="887">
        <v>45991</v>
      </c>
      <c r="U30" s="888"/>
      <c r="V30" s="888"/>
      <c r="W30" s="616">
        <v>4787</v>
      </c>
      <c r="X30" s="889">
        <v>16.319318181818183</v>
      </c>
      <c r="Y30" s="888"/>
      <c r="Z30" s="888"/>
      <c r="AA30" s="888"/>
      <c r="AB30" s="888"/>
      <c r="AC30" s="617">
        <v>45261</v>
      </c>
      <c r="AD30" s="615" t="s">
        <v>988</v>
      </c>
    </row>
    <row r="31" spans="1:30">
      <c r="A31" s="614" t="s">
        <v>792</v>
      </c>
      <c r="B31" s="884" t="s">
        <v>792</v>
      </c>
      <c r="C31" s="885"/>
      <c r="D31" s="885"/>
      <c r="E31" s="886" t="s">
        <v>792</v>
      </c>
      <c r="F31" s="885"/>
      <c r="G31" s="613" t="s">
        <v>792</v>
      </c>
      <c r="H31" s="613" t="s">
        <v>792</v>
      </c>
      <c r="I31" s="886" t="s">
        <v>792</v>
      </c>
      <c r="J31" s="885"/>
      <c r="K31" s="613" t="s">
        <v>792</v>
      </c>
      <c r="L31" s="884" t="s">
        <v>792</v>
      </c>
      <c r="M31" s="885"/>
      <c r="N31" s="886" t="s">
        <v>792</v>
      </c>
      <c r="O31" s="885"/>
      <c r="P31" s="885"/>
      <c r="Q31" s="885"/>
      <c r="R31" s="885"/>
      <c r="S31" s="885"/>
      <c r="T31" s="886" t="s">
        <v>792</v>
      </c>
      <c r="U31" s="885"/>
      <c r="V31" s="885"/>
      <c r="W31" s="613" t="s">
        <v>792</v>
      </c>
      <c r="X31" s="886" t="s">
        <v>792</v>
      </c>
      <c r="Y31" s="885"/>
      <c r="Z31" s="885"/>
      <c r="AA31" s="885"/>
      <c r="AB31" s="885"/>
      <c r="AC31" s="613" t="s">
        <v>792</v>
      </c>
      <c r="AD31" s="613" t="s">
        <v>792</v>
      </c>
    </row>
    <row r="32" spans="1:30">
      <c r="A32" s="612" t="s">
        <v>2133</v>
      </c>
      <c r="B32" s="892" t="s">
        <v>2134</v>
      </c>
      <c r="C32" s="888"/>
      <c r="D32" s="888"/>
      <c r="E32" s="900">
        <v>0</v>
      </c>
      <c r="F32" s="888"/>
      <c r="G32" s="619">
        <v>0</v>
      </c>
      <c r="H32" s="615"/>
      <c r="I32" s="893"/>
      <c r="J32" s="888"/>
      <c r="K32" s="618">
        <v>0</v>
      </c>
      <c r="L32" s="894"/>
      <c r="M32" s="888"/>
      <c r="N32" s="893"/>
      <c r="O32" s="888"/>
      <c r="P32" s="888"/>
      <c r="Q32" s="888"/>
      <c r="R32" s="888"/>
      <c r="S32" s="888"/>
      <c r="T32" s="893"/>
      <c r="U32" s="888"/>
      <c r="V32" s="888"/>
      <c r="W32" s="615"/>
      <c r="X32" s="889">
        <v>0</v>
      </c>
      <c r="Y32" s="888"/>
      <c r="Z32" s="888"/>
      <c r="AA32" s="888"/>
      <c r="AB32" s="888"/>
      <c r="AC32" s="617">
        <v>34700</v>
      </c>
      <c r="AD32" s="615" t="s">
        <v>792</v>
      </c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2135</v>
      </c>
      <c r="B34" s="892" t="s">
        <v>2136</v>
      </c>
      <c r="C34" s="888"/>
      <c r="D34" s="888"/>
      <c r="E34" s="900">
        <v>2080</v>
      </c>
      <c r="F34" s="888"/>
      <c r="G34" s="619">
        <v>2080</v>
      </c>
      <c r="H34" s="619">
        <v>28953.599999999999</v>
      </c>
      <c r="I34" s="901">
        <v>2412.8000000000002</v>
      </c>
      <c r="J34" s="888"/>
      <c r="K34" s="618">
        <v>13.92</v>
      </c>
      <c r="L34" s="894"/>
      <c r="M34" s="888"/>
      <c r="N34" s="887">
        <v>45689</v>
      </c>
      <c r="O34" s="888"/>
      <c r="P34" s="888"/>
      <c r="Q34" s="888"/>
      <c r="R34" s="888"/>
      <c r="S34" s="888"/>
      <c r="T34" s="887">
        <v>46053</v>
      </c>
      <c r="U34" s="888"/>
      <c r="V34" s="888"/>
      <c r="W34" s="616">
        <v>2412.8000000000002</v>
      </c>
      <c r="X34" s="889">
        <v>13.92</v>
      </c>
      <c r="Y34" s="888"/>
      <c r="Z34" s="888"/>
      <c r="AA34" s="888"/>
      <c r="AB34" s="888"/>
      <c r="AC34" s="617">
        <v>45323</v>
      </c>
      <c r="AD34" s="615" t="s">
        <v>847</v>
      </c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2137</v>
      </c>
      <c r="B36" s="892" t="s">
        <v>2138</v>
      </c>
      <c r="C36" s="888"/>
      <c r="D36" s="888"/>
      <c r="E36" s="900">
        <v>2080</v>
      </c>
      <c r="F36" s="888"/>
      <c r="G36" s="619">
        <v>2080</v>
      </c>
      <c r="H36" s="619">
        <v>29952</v>
      </c>
      <c r="I36" s="901">
        <v>2496</v>
      </c>
      <c r="J36" s="888"/>
      <c r="K36" s="618">
        <v>14.4</v>
      </c>
      <c r="L36" s="894"/>
      <c r="M36" s="888"/>
      <c r="N36" s="887">
        <v>45748</v>
      </c>
      <c r="O36" s="888"/>
      <c r="P36" s="888"/>
      <c r="Q36" s="888"/>
      <c r="R36" s="888"/>
      <c r="S36" s="888"/>
      <c r="T36" s="887">
        <v>46112</v>
      </c>
      <c r="U36" s="888"/>
      <c r="V36" s="888"/>
      <c r="W36" s="616">
        <v>2496</v>
      </c>
      <c r="X36" s="889">
        <v>14.4</v>
      </c>
      <c r="Y36" s="888"/>
      <c r="Z36" s="888"/>
      <c r="AA36" s="888"/>
      <c r="AB36" s="888"/>
      <c r="AC36" s="617">
        <v>45717</v>
      </c>
      <c r="AD36" s="615" t="s">
        <v>995</v>
      </c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46113</v>
      </c>
      <c r="O37" s="888"/>
      <c r="P37" s="888"/>
      <c r="Q37" s="888"/>
      <c r="R37" s="888"/>
      <c r="S37" s="888"/>
      <c r="T37" s="887">
        <v>46477</v>
      </c>
      <c r="U37" s="888"/>
      <c r="V37" s="888"/>
      <c r="W37" s="616">
        <v>2600</v>
      </c>
      <c r="X37" s="889">
        <v>15</v>
      </c>
      <c r="Y37" s="888"/>
      <c r="Z37" s="888"/>
      <c r="AA37" s="888"/>
      <c r="AB37" s="888"/>
      <c r="AC37" s="615"/>
      <c r="AD37" s="615"/>
    </row>
    <row r="38" spans="1:30">
      <c r="A38" s="612"/>
      <c r="B38" s="892"/>
      <c r="C38" s="888"/>
      <c r="D38" s="888"/>
      <c r="E38" s="893"/>
      <c r="F38" s="888"/>
      <c r="G38" s="615" t="s">
        <v>792</v>
      </c>
      <c r="H38" s="615"/>
      <c r="I38" s="893"/>
      <c r="J38" s="888"/>
      <c r="K38" s="615"/>
      <c r="L38" s="894"/>
      <c r="M38" s="888"/>
      <c r="N38" s="887">
        <v>46478</v>
      </c>
      <c r="O38" s="888"/>
      <c r="P38" s="888"/>
      <c r="Q38" s="888"/>
      <c r="R38" s="888"/>
      <c r="S38" s="888"/>
      <c r="T38" s="887">
        <v>46843</v>
      </c>
      <c r="U38" s="888"/>
      <c r="V38" s="888"/>
      <c r="W38" s="616">
        <v>2704</v>
      </c>
      <c r="X38" s="889">
        <v>15.6</v>
      </c>
      <c r="Y38" s="888"/>
      <c r="Z38" s="888"/>
      <c r="AA38" s="888"/>
      <c r="AB38" s="888"/>
      <c r="AC38" s="615"/>
      <c r="AD38" s="615"/>
    </row>
    <row r="39" spans="1:30">
      <c r="A39" s="614" t="s">
        <v>792</v>
      </c>
      <c r="B39" s="884" t="s">
        <v>792</v>
      </c>
      <c r="C39" s="885"/>
      <c r="D39" s="885"/>
      <c r="E39" s="886" t="s">
        <v>792</v>
      </c>
      <c r="F39" s="885"/>
      <c r="G39" s="613" t="s">
        <v>792</v>
      </c>
      <c r="H39" s="613" t="s">
        <v>792</v>
      </c>
      <c r="I39" s="886" t="s">
        <v>792</v>
      </c>
      <c r="J39" s="885"/>
      <c r="K39" s="613" t="s">
        <v>792</v>
      </c>
      <c r="L39" s="884" t="s">
        <v>792</v>
      </c>
      <c r="M39" s="885"/>
      <c r="N39" s="886" t="s">
        <v>792</v>
      </c>
      <c r="O39" s="885"/>
      <c r="P39" s="885"/>
      <c r="Q39" s="885"/>
      <c r="R39" s="885"/>
      <c r="S39" s="885"/>
      <c r="T39" s="886" t="s">
        <v>792</v>
      </c>
      <c r="U39" s="885"/>
      <c r="V39" s="885"/>
      <c r="W39" s="613" t="s">
        <v>792</v>
      </c>
      <c r="X39" s="886" t="s">
        <v>792</v>
      </c>
      <c r="Y39" s="885"/>
      <c r="Z39" s="885"/>
      <c r="AA39" s="885"/>
      <c r="AB39" s="885"/>
      <c r="AC39" s="613" t="s">
        <v>792</v>
      </c>
      <c r="AD39" s="613" t="s">
        <v>792</v>
      </c>
    </row>
    <row r="40" spans="1:30">
      <c r="A40" s="612" t="s">
        <v>2139</v>
      </c>
      <c r="B40" s="892" t="s">
        <v>2140</v>
      </c>
      <c r="C40" s="888"/>
      <c r="D40" s="888"/>
      <c r="E40" s="900">
        <v>4160</v>
      </c>
      <c r="F40" s="888"/>
      <c r="G40" s="619">
        <v>4160</v>
      </c>
      <c r="H40" s="619">
        <v>64896</v>
      </c>
      <c r="I40" s="901">
        <v>5408</v>
      </c>
      <c r="J40" s="888"/>
      <c r="K40" s="618">
        <v>15.6</v>
      </c>
      <c r="L40" s="894"/>
      <c r="M40" s="888"/>
      <c r="N40" s="887">
        <v>45931</v>
      </c>
      <c r="O40" s="888"/>
      <c r="P40" s="888"/>
      <c r="Q40" s="888"/>
      <c r="R40" s="888"/>
      <c r="S40" s="888"/>
      <c r="T40" s="887">
        <v>46295</v>
      </c>
      <c r="U40" s="888"/>
      <c r="V40" s="888"/>
      <c r="W40" s="616">
        <v>5408</v>
      </c>
      <c r="X40" s="889">
        <v>15.6</v>
      </c>
      <c r="Y40" s="888"/>
      <c r="Z40" s="888"/>
      <c r="AA40" s="888"/>
      <c r="AB40" s="888"/>
      <c r="AC40" s="617">
        <v>45931</v>
      </c>
      <c r="AD40" s="615" t="s">
        <v>1066</v>
      </c>
    </row>
    <row r="41" spans="1:30">
      <c r="A41" s="614" t="s">
        <v>792</v>
      </c>
      <c r="B41" s="884" t="s">
        <v>792</v>
      </c>
      <c r="C41" s="885"/>
      <c r="D41" s="885"/>
      <c r="E41" s="886" t="s">
        <v>792</v>
      </c>
      <c r="F41" s="885"/>
      <c r="G41" s="613" t="s">
        <v>792</v>
      </c>
      <c r="H41" s="613" t="s">
        <v>792</v>
      </c>
      <c r="I41" s="886" t="s">
        <v>792</v>
      </c>
      <c r="J41" s="885"/>
      <c r="K41" s="613" t="s">
        <v>792</v>
      </c>
      <c r="L41" s="884" t="s">
        <v>792</v>
      </c>
      <c r="M41" s="885"/>
      <c r="N41" s="886" t="s">
        <v>792</v>
      </c>
      <c r="O41" s="885"/>
      <c r="P41" s="885"/>
      <c r="Q41" s="885"/>
      <c r="R41" s="885"/>
      <c r="S41" s="885"/>
      <c r="T41" s="886" t="s">
        <v>792</v>
      </c>
      <c r="U41" s="885"/>
      <c r="V41" s="885"/>
      <c r="W41" s="613" t="s">
        <v>792</v>
      </c>
      <c r="X41" s="886" t="s">
        <v>792</v>
      </c>
      <c r="Y41" s="885"/>
      <c r="Z41" s="885"/>
      <c r="AA41" s="885"/>
      <c r="AB41" s="885"/>
      <c r="AC41" s="613" t="s">
        <v>792</v>
      </c>
      <c r="AD41" s="613" t="s">
        <v>792</v>
      </c>
    </row>
    <row r="42" spans="1:30">
      <c r="A42" s="612" t="s">
        <v>204</v>
      </c>
      <c r="B42" s="892" t="s">
        <v>59</v>
      </c>
      <c r="C42" s="888"/>
      <c r="D42" s="888"/>
      <c r="E42" s="900">
        <v>2080</v>
      </c>
      <c r="F42" s="888"/>
      <c r="G42" s="619">
        <v>0</v>
      </c>
      <c r="H42" s="615"/>
      <c r="I42" s="893"/>
      <c r="J42" s="888"/>
      <c r="K42" s="618">
        <v>0</v>
      </c>
      <c r="L42" s="894"/>
      <c r="M42" s="888"/>
      <c r="N42" s="893"/>
      <c r="O42" s="888"/>
      <c r="P42" s="888"/>
      <c r="Q42" s="888"/>
      <c r="R42" s="888"/>
      <c r="S42" s="888"/>
      <c r="T42" s="893"/>
      <c r="U42" s="888"/>
      <c r="V42" s="888"/>
      <c r="W42" s="615"/>
      <c r="X42" s="889">
        <v>0</v>
      </c>
      <c r="Y42" s="888"/>
      <c r="Z42" s="888"/>
      <c r="AA42" s="888"/>
      <c r="AB42" s="888"/>
      <c r="AC42" s="615"/>
      <c r="AD42" s="615" t="s">
        <v>792</v>
      </c>
    </row>
    <row r="43" spans="1:30">
      <c r="A43" s="614" t="s">
        <v>792</v>
      </c>
      <c r="B43" s="884" t="s">
        <v>792</v>
      </c>
      <c r="C43" s="885"/>
      <c r="D43" s="885"/>
      <c r="E43" s="886" t="s">
        <v>792</v>
      </c>
      <c r="F43" s="885"/>
      <c r="G43" s="613" t="s">
        <v>792</v>
      </c>
      <c r="H43" s="613" t="s">
        <v>792</v>
      </c>
      <c r="I43" s="886" t="s">
        <v>792</v>
      </c>
      <c r="J43" s="885"/>
      <c r="K43" s="613" t="s">
        <v>792</v>
      </c>
      <c r="L43" s="884" t="s">
        <v>792</v>
      </c>
      <c r="M43" s="885"/>
      <c r="N43" s="886" t="s">
        <v>792</v>
      </c>
      <c r="O43" s="885"/>
      <c r="P43" s="885"/>
      <c r="Q43" s="885"/>
      <c r="R43" s="885"/>
      <c r="S43" s="885"/>
      <c r="T43" s="886" t="s">
        <v>792</v>
      </c>
      <c r="U43" s="885"/>
      <c r="V43" s="885"/>
      <c r="W43" s="613" t="s">
        <v>792</v>
      </c>
      <c r="X43" s="886" t="s">
        <v>792</v>
      </c>
      <c r="Y43" s="885"/>
      <c r="Z43" s="885"/>
      <c r="AA43" s="885"/>
      <c r="AB43" s="885"/>
      <c r="AC43" s="613" t="s">
        <v>792</v>
      </c>
      <c r="AD43" s="613" t="s">
        <v>792</v>
      </c>
    </row>
    <row r="44" spans="1:30">
      <c r="A44" s="612" t="s">
        <v>2141</v>
      </c>
      <c r="B44" s="892" t="s">
        <v>2142</v>
      </c>
      <c r="C44" s="888"/>
      <c r="D44" s="888"/>
      <c r="E44" s="900">
        <v>4800</v>
      </c>
      <c r="F44" s="888"/>
      <c r="G44" s="619">
        <v>4800</v>
      </c>
      <c r="H44" s="619">
        <v>57024</v>
      </c>
      <c r="I44" s="901">
        <v>4752</v>
      </c>
      <c r="J44" s="888"/>
      <c r="K44" s="618">
        <v>11.88</v>
      </c>
      <c r="L44" s="894"/>
      <c r="M44" s="888"/>
      <c r="N44" s="887">
        <v>45962</v>
      </c>
      <c r="O44" s="888"/>
      <c r="P44" s="888"/>
      <c r="Q44" s="888"/>
      <c r="R44" s="888"/>
      <c r="S44" s="888"/>
      <c r="T44" s="887">
        <v>46326</v>
      </c>
      <c r="U44" s="888"/>
      <c r="V44" s="888"/>
      <c r="W44" s="616">
        <v>4752</v>
      </c>
      <c r="X44" s="889">
        <v>11.88</v>
      </c>
      <c r="Y44" s="888"/>
      <c r="Z44" s="888"/>
      <c r="AA44" s="888"/>
      <c r="AB44" s="888"/>
      <c r="AC44" s="617">
        <v>44866</v>
      </c>
      <c r="AD44" s="615" t="s">
        <v>820</v>
      </c>
    </row>
    <row r="45" spans="1:30">
      <c r="A45" s="612"/>
      <c r="B45" s="892"/>
      <c r="C45" s="888"/>
      <c r="D45" s="888"/>
      <c r="E45" s="893"/>
      <c r="F45" s="888"/>
      <c r="G45" s="615" t="s">
        <v>792</v>
      </c>
      <c r="H45" s="615"/>
      <c r="I45" s="893"/>
      <c r="J45" s="888"/>
      <c r="K45" s="615"/>
      <c r="L45" s="894"/>
      <c r="M45" s="888"/>
      <c r="N45" s="887">
        <v>46327</v>
      </c>
      <c r="O45" s="888"/>
      <c r="P45" s="888"/>
      <c r="Q45" s="888"/>
      <c r="R45" s="888"/>
      <c r="S45" s="888"/>
      <c r="T45" s="887">
        <v>46691</v>
      </c>
      <c r="U45" s="888"/>
      <c r="V45" s="888"/>
      <c r="W45" s="616">
        <v>4944</v>
      </c>
      <c r="X45" s="889">
        <v>12.36</v>
      </c>
      <c r="Y45" s="888"/>
      <c r="Z45" s="888"/>
      <c r="AA45" s="888"/>
      <c r="AB45" s="888"/>
      <c r="AC45" s="615"/>
      <c r="AD45" s="615"/>
    </row>
    <row r="46" spans="1:30">
      <c r="A46" s="614" t="s">
        <v>792</v>
      </c>
      <c r="B46" s="884" t="s">
        <v>792</v>
      </c>
      <c r="C46" s="885"/>
      <c r="D46" s="885"/>
      <c r="E46" s="886" t="s">
        <v>792</v>
      </c>
      <c r="F46" s="885"/>
      <c r="G46" s="613" t="s">
        <v>792</v>
      </c>
      <c r="H46" s="613" t="s">
        <v>792</v>
      </c>
      <c r="I46" s="886" t="s">
        <v>792</v>
      </c>
      <c r="J46" s="885"/>
      <c r="K46" s="613" t="s">
        <v>792</v>
      </c>
      <c r="L46" s="884" t="s">
        <v>792</v>
      </c>
      <c r="M46" s="885"/>
      <c r="N46" s="886" t="s">
        <v>792</v>
      </c>
      <c r="O46" s="885"/>
      <c r="P46" s="885"/>
      <c r="Q46" s="885"/>
      <c r="R46" s="885"/>
      <c r="S46" s="885"/>
      <c r="T46" s="886" t="s">
        <v>792</v>
      </c>
      <c r="U46" s="885"/>
      <c r="V46" s="885"/>
      <c r="W46" s="613" t="s">
        <v>792</v>
      </c>
      <c r="X46" s="886" t="s">
        <v>792</v>
      </c>
      <c r="Y46" s="885"/>
      <c r="Z46" s="885"/>
      <c r="AA46" s="885"/>
      <c r="AB46" s="885"/>
      <c r="AC46" s="613" t="s">
        <v>792</v>
      </c>
      <c r="AD46" s="613" t="s">
        <v>792</v>
      </c>
    </row>
    <row r="47" spans="1:30">
      <c r="A47" s="612" t="s">
        <v>2143</v>
      </c>
      <c r="B47" s="892" t="s">
        <v>2144</v>
      </c>
      <c r="C47" s="888"/>
      <c r="D47" s="888"/>
      <c r="E47" s="900">
        <v>6480</v>
      </c>
      <c r="F47" s="888"/>
      <c r="G47" s="619">
        <v>6480</v>
      </c>
      <c r="H47" s="619">
        <v>73872</v>
      </c>
      <c r="I47" s="901">
        <v>6156</v>
      </c>
      <c r="J47" s="888"/>
      <c r="K47" s="618">
        <v>11.4</v>
      </c>
      <c r="L47" s="894"/>
      <c r="M47" s="888"/>
      <c r="N47" s="887">
        <v>45901</v>
      </c>
      <c r="O47" s="888"/>
      <c r="P47" s="888"/>
      <c r="Q47" s="888"/>
      <c r="R47" s="888"/>
      <c r="S47" s="888"/>
      <c r="T47" s="887">
        <v>46265</v>
      </c>
      <c r="U47" s="888"/>
      <c r="V47" s="888"/>
      <c r="W47" s="616">
        <v>6156</v>
      </c>
      <c r="X47" s="889">
        <v>11.4</v>
      </c>
      <c r="Y47" s="888"/>
      <c r="Z47" s="888"/>
      <c r="AA47" s="888"/>
      <c r="AB47" s="888"/>
      <c r="AC47" s="617">
        <v>44440</v>
      </c>
      <c r="AD47" s="615" t="s">
        <v>1339</v>
      </c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201</v>
      </c>
      <c r="B49" s="892" t="s">
        <v>59</v>
      </c>
      <c r="C49" s="888"/>
      <c r="D49" s="888"/>
      <c r="E49" s="900">
        <v>3110</v>
      </c>
      <c r="F49" s="888"/>
      <c r="G49" s="619">
        <v>0</v>
      </c>
      <c r="H49" s="615"/>
      <c r="I49" s="893"/>
      <c r="J49" s="888"/>
      <c r="K49" s="618">
        <v>0</v>
      </c>
      <c r="L49" s="894"/>
      <c r="M49" s="888"/>
      <c r="N49" s="893"/>
      <c r="O49" s="888"/>
      <c r="P49" s="888"/>
      <c r="Q49" s="888"/>
      <c r="R49" s="888"/>
      <c r="S49" s="888"/>
      <c r="T49" s="893"/>
      <c r="U49" s="888"/>
      <c r="V49" s="888"/>
      <c r="W49" s="615"/>
      <c r="X49" s="889">
        <v>0</v>
      </c>
      <c r="Y49" s="888"/>
      <c r="Z49" s="888"/>
      <c r="AA49" s="888"/>
      <c r="AB49" s="888"/>
      <c r="AC49" s="615"/>
      <c r="AD49" s="615" t="s">
        <v>792</v>
      </c>
    </row>
    <row r="50" spans="1:30">
      <c r="A50" s="614" t="s">
        <v>792</v>
      </c>
      <c r="B50" s="884" t="s">
        <v>792</v>
      </c>
      <c r="C50" s="885"/>
      <c r="D50" s="885"/>
      <c r="E50" s="886" t="s">
        <v>792</v>
      </c>
      <c r="F50" s="885"/>
      <c r="G50" s="613" t="s">
        <v>792</v>
      </c>
      <c r="H50" s="613" t="s">
        <v>792</v>
      </c>
      <c r="I50" s="886" t="s">
        <v>792</v>
      </c>
      <c r="J50" s="885"/>
      <c r="K50" s="613" t="s">
        <v>792</v>
      </c>
      <c r="L50" s="884" t="s">
        <v>792</v>
      </c>
      <c r="M50" s="885"/>
      <c r="N50" s="886" t="s">
        <v>792</v>
      </c>
      <c r="O50" s="885"/>
      <c r="P50" s="885"/>
      <c r="Q50" s="885"/>
      <c r="R50" s="885"/>
      <c r="S50" s="885"/>
      <c r="T50" s="886" t="s">
        <v>792</v>
      </c>
      <c r="U50" s="885"/>
      <c r="V50" s="885"/>
      <c r="W50" s="613" t="s">
        <v>792</v>
      </c>
      <c r="X50" s="886" t="s">
        <v>792</v>
      </c>
      <c r="Y50" s="885"/>
      <c r="Z50" s="885"/>
      <c r="AA50" s="885"/>
      <c r="AB50" s="885"/>
      <c r="AC50" s="613" t="s">
        <v>792</v>
      </c>
      <c r="AD50" s="613" t="s">
        <v>792</v>
      </c>
    </row>
    <row r="51" spans="1:30">
      <c r="A51" s="612" t="s">
        <v>2145</v>
      </c>
      <c r="B51" s="892" t="s">
        <v>2146</v>
      </c>
      <c r="C51" s="888"/>
      <c r="D51" s="888"/>
      <c r="E51" s="900">
        <v>4822</v>
      </c>
      <c r="F51" s="888"/>
      <c r="G51" s="619">
        <v>4822</v>
      </c>
      <c r="H51" s="619">
        <v>63650.400000000001</v>
      </c>
      <c r="I51" s="901">
        <v>5304.2</v>
      </c>
      <c r="J51" s="888"/>
      <c r="K51" s="618">
        <v>13.2</v>
      </c>
      <c r="L51" s="894"/>
      <c r="M51" s="888"/>
      <c r="N51" s="887">
        <v>45778</v>
      </c>
      <c r="O51" s="888"/>
      <c r="P51" s="888"/>
      <c r="Q51" s="888"/>
      <c r="R51" s="888"/>
      <c r="S51" s="888"/>
      <c r="T51" s="887">
        <v>46142</v>
      </c>
      <c r="U51" s="888"/>
      <c r="V51" s="888"/>
      <c r="W51" s="616">
        <v>5304.2</v>
      </c>
      <c r="X51" s="889">
        <v>13.2</v>
      </c>
      <c r="Y51" s="888"/>
      <c r="Z51" s="888"/>
      <c r="AA51" s="888"/>
      <c r="AB51" s="888"/>
      <c r="AC51" s="617">
        <v>45689</v>
      </c>
      <c r="AD51" s="615" t="s">
        <v>978</v>
      </c>
    </row>
    <row r="52" spans="1:30">
      <c r="A52" s="612"/>
      <c r="B52" s="892"/>
      <c r="C52" s="888"/>
      <c r="D52" s="888"/>
      <c r="E52" s="893"/>
      <c r="F52" s="888"/>
      <c r="G52" s="615" t="s">
        <v>792</v>
      </c>
      <c r="H52" s="615"/>
      <c r="I52" s="893"/>
      <c r="J52" s="888"/>
      <c r="K52" s="615"/>
      <c r="L52" s="894"/>
      <c r="M52" s="888"/>
      <c r="N52" s="887">
        <v>46143</v>
      </c>
      <c r="O52" s="888"/>
      <c r="P52" s="888"/>
      <c r="Q52" s="888"/>
      <c r="R52" s="888"/>
      <c r="S52" s="888"/>
      <c r="T52" s="887">
        <v>46507</v>
      </c>
      <c r="U52" s="888"/>
      <c r="V52" s="888"/>
      <c r="W52" s="616">
        <v>5593.52</v>
      </c>
      <c r="X52" s="889">
        <v>13.92</v>
      </c>
      <c r="Y52" s="888"/>
      <c r="Z52" s="888"/>
      <c r="AA52" s="888"/>
      <c r="AB52" s="888"/>
      <c r="AC52" s="615"/>
      <c r="AD52" s="615"/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46508</v>
      </c>
      <c r="O53" s="888"/>
      <c r="P53" s="888"/>
      <c r="Q53" s="888"/>
      <c r="R53" s="888"/>
      <c r="S53" s="888"/>
      <c r="T53" s="887">
        <v>46873</v>
      </c>
      <c r="U53" s="888"/>
      <c r="V53" s="888"/>
      <c r="W53" s="616">
        <v>5882.84</v>
      </c>
      <c r="X53" s="889">
        <v>14.64</v>
      </c>
      <c r="Y53" s="888"/>
      <c r="Z53" s="888"/>
      <c r="AA53" s="888"/>
      <c r="AB53" s="888"/>
      <c r="AC53" s="615"/>
      <c r="AD53" s="615"/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892" t="s">
        <v>792</v>
      </c>
      <c r="B55" s="892" t="s">
        <v>792</v>
      </c>
      <c r="C55" s="888"/>
      <c r="D55" s="888"/>
    </row>
    <row r="56" spans="1:30">
      <c r="A56" s="888"/>
      <c r="B56" s="888"/>
      <c r="C56" s="888"/>
      <c r="D56" s="888"/>
    </row>
    <row r="57" spans="1:30" ht="16" thickBot="1">
      <c r="A57" s="888"/>
      <c r="B57" s="888"/>
      <c r="C57" s="888"/>
      <c r="D57" s="888"/>
      <c r="J57" s="895" t="s">
        <v>901</v>
      </c>
      <c r="K57" s="896"/>
      <c r="L57" s="896"/>
      <c r="M57" s="896"/>
      <c r="N57" s="896"/>
      <c r="O57" s="896"/>
      <c r="P57" s="896"/>
      <c r="Q57" s="896"/>
      <c r="R57" s="896"/>
      <c r="S57" s="896"/>
      <c r="T57" s="896"/>
      <c r="U57" s="896"/>
      <c r="V57" s="896"/>
      <c r="W57" s="896"/>
      <c r="X57" s="896"/>
      <c r="Y57" s="896"/>
      <c r="Z57" s="896"/>
    </row>
    <row r="58" spans="1:30">
      <c r="A58" s="888"/>
      <c r="B58" s="888"/>
      <c r="C58" s="888"/>
      <c r="D58" s="888"/>
    </row>
    <row r="59" spans="1:30">
      <c r="A59" s="888"/>
      <c r="B59" s="888"/>
      <c r="C59" s="888"/>
      <c r="D59" s="888"/>
      <c r="J59" s="890" t="s">
        <v>902</v>
      </c>
      <c r="K59" s="888"/>
      <c r="L59" s="888"/>
      <c r="M59" s="891">
        <v>84412</v>
      </c>
      <c r="N59" s="888"/>
      <c r="S59" s="890" t="s">
        <v>903</v>
      </c>
      <c r="T59" s="888"/>
      <c r="U59" s="888"/>
      <c r="V59" s="891">
        <v>87237.6</v>
      </c>
      <c r="W59" s="888"/>
      <c r="X59" s="888"/>
      <c r="Y59" s="888"/>
    </row>
    <row r="60" spans="1:30">
      <c r="A60" s="888"/>
      <c r="B60" s="888"/>
      <c r="C60" s="888"/>
      <c r="D60" s="888"/>
    </row>
    <row r="61" spans="1:30">
      <c r="A61" s="888"/>
      <c r="B61" s="888"/>
      <c r="C61" s="888"/>
      <c r="D61" s="888"/>
      <c r="S61" s="890" t="s">
        <v>904</v>
      </c>
      <c r="T61" s="888"/>
      <c r="U61" s="888"/>
      <c r="V61" s="891">
        <v>1046851.2</v>
      </c>
      <c r="W61" s="888"/>
      <c r="X61" s="888"/>
      <c r="Y61" s="888"/>
    </row>
    <row r="62" spans="1:30">
      <c r="A62" s="888"/>
      <c r="B62" s="888"/>
      <c r="C62" s="888"/>
      <c r="D62" s="888"/>
      <c r="J62" s="890" t="s">
        <v>905</v>
      </c>
      <c r="K62" s="888"/>
      <c r="L62" s="888"/>
      <c r="M62" s="891">
        <v>73822</v>
      </c>
      <c r="N62" s="888"/>
      <c r="S62" s="888"/>
      <c r="T62" s="888"/>
      <c r="U62" s="888"/>
      <c r="V62" s="888"/>
      <c r="W62" s="888"/>
      <c r="X62" s="888"/>
      <c r="Y62" s="888"/>
    </row>
    <row r="63" spans="1:30">
      <c r="A63" s="888"/>
      <c r="B63" s="888"/>
      <c r="C63" s="888"/>
      <c r="D63" s="888"/>
      <c r="J63" s="888"/>
      <c r="K63" s="888"/>
      <c r="L63" s="888"/>
      <c r="M63" s="888"/>
      <c r="N63" s="888"/>
    </row>
    <row r="64" spans="1:30">
      <c r="A64" s="888"/>
      <c r="B64" s="888"/>
      <c r="C64" s="888"/>
      <c r="D64" s="888"/>
    </row>
    <row r="65" spans="1:24">
      <c r="A65" s="888"/>
      <c r="B65" s="888"/>
      <c r="C65" s="888"/>
      <c r="D65" s="888"/>
      <c r="J65" s="890" t="s">
        <v>906</v>
      </c>
      <c r="K65" s="888"/>
      <c r="L65" s="888"/>
      <c r="M65" s="891">
        <v>73822</v>
      </c>
      <c r="N65" s="888"/>
      <c r="R65" s="890" t="s">
        <v>729</v>
      </c>
      <c r="S65" s="888"/>
      <c r="T65" s="888"/>
      <c r="U65" s="899">
        <v>87.454390371037292</v>
      </c>
      <c r="V65" s="888"/>
      <c r="W65" s="888"/>
      <c r="X65" s="888"/>
    </row>
    <row r="66" spans="1:24" ht="16" thickBot="1">
      <c r="A66" s="888"/>
      <c r="B66" s="888"/>
      <c r="C66" s="888"/>
      <c r="D66" s="888"/>
      <c r="J66" s="897" t="s">
        <v>907</v>
      </c>
      <c r="K66" s="896"/>
      <c r="L66" s="896"/>
      <c r="M66" s="898">
        <v>10590</v>
      </c>
      <c r="N66" s="896"/>
      <c r="R66" s="890" t="s">
        <v>908</v>
      </c>
      <c r="S66" s="888"/>
      <c r="T66" s="888"/>
      <c r="U66" s="899">
        <v>12.545609628962707</v>
      </c>
      <c r="V66" s="888"/>
      <c r="W66" s="888"/>
      <c r="X66" s="888"/>
    </row>
    <row r="67" spans="1:24">
      <c r="A67" s="888"/>
      <c r="B67" s="888"/>
      <c r="C67" s="888"/>
      <c r="D67" s="888"/>
    </row>
    <row r="68" spans="1:24">
      <c r="A68" s="888"/>
      <c r="B68" s="888"/>
      <c r="C68" s="888"/>
      <c r="D68" s="888"/>
      <c r="J68" s="890" t="s">
        <v>909</v>
      </c>
      <c r="K68" s="888"/>
      <c r="L68" s="888"/>
      <c r="M68" s="891">
        <v>84412</v>
      </c>
      <c r="N68" s="888"/>
    </row>
    <row r="69" spans="1:24">
      <c r="A69" s="888"/>
      <c r="B69" s="888"/>
      <c r="C69" s="888"/>
      <c r="D69" s="888"/>
    </row>
    <row r="70" spans="1:24" ht="2.25" customHeight="1"/>
  </sheetData>
  <mergeCells count="373">
    <mergeCell ref="J68:L68"/>
    <mergeCell ref="M68:N68"/>
    <mergeCell ref="A55:A69"/>
    <mergeCell ref="B55:D69"/>
    <mergeCell ref="J57:Z57"/>
    <mergeCell ref="J59:L59"/>
    <mergeCell ref="M59:N59"/>
    <mergeCell ref="J66:L66"/>
    <mergeCell ref="J62:L63"/>
    <mergeCell ref="M62:N63"/>
    <mergeCell ref="V59:Y59"/>
    <mergeCell ref="S61:U62"/>
    <mergeCell ref="V61:Y62"/>
    <mergeCell ref="B49:D49"/>
    <mergeCell ref="N53:S53"/>
    <mergeCell ref="T53:V53"/>
    <mergeCell ref="X53:AB53"/>
    <mergeCell ref="B50:D50"/>
    <mergeCell ref="M66:N66"/>
    <mergeCell ref="R66:T66"/>
    <mergeCell ref="U66:X66"/>
    <mergeCell ref="B54:D54"/>
    <mergeCell ref="E54:F54"/>
    <mergeCell ref="I54:J54"/>
    <mergeCell ref="L54:M54"/>
    <mergeCell ref="N54:S54"/>
    <mergeCell ref="T54:V54"/>
    <mergeCell ref="J65:L65"/>
    <mergeCell ref="M65:N65"/>
    <mergeCell ref="R65:T65"/>
    <mergeCell ref="U65:X65"/>
    <mergeCell ref="B53:D53"/>
    <mergeCell ref="E53:F53"/>
    <mergeCell ref="I53:J53"/>
    <mergeCell ref="L53:M53"/>
    <mergeCell ref="X54:AB54"/>
    <mergeCell ref="S59:U59"/>
    <mergeCell ref="T51:V51"/>
    <mergeCell ref="I51:J51"/>
    <mergeCell ref="L51:M51"/>
    <mergeCell ref="N51:S51"/>
    <mergeCell ref="L48:M48"/>
    <mergeCell ref="N48:S48"/>
    <mergeCell ref="T48:V48"/>
    <mergeCell ref="X51:AB51"/>
    <mergeCell ref="B52:D52"/>
    <mergeCell ref="E52:F52"/>
    <mergeCell ref="I52:J52"/>
    <mergeCell ref="L52:M52"/>
    <mergeCell ref="N52:S52"/>
    <mergeCell ref="T52:V52"/>
    <mergeCell ref="X52:AB52"/>
    <mergeCell ref="B51:D51"/>
    <mergeCell ref="E51:F51"/>
    <mergeCell ref="E50:F50"/>
    <mergeCell ref="I50:J50"/>
    <mergeCell ref="L50:M50"/>
    <mergeCell ref="N50:S50"/>
    <mergeCell ref="T50:V50"/>
    <mergeCell ref="X50:AB50"/>
    <mergeCell ref="B48:D48"/>
    <mergeCell ref="L46:M46"/>
    <mergeCell ref="N46:S46"/>
    <mergeCell ref="T46:V46"/>
    <mergeCell ref="I47:J47"/>
    <mergeCell ref="E49:F49"/>
    <mergeCell ref="I49:J49"/>
    <mergeCell ref="L49:M49"/>
    <mergeCell ref="N49:S49"/>
    <mergeCell ref="X48:AB48"/>
    <mergeCell ref="T49:V49"/>
    <mergeCell ref="X49:AB49"/>
    <mergeCell ref="E48:F48"/>
    <mergeCell ref="I48:J48"/>
    <mergeCell ref="I44:J44"/>
    <mergeCell ref="L44:M44"/>
    <mergeCell ref="X45:AB45"/>
    <mergeCell ref="N44:S44"/>
    <mergeCell ref="T44:V44"/>
    <mergeCell ref="X44:AB44"/>
    <mergeCell ref="B47:D47"/>
    <mergeCell ref="E47:F47"/>
    <mergeCell ref="X46:AB46"/>
    <mergeCell ref="B45:D45"/>
    <mergeCell ref="E45:F45"/>
    <mergeCell ref="B44:D44"/>
    <mergeCell ref="E44:F44"/>
    <mergeCell ref="L47:M47"/>
    <mergeCell ref="N47:S47"/>
    <mergeCell ref="T45:V45"/>
    <mergeCell ref="I45:J45"/>
    <mergeCell ref="L45:M45"/>
    <mergeCell ref="N45:S45"/>
    <mergeCell ref="T47:V47"/>
    <mergeCell ref="X47:AB47"/>
    <mergeCell ref="B46:D46"/>
    <mergeCell ref="E46:F46"/>
    <mergeCell ref="I46:J46"/>
    <mergeCell ref="X39:AB39"/>
    <mergeCell ref="X41:AB41"/>
    <mergeCell ref="N40:S40"/>
    <mergeCell ref="T40:V40"/>
    <mergeCell ref="X40:AB40"/>
    <mergeCell ref="B43:D43"/>
    <mergeCell ref="E43:F43"/>
    <mergeCell ref="I43:J43"/>
    <mergeCell ref="L43:M43"/>
    <mergeCell ref="N43:S43"/>
    <mergeCell ref="B42:D42"/>
    <mergeCell ref="E42:F42"/>
    <mergeCell ref="I42:J42"/>
    <mergeCell ref="L42:M42"/>
    <mergeCell ref="N42:S42"/>
    <mergeCell ref="X42:AB42"/>
    <mergeCell ref="T43:V43"/>
    <mergeCell ref="X43:AB43"/>
    <mergeCell ref="B41:D41"/>
    <mergeCell ref="E41:F41"/>
    <mergeCell ref="I41:J41"/>
    <mergeCell ref="L41:M41"/>
    <mergeCell ref="N41:S41"/>
    <mergeCell ref="B40:D40"/>
    <mergeCell ref="E40:F40"/>
    <mergeCell ref="I40:J40"/>
    <mergeCell ref="L40:M40"/>
    <mergeCell ref="T42:V42"/>
    <mergeCell ref="T41:V41"/>
    <mergeCell ref="B39:D39"/>
    <mergeCell ref="E39:F39"/>
    <mergeCell ref="B37:D37"/>
    <mergeCell ref="B36:D36"/>
    <mergeCell ref="T39:V39"/>
    <mergeCell ref="I39:J39"/>
    <mergeCell ref="L39:M39"/>
    <mergeCell ref="N39:S39"/>
    <mergeCell ref="E36:F36"/>
    <mergeCell ref="I36:J36"/>
    <mergeCell ref="X36:AB36"/>
    <mergeCell ref="T37:V37"/>
    <mergeCell ref="X37:AB37"/>
    <mergeCell ref="B38:D38"/>
    <mergeCell ref="E38:F38"/>
    <mergeCell ref="I38:J38"/>
    <mergeCell ref="L38:M38"/>
    <mergeCell ref="N38:S38"/>
    <mergeCell ref="T38:V38"/>
    <mergeCell ref="X38:AB38"/>
    <mergeCell ref="L34:M34"/>
    <mergeCell ref="N34:S34"/>
    <mergeCell ref="T34:V34"/>
    <mergeCell ref="I35:J35"/>
    <mergeCell ref="L36:M36"/>
    <mergeCell ref="N36:S36"/>
    <mergeCell ref="T36:V36"/>
    <mergeCell ref="E37:F37"/>
    <mergeCell ref="I37:J37"/>
    <mergeCell ref="L37:M37"/>
    <mergeCell ref="N37:S37"/>
    <mergeCell ref="I32:J32"/>
    <mergeCell ref="L32:M32"/>
    <mergeCell ref="X33:AB33"/>
    <mergeCell ref="N32:S32"/>
    <mergeCell ref="T32:V32"/>
    <mergeCell ref="X32:AB32"/>
    <mergeCell ref="B35:D35"/>
    <mergeCell ref="E35:F35"/>
    <mergeCell ref="X34:AB34"/>
    <mergeCell ref="B33:D33"/>
    <mergeCell ref="E33:F33"/>
    <mergeCell ref="B32:D32"/>
    <mergeCell ref="E32:F32"/>
    <mergeCell ref="L35:M35"/>
    <mergeCell ref="N35:S35"/>
    <mergeCell ref="T33:V33"/>
    <mergeCell ref="I33:J33"/>
    <mergeCell ref="L33:M33"/>
    <mergeCell ref="N33:S33"/>
    <mergeCell ref="T35:V35"/>
    <mergeCell ref="X35:AB35"/>
    <mergeCell ref="B34:D34"/>
    <mergeCell ref="E34:F34"/>
    <mergeCell ref="I34:J34"/>
    <mergeCell ref="T30:V30"/>
    <mergeCell ref="T29:V29"/>
    <mergeCell ref="X27:AB27"/>
    <mergeCell ref="X29:AB29"/>
    <mergeCell ref="N28:S28"/>
    <mergeCell ref="T28:V28"/>
    <mergeCell ref="X28:AB28"/>
    <mergeCell ref="B31:D31"/>
    <mergeCell ref="E31:F31"/>
    <mergeCell ref="I31:J31"/>
    <mergeCell ref="L31:M31"/>
    <mergeCell ref="N31:S31"/>
    <mergeCell ref="B30:D30"/>
    <mergeCell ref="E30:F30"/>
    <mergeCell ref="I30:J30"/>
    <mergeCell ref="L30:M30"/>
    <mergeCell ref="N30:S30"/>
    <mergeCell ref="X30:AB30"/>
    <mergeCell ref="T31:V31"/>
    <mergeCell ref="X31:AB31"/>
    <mergeCell ref="B29:D29"/>
    <mergeCell ref="E29:F29"/>
    <mergeCell ref="I29:J29"/>
    <mergeCell ref="L29:M29"/>
    <mergeCell ref="N29:S29"/>
    <mergeCell ref="B28:D28"/>
    <mergeCell ref="E28:F28"/>
    <mergeCell ref="I28:J28"/>
    <mergeCell ref="L28:M28"/>
    <mergeCell ref="B26:D26"/>
    <mergeCell ref="E26:F26"/>
    <mergeCell ref="I26:J26"/>
    <mergeCell ref="L26:M26"/>
    <mergeCell ref="N26:S26"/>
    <mergeCell ref="X26:AB26"/>
    <mergeCell ref="B27:D27"/>
    <mergeCell ref="E27:F27"/>
    <mergeCell ref="L24:M24"/>
    <mergeCell ref="N24:S24"/>
    <mergeCell ref="T24:V24"/>
    <mergeCell ref="E25:F25"/>
    <mergeCell ref="I25:J25"/>
    <mergeCell ref="L25:M25"/>
    <mergeCell ref="N25:S25"/>
    <mergeCell ref="X24:AB24"/>
    <mergeCell ref="T25:V25"/>
    <mergeCell ref="X25:AB25"/>
    <mergeCell ref="B25:D25"/>
    <mergeCell ref="B24:D24"/>
    <mergeCell ref="T27:V27"/>
    <mergeCell ref="I27:J27"/>
    <mergeCell ref="L27:M27"/>
    <mergeCell ref="N27:S27"/>
    <mergeCell ref="E24:F24"/>
    <mergeCell ref="I24:J24"/>
    <mergeCell ref="T26:V26"/>
    <mergeCell ref="I22:J22"/>
    <mergeCell ref="L22:M22"/>
    <mergeCell ref="N22:S22"/>
    <mergeCell ref="T22:V22"/>
    <mergeCell ref="I23:J23"/>
    <mergeCell ref="I20:J20"/>
    <mergeCell ref="L20:M20"/>
    <mergeCell ref="X21:AB21"/>
    <mergeCell ref="N20:S20"/>
    <mergeCell ref="T20:V20"/>
    <mergeCell ref="X20:AB20"/>
    <mergeCell ref="B23:D23"/>
    <mergeCell ref="E23:F23"/>
    <mergeCell ref="X22:AB22"/>
    <mergeCell ref="B21:D21"/>
    <mergeCell ref="E21:F21"/>
    <mergeCell ref="B19:D19"/>
    <mergeCell ref="E19:F19"/>
    <mergeCell ref="I19:J19"/>
    <mergeCell ref="L19:M19"/>
    <mergeCell ref="N19:S19"/>
    <mergeCell ref="T19:V19"/>
    <mergeCell ref="X19:AB19"/>
    <mergeCell ref="B20:D20"/>
    <mergeCell ref="E20:F20"/>
    <mergeCell ref="L23:M23"/>
    <mergeCell ref="N23:S23"/>
    <mergeCell ref="T21:V21"/>
    <mergeCell ref="I21:J21"/>
    <mergeCell ref="L21:M21"/>
    <mergeCell ref="N21:S21"/>
    <mergeCell ref="T23:V23"/>
    <mergeCell ref="X23:AB23"/>
    <mergeCell ref="B22:D22"/>
    <mergeCell ref="E22:F22"/>
    <mergeCell ref="B18:D18"/>
    <mergeCell ref="E18:F18"/>
    <mergeCell ref="I18:J18"/>
    <mergeCell ref="L18:M18"/>
    <mergeCell ref="N18:S18"/>
    <mergeCell ref="B16:D16"/>
    <mergeCell ref="E16:F16"/>
    <mergeCell ref="I16:J16"/>
    <mergeCell ref="L16:M16"/>
    <mergeCell ref="N16:S16"/>
    <mergeCell ref="B17:D17"/>
    <mergeCell ref="E17:F17"/>
    <mergeCell ref="T16:V16"/>
    <mergeCell ref="T18:V18"/>
    <mergeCell ref="T17:V17"/>
    <mergeCell ref="X15:AB15"/>
    <mergeCell ref="X17:AB17"/>
    <mergeCell ref="X16:AB16"/>
    <mergeCell ref="I17:J17"/>
    <mergeCell ref="L17:M17"/>
    <mergeCell ref="N17:S17"/>
    <mergeCell ref="T15:V15"/>
    <mergeCell ref="I15:J15"/>
    <mergeCell ref="X18:AB18"/>
    <mergeCell ref="T12:V12"/>
    <mergeCell ref="I14:J14"/>
    <mergeCell ref="L14:M14"/>
    <mergeCell ref="N14:S14"/>
    <mergeCell ref="T14:V14"/>
    <mergeCell ref="X14:AB14"/>
    <mergeCell ref="B13:D13"/>
    <mergeCell ref="L15:M15"/>
    <mergeCell ref="N15:S15"/>
    <mergeCell ref="B15:D15"/>
    <mergeCell ref="E15:F15"/>
    <mergeCell ref="X12:AB12"/>
    <mergeCell ref="T13:V13"/>
    <mergeCell ref="X13:AB13"/>
    <mergeCell ref="B14:D14"/>
    <mergeCell ref="E14:F14"/>
    <mergeCell ref="E13:F13"/>
    <mergeCell ref="I13:J13"/>
    <mergeCell ref="L13:M13"/>
    <mergeCell ref="N13:S13"/>
    <mergeCell ref="B12:D12"/>
    <mergeCell ref="E12:F12"/>
    <mergeCell ref="I12:J12"/>
    <mergeCell ref="L12:M12"/>
    <mergeCell ref="N12:S12"/>
    <mergeCell ref="B8:D8"/>
    <mergeCell ref="E8:F8"/>
    <mergeCell ref="B11:D11"/>
    <mergeCell ref="E11:F11"/>
    <mergeCell ref="I11:J11"/>
    <mergeCell ref="L11:M11"/>
    <mergeCell ref="N11:S11"/>
    <mergeCell ref="X8:AB8"/>
    <mergeCell ref="T10:V10"/>
    <mergeCell ref="X10:AB10"/>
    <mergeCell ref="I8:J8"/>
    <mergeCell ref="L8:M8"/>
    <mergeCell ref="T11:V11"/>
    <mergeCell ref="L10:M10"/>
    <mergeCell ref="N10:S10"/>
    <mergeCell ref="X11:AB11"/>
    <mergeCell ref="B10:D10"/>
    <mergeCell ref="E10:F10"/>
    <mergeCell ref="I10:J10"/>
    <mergeCell ref="T9:V9"/>
    <mergeCell ref="I9:J9"/>
    <mergeCell ref="L9:M9"/>
    <mergeCell ref="N9:S9"/>
    <mergeCell ref="AC5:AD5"/>
    <mergeCell ref="X6:AB6"/>
    <mergeCell ref="T7:V7"/>
    <mergeCell ref="X7:AB7"/>
    <mergeCell ref="B6:D6"/>
    <mergeCell ref="E6:F6"/>
    <mergeCell ref="I6:J6"/>
    <mergeCell ref="N8:S8"/>
    <mergeCell ref="T8:V8"/>
    <mergeCell ref="B7:D7"/>
    <mergeCell ref="X5:AB5"/>
    <mergeCell ref="D2:P2"/>
    <mergeCell ref="C3:O3"/>
    <mergeCell ref="B5:D5"/>
    <mergeCell ref="E5:G5"/>
    <mergeCell ref="I5:J5"/>
    <mergeCell ref="L5:M5"/>
    <mergeCell ref="N5:V5"/>
    <mergeCell ref="X9:AB9"/>
    <mergeCell ref="E7:F7"/>
    <mergeCell ref="I7:J7"/>
    <mergeCell ref="L7:M7"/>
    <mergeCell ref="N7:S7"/>
    <mergeCell ref="B9:D9"/>
    <mergeCell ref="E9:F9"/>
    <mergeCell ref="L6:M6"/>
    <mergeCell ref="N6:S6"/>
    <mergeCell ref="T6:V6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BS92"/>
  <sheetViews>
    <sheetView zoomScale="90" zoomScaleNormal="90" workbookViewId="0">
      <selection activeCell="B28" sqref="B28:Q28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9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35</v>
      </c>
      <c r="B1" s="275"/>
      <c r="C1" s="275">
        <v>735</v>
      </c>
      <c r="D1" s="482">
        <v>67</v>
      </c>
      <c r="E1" s="482"/>
      <c r="F1" s="482" t="str">
        <f>IFERROR(MATCH($C$1,'Working - CPI'!$A:$A,0),"")</f>
        <v/>
      </c>
      <c r="G1" s="483">
        <f>IFERROR(MATCH($C$1,'Lease Report 2025'!$B:$B,0),"")</f>
        <v>170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1266</v>
      </c>
      <c r="B2" s="871"/>
      <c r="C2" s="251">
        <f>IF(G2=0,"",(G2-E46)/G2)</f>
        <v>1</v>
      </c>
      <c r="D2" s="872" t="s">
        <v>729</v>
      </c>
      <c r="E2" s="871"/>
      <c r="F2" s="252" t="s">
        <v>730</v>
      </c>
      <c r="G2" s="253">
        <f>'Occupancy Summary Schedule'!$D$33</f>
        <v>59194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Prime Roofing, Inc</v>
      </c>
      <c r="C13" s="151" t="str">
        <f>IF($D$1="","",IF(INDEX('January 2026 Renewals'!$A:$A,$D$1+ROW()-ROW($B$13))&lt;&gt;$C$1,"",INDEX('January 2026 Renewals'!$C:$C,$D$1+ROW()-ROW($B$13))))</f>
        <v>305-09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3381</v>
      </c>
      <c r="F13" s="153">
        <f>IF($D$1="","",IF(INDEX('January 2026 Renewals'!$A:$A,$D$1+ROW()-ROW($B$13))&lt;&gt;$C$1,"",INDEX('January 2026 Renewals'!$I:$I,$D$1+ROW()-ROW($B$13))))</f>
        <v>46173</v>
      </c>
      <c r="G13" s="486">
        <f>IF($D$1="","",IF(INDEX('January 2026 Renewals'!$A:$A,$D$1+ROW()-ROW($B$13))&lt;&gt;$C$1,"",INDEX('January 2026 Renewals'!$Q:$Q,$D$1+ROW()-ROW($B$13))))</f>
        <v>1.1300000000000001</v>
      </c>
      <c r="H13" s="486">
        <f>IF($D$1="","",IF(INDEX('January 2026 Renewals'!$A:$A,$D$1+ROW()-ROW($B$13))&lt;&gt;$C$1,"",INDEX('January 2026 Renewals'!$R:$R,$D$1+ROW()-ROW($B$13))))</f>
        <v>1.35</v>
      </c>
      <c r="I13" s="486">
        <f>IF($D$1="","",IF(INDEX('January 2026 Renewals'!$A:$A,$D$1+ROW()-ROW($B$13))&lt;&gt;$C$1,"",INDEX('January 2026 Renewals'!$W:$W,$D$1+ROW()-ROW($B$13))))</f>
        <v>1.33</v>
      </c>
      <c r="J13" s="486">
        <f>IF($D$1="","",IF(INDEX('January 2026 Renewals'!$A:$A,$D$1+ROW()-ROW($B$13))&lt;&gt;$C$1,"",INDEX('January 2026 Renewals'!$AC:$AC,$D$1+ROW()-ROW($B$13))))</f>
        <v>1.31</v>
      </c>
      <c r="K13">
        <f>IF($D$1="","",IF(INDEX('January 2026 Renewals'!$A:$A,$D$1+ROW()-ROW($B$13))&lt;&gt;$C$1,"",INDEX('January 2026 Renewals'!$AM:$AM,$D$1+ROW()-ROW($B$13))))</f>
        <v>0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BRP AUTO DESIGNS, LLC</v>
      </c>
      <c r="C14" s="151" t="str">
        <f>IF($D$1="","",IF(INDEX('January 2026 Renewals'!$A:$A,$D$1+ROW()-ROW($B$13))&lt;&gt;$C$1,"",INDEX('January 2026 Renewals'!$C:$C,$D$1+ROW()-ROW($B$13))))</f>
        <v>305-16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1763</v>
      </c>
      <c r="F14" s="153">
        <f>IF($D$1="","",IF(INDEX('January 2026 Renewals'!$A:$A,$D$1+ROW()-ROW($B$13))&lt;&gt;$C$1,"",INDEX('January 2026 Renewals'!$I:$I,$D$1+ROW()-ROW($B$13))))</f>
        <v>46203</v>
      </c>
      <c r="G14" s="486">
        <f>IF($D$1="","",IF(INDEX('January 2026 Renewals'!$A:$A,$D$1+ROW()-ROW($B$13))&lt;&gt;$C$1,"",INDEX('January 2026 Renewals'!$Q:$Q,$D$1+ROW()-ROW($B$13))))</f>
        <v>1.28</v>
      </c>
      <c r="H14" s="486">
        <f>IF($D$1="","",IF(INDEX('January 2026 Renewals'!$A:$A,$D$1+ROW()-ROW($B$13))&lt;&gt;$C$1,"",INDEX('January 2026 Renewals'!$R:$R,$D$1+ROW()-ROW($B$13))))</f>
        <v>1.35</v>
      </c>
      <c r="I14" s="486">
        <f>IF($D$1="","",IF(INDEX('January 2026 Renewals'!$A:$A,$D$1+ROW()-ROW($B$13))&lt;&gt;$C$1,"",INDEX('January 2026 Renewals'!$W:$W,$D$1+ROW()-ROW($B$13))))</f>
        <v>1.34</v>
      </c>
      <c r="J14" s="486">
        <f>IF($D$1="","",IF(INDEX('January 2026 Renewals'!$A:$A,$D$1+ROW()-ROW($B$13))&lt;&gt;$C$1,"",INDEX('January 2026 Renewals'!$AC:$AC,$D$1+ROW()-ROW($B$13))))</f>
        <v>1.34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5" customFormat="1" ht="20.25" customHeight="1">
      <c r="A15" s="125"/>
      <c r="B15" s="150" t="str">
        <f>IF($D$1="","",IF(INDEX('January 2026 Renewals'!$A:$A,$D$1+ROW()-ROW($B$13))&lt;&gt;$C$1,"",INDEX('January 2026 Renewals'!$H:$H,$D$1+ROW()-ROW($B$13))))</f>
        <v>Burns Pest Eliminations Inc</v>
      </c>
      <c r="C15" s="151" t="str">
        <f>IF($D$1="","",IF(INDEX('January 2026 Renewals'!$A:$A,$D$1+ROW()-ROW($B$13))&lt;&gt;$C$1,"",INDEX('January 2026 Renewals'!$C:$C,$D$1+ROW()-ROW($B$13))))</f>
        <v>305-17</v>
      </c>
      <c r="D15" s="151" t="str">
        <f>IF($D$1="","",IF(INDEX('January 2026 Renewals'!$A:$A,$D$1+ROW()-ROW($B$13))&lt;&gt;$C$1,"",INDEX('January 2026 Renewals'!$E:$E,$D$1+ROW()-ROW($B$13))))</f>
        <v>Base</v>
      </c>
      <c r="E15" s="152">
        <f>IF($D$1="","",IF(INDEX('January 2026 Renewals'!$A:$A,$D$1+ROW()-ROW($B$13))&lt;&gt;$C$1,"",INDEX('January 2026 Renewals'!$G:$G,$D$1+ROW()-ROW($B$13))))</f>
        <v>4613</v>
      </c>
      <c r="F15" s="153">
        <f>IF($D$1="","",IF(INDEX('January 2026 Renewals'!$A:$A,$D$1+ROW()-ROW($B$13))&lt;&gt;$C$1,"",INDEX('January 2026 Renewals'!$I:$I,$D$1+ROW()-ROW($B$13))))</f>
        <v>46203</v>
      </c>
      <c r="G15" s="486">
        <f>IF($D$1="","",IF(INDEX('January 2026 Renewals'!$A:$A,$D$1+ROW()-ROW($B$13))&lt;&gt;$C$1,"",INDEX('January 2026 Renewals'!$Q:$Q,$D$1+ROW()-ROW($B$13))))</f>
        <v>1.2</v>
      </c>
      <c r="H15" s="486">
        <f>IF($D$1="","",IF(INDEX('January 2026 Renewals'!$A:$A,$D$1+ROW()-ROW($B$13))&lt;&gt;$C$1,"",INDEX('January 2026 Renewals'!$R:$R,$D$1+ROW()-ROW($B$13))))</f>
        <v>1.35</v>
      </c>
      <c r="I15" s="486">
        <f>IF($D$1="","",IF(INDEX('January 2026 Renewals'!$A:$A,$D$1+ROW()-ROW($B$13))&lt;&gt;$C$1,"",INDEX('January 2026 Renewals'!$W:$W,$D$1+ROW()-ROW($B$13))))</f>
        <v>1.36</v>
      </c>
      <c r="J15" s="486">
        <f>IF($D$1="","",IF(INDEX('January 2026 Renewals'!$A:$A,$D$1+ROW()-ROW($B$13))&lt;&gt;$C$1,"",INDEX('January 2026 Renewals'!$AC:$AC,$D$1+ROW()-ROW($B$13))))</f>
        <v>1.34</v>
      </c>
      <c r="K15">
        <f>IF($D$1="","",IF(INDEX('January 2026 Renewals'!$A:$A,$D$1+ROW()-ROW($B$13))&lt;&gt;$C$1,"",INDEX('January 2026 Renewals'!$AM:$AM,$D$1+ROW()-ROW($B$13))))</f>
        <v>0</v>
      </c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10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277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136" customFormat="1" ht="12.75" customHeight="1">
      <c r="A19" s="60"/>
      <c r="B19" s="150" t="str">
        <f>IF($D$1="","",IF(INDEX('January 2026 Renewals'!$A:$A,$D$1+ROW()-ROW($B$13))&lt;&gt;$C$1,"",INDEX('January 2026 Renewals'!$H:$H,$D$1+ROW()-ROW($B$13))))</f>
        <v/>
      </c>
      <c r="C19" s="151" t="str">
        <f>IF($D$1="","",IF(INDEX('January 2026 Renewals'!$A:$A,$D$1+ROW()-ROW($B$13))&lt;&gt;$C$1,"",INDEX('January 2026 Renewals'!$C:$C,$D$1+ROW()-ROW($B$13))))</f>
        <v/>
      </c>
      <c r="D19" s="151" t="str">
        <f>IF($D$1="","",IF(INDEX('January 2026 Renewals'!$A:$A,$D$1+ROW()-ROW($B$13))&lt;&gt;$C$1,"",INDEX('January 2026 Renewals'!$E:$E,$D$1+ROW()-ROW($B$13))))</f>
        <v/>
      </c>
      <c r="E19" s="152" t="str">
        <f>IF($D$1="","",IF(INDEX('January 2026 Renewals'!$A:$A,$D$1+ROW()-ROW($B$13))&lt;&gt;$C$1,"",INDEX('January 2026 Renewals'!$G:$G,$D$1+ROW()-ROW($B$13))))</f>
        <v/>
      </c>
      <c r="F19" s="153" t="str">
        <f>IF($D$1="","",IF(INDEX('January 2026 Renewals'!$A:$A,$D$1+ROW()-ROW($B$13))&lt;&gt;$C$1,"",INDEX('January 2026 Renewals'!$I:$I,$D$1+ROW()-ROW($B$13))))</f>
        <v/>
      </c>
      <c r="G19" s="486" t="str">
        <f>IF($D$1="","",IF(INDEX('January 2026 Renewals'!$A:$A,$D$1+ROW()-ROW($B$13))&lt;&gt;$C$1,"",INDEX('January 2026 Renewals'!$Q:$Q,$D$1+ROW()-ROW($B$13))))</f>
        <v/>
      </c>
      <c r="H19" s="486" t="str">
        <f>IF($D$1="","",IF(INDEX('January 2026 Renewals'!$A:$A,$D$1+ROW()-ROW($B$13))&lt;&gt;$C$1,"",INDEX('January 2026 Renewals'!$R:$R,$D$1+ROW()-ROW($B$13))))</f>
        <v/>
      </c>
      <c r="I19" s="486" t="str">
        <f>IF($D$1="","",IF(INDEX('January 2026 Renewals'!$A:$A,$D$1+ROW()-ROW($B$13))&lt;&gt;$C$1,"",INDEX('January 2026 Renewals'!$W:$W,$D$1+ROW()-ROW($B$13))))</f>
        <v/>
      </c>
      <c r="J19" s="486" t="str">
        <f>IF($D$1="","",IF(INDEX('January 2026 Renewals'!$A:$A,$D$1+ROW()-ROW($B$13))&lt;&gt;$C$1,"",INDEX('January 2026 Renewals'!$AC:$AC,$D$1+ROW()-ROW($B$13))))</f>
        <v/>
      </c>
      <c r="K19" t="str">
        <f>IF($D$1="","",IF(INDEX('January 2026 Renewals'!$A:$A,$D$1+ROW()-ROW($B$13))&lt;&gt;$C$1,"",INDEX('January 2026 Renewals'!$AM:$AM,$D$1+ROW()-ROW($B$13))))</f>
        <v/>
      </c>
      <c r="L19" s="481"/>
      <c r="M19" s="481"/>
      <c r="N19" s="481"/>
      <c r="O19" s="481"/>
      <c r="P19" s="481"/>
      <c r="Q19" s="481"/>
      <c r="R19" s="481"/>
      <c r="S19" s="481"/>
      <c r="T19" s="481"/>
      <c r="U19" s="430"/>
      <c r="V19" s="110"/>
      <c r="W19" s="124"/>
      <c r="X19" s="139"/>
      <c r="Y19" s="140"/>
      <c r="Z19" s="141"/>
      <c r="AA19" s="141"/>
      <c r="AB19" s="142"/>
      <c r="AC19" s="143"/>
      <c r="AD19" s="143"/>
      <c r="AE19" s="144"/>
      <c r="AF19" s="145"/>
      <c r="AG19" s="146"/>
      <c r="AH19" s="146"/>
      <c r="AL19" s="57"/>
      <c r="AM19" s="58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s="136" customFormat="1" ht="12.75" customHeight="1">
      <c r="A20" s="60"/>
      <c r="B20" s="150" t="str">
        <f>IF($D$1="","",IF(INDEX('January 2026 Renewals'!$A:$A,$D$1+ROW()-ROW($B$13))&lt;&gt;$C$1,"",INDEX('January 2026 Renewals'!$H:$H,$D$1+ROW()-ROW($B$13))))</f>
        <v/>
      </c>
      <c r="C20" s="151" t="str">
        <f>IF($D$1="","",IF(INDEX('January 2026 Renewals'!$A:$A,$D$1+ROW()-ROW($B$13))&lt;&gt;$C$1,"",INDEX('January 2026 Renewals'!$C:$C,$D$1+ROW()-ROW($B$13))))</f>
        <v/>
      </c>
      <c r="D20" s="151" t="str">
        <f>IF($D$1="","",IF(INDEX('January 2026 Renewals'!$A:$A,$D$1+ROW()-ROW($B$13))&lt;&gt;$C$1,"",INDEX('January 2026 Renewals'!$E:$E,$D$1+ROW()-ROW($B$13))))</f>
        <v/>
      </c>
      <c r="E20" s="152" t="str">
        <f>IF($D$1="","",IF(INDEX('January 2026 Renewals'!$A:$A,$D$1+ROW()-ROW($B$13))&lt;&gt;$C$1,"",INDEX('January 2026 Renewals'!$G:$G,$D$1+ROW()-ROW($B$13))))</f>
        <v/>
      </c>
      <c r="F20" s="153" t="str">
        <f>IF($D$1="","",IF(INDEX('January 2026 Renewals'!$A:$A,$D$1+ROW()-ROW($B$13))&lt;&gt;$C$1,"",INDEX('January 2026 Renewals'!$I:$I,$D$1+ROW()-ROW($B$13))))</f>
        <v/>
      </c>
      <c r="G20" s="486" t="str">
        <f>IF($D$1="","",IF(INDEX('January 2026 Renewals'!$A:$A,$D$1+ROW()-ROW($B$13))&lt;&gt;$C$1,"",INDEX('January 2026 Renewals'!$Q:$Q,$D$1+ROW()-ROW($B$13))))</f>
        <v/>
      </c>
      <c r="H20" s="486" t="str">
        <f>IF($D$1="","",IF(INDEX('January 2026 Renewals'!$A:$A,$D$1+ROW()-ROW($B$13))&lt;&gt;$C$1,"",INDEX('January 2026 Renewals'!$R:$R,$D$1+ROW()-ROW($B$13))))</f>
        <v/>
      </c>
      <c r="I20" s="486" t="str">
        <f>IF($D$1="","",IF(INDEX('January 2026 Renewals'!$A:$A,$D$1+ROW()-ROW($B$13))&lt;&gt;$C$1,"",INDEX('January 2026 Renewals'!$W:$W,$D$1+ROW()-ROW($B$13))))</f>
        <v/>
      </c>
      <c r="J20" s="486" t="str">
        <f>IF($D$1="","",IF(INDEX('January 2026 Renewals'!$A:$A,$D$1+ROW()-ROW($B$13))&lt;&gt;$C$1,"",INDEX('January 2026 Renewals'!$AC:$AC,$D$1+ROW()-ROW($B$13))))</f>
        <v/>
      </c>
      <c r="K20" t="str">
        <f>IF($D$1="","",IF(INDEX('January 2026 Renewals'!$A:$A,$D$1+ROW()-ROW($B$13))&lt;&gt;$C$1,"",INDEX('January 2026 Renewals'!$AM:$AM,$D$1+ROW()-ROW($B$13))))</f>
        <v/>
      </c>
      <c r="L20" s="481"/>
      <c r="M20" s="481"/>
      <c r="N20" s="481"/>
      <c r="O20" s="481"/>
      <c r="P20" s="481"/>
      <c r="Q20" s="481"/>
      <c r="R20" s="481"/>
      <c r="S20" s="481"/>
      <c r="T20" s="481"/>
      <c r="U20" s="430"/>
      <c r="V20" s="110"/>
      <c r="W20" s="124"/>
      <c r="X20" s="139"/>
      <c r="Y20" s="140"/>
      <c r="Z20" s="141"/>
      <c r="AA20" s="141"/>
      <c r="AB20" s="142"/>
      <c r="AC20" s="143"/>
      <c r="AD20" s="143"/>
      <c r="AE20" s="144"/>
      <c r="AF20" s="145"/>
      <c r="AG20" s="146"/>
      <c r="AH20" s="146"/>
      <c r="AL20" s="57"/>
      <c r="AM20" s="58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s="136" customFormat="1" ht="12.75" customHeight="1">
      <c r="A21" s="60"/>
      <c r="B21" s="150" t="str">
        <f>IF($D$1="","",IF(INDEX('January 2026 Renewals'!$A:$A,$D$1+ROW()-ROW($B$13))&lt;&gt;$C$1,"",INDEX('January 2026 Renewals'!$H:$H,$D$1+ROW()-ROW($B$13))))</f>
        <v/>
      </c>
      <c r="C21" s="151" t="str">
        <f>IF($D$1="","",IF(INDEX('January 2026 Renewals'!$A:$A,$D$1+ROW()-ROW($B$13))&lt;&gt;$C$1,"",INDEX('January 2026 Renewals'!$C:$C,$D$1+ROW()-ROW($B$13))))</f>
        <v/>
      </c>
      <c r="D21" s="151" t="str">
        <f>IF($D$1="","",IF(INDEX('January 2026 Renewals'!$A:$A,$D$1+ROW()-ROW($B$13))&lt;&gt;$C$1,"",INDEX('January 2026 Renewals'!$E:$E,$D$1+ROW()-ROW($B$13))))</f>
        <v/>
      </c>
      <c r="E21" s="152" t="str">
        <f>IF($D$1="","",IF(INDEX('January 2026 Renewals'!$A:$A,$D$1+ROW()-ROW($B$13))&lt;&gt;$C$1,"",INDEX('January 2026 Renewals'!$G:$G,$D$1+ROW()-ROW($B$13))))</f>
        <v/>
      </c>
      <c r="F21" s="153" t="str">
        <f>IF($D$1="","",IF(INDEX('January 2026 Renewals'!$A:$A,$D$1+ROW()-ROW($B$13))&lt;&gt;$C$1,"",INDEX('January 2026 Renewals'!$I:$I,$D$1+ROW()-ROW($B$13))))</f>
        <v/>
      </c>
      <c r="G21" s="486" t="str">
        <f>IF($D$1="","",IF(INDEX('January 2026 Renewals'!$A:$A,$D$1+ROW()-ROW($B$13))&lt;&gt;$C$1,"",INDEX('January 2026 Renewals'!$Q:$Q,$D$1+ROW()-ROW($B$13))))</f>
        <v/>
      </c>
      <c r="H21" s="486" t="str">
        <f>IF($D$1="","",IF(INDEX('January 2026 Renewals'!$A:$A,$D$1+ROW()-ROW($B$13))&lt;&gt;$C$1,"",INDEX('January 2026 Renewals'!$R:$R,$D$1+ROW()-ROW($B$13))))</f>
        <v/>
      </c>
      <c r="I21" s="486" t="str">
        <f>IF($D$1="","",IF(INDEX('January 2026 Renewals'!$A:$A,$D$1+ROW()-ROW($B$13))&lt;&gt;$C$1,"",INDEX('January 2026 Renewals'!$W:$W,$D$1+ROW()-ROW($B$13))))</f>
        <v/>
      </c>
      <c r="J21" s="486" t="str">
        <f>IF($D$1="","",IF(INDEX('January 2026 Renewals'!$A:$A,$D$1+ROW()-ROW($B$13))&lt;&gt;$C$1,"",INDEX('January 2026 Renewals'!$AC:$AC,$D$1+ROW()-ROW($B$13))))</f>
        <v/>
      </c>
      <c r="K21" t="str">
        <f>IF($D$1="","",IF(INDEX('January 2026 Renewals'!$A:$A,$D$1+ROW()-ROW($B$13))&lt;&gt;$C$1,"",INDEX('January 2026 Renewals'!$AM:$AM,$D$1+ROW()-ROW($B$13))))</f>
        <v/>
      </c>
      <c r="L21" s="481"/>
      <c r="M21" s="481"/>
      <c r="N21" s="481"/>
      <c r="O21" s="481"/>
      <c r="P21" s="481"/>
      <c r="Q21" s="481"/>
      <c r="R21" s="481"/>
      <c r="S21" s="481"/>
      <c r="T21" s="481"/>
      <c r="U21" s="430"/>
      <c r="V21" s="110"/>
      <c r="W21" s="124"/>
      <c r="X21" s="139"/>
      <c r="Y21" s="140"/>
      <c r="Z21" s="141"/>
      <c r="AA21" s="141"/>
      <c r="AB21" s="142"/>
      <c r="AC21" s="143"/>
      <c r="AD21" s="143"/>
      <c r="AE21" s="144"/>
      <c r="AF21" s="145"/>
      <c r="AG21" s="146"/>
      <c r="AH21" s="146"/>
      <c r="AL21" s="57"/>
      <c r="AM21" s="58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s="136" customFormat="1" ht="12.75" customHeight="1">
      <c r="A22" s="60"/>
      <c r="B22" s="150" t="str">
        <f>IF($D$1="","",IF(INDEX('January 2026 Renewals'!$A:$A,$D$1+ROW()-ROW($B$13))&lt;&gt;$C$1,"",INDEX('January 2026 Renewals'!$H:$H,$D$1+ROW()-ROW($B$13))))</f>
        <v/>
      </c>
      <c r="C22" s="151" t="str">
        <f>IF($D$1="","",IF(INDEX('January 2026 Renewals'!$A:$A,$D$1+ROW()-ROW($B$13))&lt;&gt;$C$1,"",INDEX('January 2026 Renewals'!$C:$C,$D$1+ROW()-ROW($B$13))))</f>
        <v/>
      </c>
      <c r="D22" s="151" t="str">
        <f>IF($D$1="","",IF(INDEX('January 2026 Renewals'!$A:$A,$D$1+ROW()-ROW($B$13))&lt;&gt;$C$1,"",INDEX('January 2026 Renewals'!$E:$E,$D$1+ROW()-ROW($B$13))))</f>
        <v/>
      </c>
      <c r="E22" s="152" t="str">
        <f>IF($D$1="","",IF(INDEX('January 2026 Renewals'!$A:$A,$D$1+ROW()-ROW($B$13))&lt;&gt;$C$1,"",INDEX('January 2026 Renewals'!$G:$G,$D$1+ROW()-ROW($B$13))))</f>
        <v/>
      </c>
      <c r="F22" s="153" t="str">
        <f>IF($D$1="","",IF(INDEX('January 2026 Renewals'!$A:$A,$D$1+ROW()-ROW($B$13))&lt;&gt;$C$1,"",INDEX('January 2026 Renewals'!$I:$I,$D$1+ROW()-ROW($B$13))))</f>
        <v/>
      </c>
      <c r="G22" s="486" t="str">
        <f>IF($D$1="","",IF(INDEX('January 2026 Renewals'!$A:$A,$D$1+ROW()-ROW($B$13))&lt;&gt;$C$1,"",INDEX('January 2026 Renewals'!$Q:$Q,$D$1+ROW()-ROW($B$13))))</f>
        <v/>
      </c>
      <c r="H22" s="486" t="str">
        <f>IF($D$1="","",IF(INDEX('January 2026 Renewals'!$A:$A,$D$1+ROW()-ROW($B$13))&lt;&gt;$C$1,"",INDEX('January 2026 Renewals'!$R:$R,$D$1+ROW()-ROW($B$13))))</f>
        <v/>
      </c>
      <c r="I22" s="486" t="str">
        <f>IF($D$1="","",IF(INDEX('January 2026 Renewals'!$A:$A,$D$1+ROW()-ROW($B$13))&lt;&gt;$C$1,"",INDEX('January 2026 Renewals'!$W:$W,$D$1+ROW()-ROW($B$13))))</f>
        <v/>
      </c>
      <c r="J22" s="486" t="str">
        <f>IF($D$1="","",IF(INDEX('January 2026 Renewals'!$A:$A,$D$1+ROW()-ROW($B$13))&lt;&gt;$C$1,"",INDEX('January 2026 Renewals'!$AC:$AC,$D$1+ROW()-ROW($B$13))))</f>
        <v/>
      </c>
      <c r="K22" t="str">
        <f>IF($D$1="","",IF(INDEX('January 2026 Renewals'!$A:$A,$D$1+ROW()-ROW($B$13))&lt;&gt;$C$1,"",INDEX('January 2026 Renewals'!$AM:$AM,$D$1+ROW()-ROW($B$13))))</f>
        <v/>
      </c>
      <c r="L22" s="481"/>
      <c r="M22" s="481"/>
      <c r="N22" s="481"/>
      <c r="O22" s="481"/>
      <c r="P22" s="481"/>
      <c r="Q22" s="481"/>
      <c r="R22" s="481"/>
      <c r="S22" s="481"/>
      <c r="T22" s="481"/>
      <c r="U22" s="430"/>
      <c r="V22" s="110"/>
      <c r="W22" s="124"/>
      <c r="X22" s="139"/>
      <c r="Y22" s="140"/>
      <c r="Z22" s="141"/>
      <c r="AA22" s="141"/>
      <c r="AB22" s="142"/>
      <c r="AC22" s="143"/>
      <c r="AD22" s="143"/>
      <c r="AE22" s="144"/>
      <c r="AF22" s="145"/>
      <c r="AG22" s="146"/>
      <c r="AH22" s="146"/>
      <c r="AL22" s="57"/>
      <c r="AM22" s="58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s="136" customFormat="1" ht="12.75" customHeight="1">
      <c r="A23" s="60"/>
      <c r="B23" s="150" t="str">
        <f>IF($D$1="","",IF(INDEX('January 2026 Renewals'!$A:$A,$D$1+ROW()-ROW($B$13))&lt;&gt;$C$1,"",INDEX('January 2026 Renewals'!$H:$H,$D$1+ROW()-ROW($B$13))))</f>
        <v/>
      </c>
      <c r="C23" s="151" t="str">
        <f>IF($D$1="","",IF(INDEX('January 2026 Renewals'!$A:$A,$D$1+ROW()-ROW($B$13))&lt;&gt;$C$1,"",INDEX('January 2026 Renewals'!$C:$C,$D$1+ROW()-ROW($B$13))))</f>
        <v/>
      </c>
      <c r="D23" s="151" t="str">
        <f>IF($D$1="","",IF(INDEX('January 2026 Renewals'!$A:$A,$D$1+ROW()-ROW($B$13))&lt;&gt;$C$1,"",INDEX('January 2026 Renewals'!$E:$E,$D$1+ROW()-ROW($B$13))))</f>
        <v/>
      </c>
      <c r="E23" s="152" t="str">
        <f>IF($D$1="","",IF(INDEX('January 2026 Renewals'!$A:$A,$D$1+ROW()-ROW($B$13))&lt;&gt;$C$1,"",INDEX('January 2026 Renewals'!$G:$G,$D$1+ROW()-ROW($B$13))))</f>
        <v/>
      </c>
      <c r="F23" s="153" t="str">
        <f>IF($D$1="","",IF(INDEX('January 2026 Renewals'!$A:$A,$D$1+ROW()-ROW($B$13))&lt;&gt;$C$1,"",INDEX('January 2026 Renewals'!$I:$I,$D$1+ROW()-ROW($B$13))))</f>
        <v/>
      </c>
      <c r="G23" s="486" t="str">
        <f>IF($D$1="","",IF(INDEX('January 2026 Renewals'!$A:$A,$D$1+ROW()-ROW($B$13))&lt;&gt;$C$1,"",INDEX('January 2026 Renewals'!$Q:$Q,$D$1+ROW()-ROW($B$13))))</f>
        <v/>
      </c>
      <c r="H23" s="486" t="str">
        <f>IF($D$1="","",IF(INDEX('January 2026 Renewals'!$A:$A,$D$1+ROW()-ROW($B$13))&lt;&gt;$C$1,"",INDEX('January 2026 Renewals'!$R:$R,$D$1+ROW()-ROW($B$13))))</f>
        <v/>
      </c>
      <c r="I23" s="486" t="str">
        <f>IF($D$1="","",IF(INDEX('January 2026 Renewals'!$A:$A,$D$1+ROW()-ROW($B$13))&lt;&gt;$C$1,"",INDEX('January 2026 Renewals'!$W:$W,$D$1+ROW()-ROW($B$13))))</f>
        <v/>
      </c>
      <c r="J23" s="486" t="str">
        <f>IF($D$1="","",IF(INDEX('January 2026 Renewals'!$A:$A,$D$1+ROW()-ROW($B$13))&lt;&gt;$C$1,"",INDEX('January 2026 Renewals'!$AC:$AC,$D$1+ROW()-ROW($B$13))))</f>
        <v/>
      </c>
      <c r="K23" t="str">
        <f>IF($D$1="","",IF(INDEX('January 2026 Renewals'!$A:$A,$D$1+ROW()-ROW($B$13))&lt;&gt;$C$1,"",INDEX('January 2026 Renewals'!$AM:$AM,$D$1+ROW()-ROW($B$13))))</f>
        <v/>
      </c>
      <c r="L23" s="481"/>
      <c r="M23" s="481"/>
      <c r="N23" s="481"/>
      <c r="O23" s="481"/>
      <c r="P23" s="481"/>
      <c r="Q23" s="481"/>
      <c r="R23" s="481"/>
      <c r="S23" s="481"/>
      <c r="T23" s="481"/>
      <c r="U23" s="430"/>
      <c r="V23" s="110"/>
      <c r="W23" s="124"/>
      <c r="X23" s="139"/>
      <c r="Y23" s="140"/>
      <c r="Z23" s="141"/>
      <c r="AA23" s="141"/>
      <c r="AB23" s="142"/>
      <c r="AC23" s="143"/>
      <c r="AD23" s="143"/>
      <c r="AE23" s="144"/>
      <c r="AF23" s="145"/>
      <c r="AG23" s="146"/>
      <c r="AH23" s="146"/>
      <c r="AL23" s="57"/>
      <c r="AM23" s="58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s="243" customFormat="1" ht="15.75" customHeight="1">
      <c r="A24" s="235"/>
      <c r="B24" s="236" t="s">
        <v>766</v>
      </c>
      <c r="C24" s="237"/>
      <c r="D24" s="237"/>
      <c r="E24" s="238">
        <f>SUM(E13:E23)</f>
        <v>9757</v>
      </c>
      <c r="F24" s="239"/>
      <c r="G24" s="237"/>
      <c r="H24" s="240"/>
      <c r="I24" s="237"/>
      <c r="J24" s="237"/>
      <c r="K24" s="241"/>
      <c r="L24" s="242"/>
      <c r="M24" s="242"/>
      <c r="N24" s="242"/>
      <c r="O24" s="242"/>
      <c r="P24" s="242"/>
      <c r="Q24" s="242"/>
      <c r="R24" s="242"/>
      <c r="S24" s="242"/>
      <c r="T24" s="242"/>
      <c r="U24" s="242"/>
      <c r="W24" s="244"/>
      <c r="X24" s="244"/>
      <c r="Y24" s="244"/>
      <c r="Z24" s="244"/>
      <c r="AA24" s="244"/>
      <c r="AB24" s="244"/>
      <c r="AC24" s="244"/>
      <c r="AD24" s="244"/>
      <c r="AE24" s="244"/>
      <c r="AF24" s="244"/>
      <c r="AG24" s="245"/>
      <c r="AH24" s="246"/>
      <c r="AI24" s="247"/>
      <c r="AJ24" s="247"/>
      <c r="AK24" s="247"/>
      <c r="AL24" s="248"/>
    </row>
    <row r="25" spans="1:71" s="46" customFormat="1" ht="15.75" customHeight="1">
      <c r="A25" s="866" t="s">
        <v>776</v>
      </c>
      <c r="B25" s="867"/>
      <c r="C25" s="867"/>
      <c r="D25" s="867"/>
      <c r="E25" s="867"/>
      <c r="F25" s="867"/>
      <c r="G25" s="867"/>
      <c r="H25" s="867"/>
      <c r="I25" s="867"/>
      <c r="J25" s="867"/>
      <c r="K25" s="867"/>
      <c r="L25" s="867"/>
      <c r="M25" s="867"/>
      <c r="N25" s="867"/>
      <c r="O25" s="867"/>
      <c r="P25" s="867"/>
      <c r="Q25" s="867"/>
      <c r="R25" s="867"/>
      <c r="S25" s="867"/>
      <c r="T25" s="867"/>
      <c r="U25" s="858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9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</row>
    <row r="26" spans="1:71" s="46" customFormat="1" ht="15.75" customHeight="1">
      <c r="A26" s="866" t="s">
        <v>777</v>
      </c>
      <c r="B26" s="867"/>
      <c r="C26" s="867"/>
      <c r="D26" s="867"/>
      <c r="E26" s="867"/>
      <c r="F26" s="867"/>
      <c r="G26" s="867"/>
      <c r="H26" s="867"/>
      <c r="I26" s="867"/>
      <c r="J26" s="867"/>
      <c r="K26" s="867"/>
      <c r="L26" s="867"/>
      <c r="M26" s="867"/>
      <c r="N26" s="867"/>
      <c r="O26" s="867"/>
      <c r="P26" s="867"/>
      <c r="Q26" s="867"/>
      <c r="R26" s="867"/>
      <c r="S26" s="867"/>
      <c r="T26" s="867"/>
      <c r="U26" s="858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9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</row>
    <row r="27" spans="1:71" s="552" customFormat="1" ht="38.25" customHeight="1">
      <c r="A27" s="530"/>
      <c r="B27" s="531" t="s">
        <v>751</v>
      </c>
      <c r="C27" s="532" t="s">
        <v>752</v>
      </c>
      <c r="D27" s="532" t="s">
        <v>753</v>
      </c>
      <c r="E27" s="530" t="s">
        <v>730</v>
      </c>
      <c r="F27" s="547" t="s">
        <v>778</v>
      </c>
      <c r="G27" s="547" t="s">
        <v>779</v>
      </c>
      <c r="H27" s="547" t="s">
        <v>780</v>
      </c>
      <c r="I27" s="547" t="s">
        <v>781</v>
      </c>
      <c r="J27" s="548" t="s">
        <v>128</v>
      </c>
      <c r="K27" s="840" t="s">
        <v>71</v>
      </c>
      <c r="L27" s="841"/>
      <c r="M27" s="841"/>
      <c r="N27" s="841"/>
      <c r="O27" s="841"/>
      <c r="P27" s="841"/>
      <c r="Q27" s="841"/>
      <c r="R27" s="840" t="s">
        <v>782</v>
      </c>
      <c r="S27" s="841"/>
      <c r="T27" s="841"/>
      <c r="U27" s="841"/>
      <c r="V27" s="536"/>
      <c r="W27" s="549"/>
      <c r="X27" s="550"/>
      <c r="Y27" s="550"/>
      <c r="Z27" s="550"/>
      <c r="AA27" s="550"/>
      <c r="AB27" s="550"/>
      <c r="AC27" s="550"/>
      <c r="AD27" s="550"/>
      <c r="AE27" s="550"/>
      <c r="AF27" s="550"/>
      <c r="AG27" s="550"/>
      <c r="AH27" s="550"/>
      <c r="AI27" s="550"/>
      <c r="AJ27" s="550"/>
      <c r="AK27" s="550"/>
      <c r="AL27" s="551"/>
    </row>
    <row r="28" spans="1:71" s="55" customFormat="1" ht="20.25" customHeight="1">
      <c r="A28" s="125"/>
      <c r="B28" s="569" t="s">
        <v>798</v>
      </c>
      <c r="C28" s="570" t="str">
        <f>IF($F$1="","",INDEX('Working - CPI'!$B:$B,$F$1+ROW()-ROW($B$28)))</f>
        <v/>
      </c>
      <c r="D28" s="570" t="str">
        <f>IF($F$1="","",INDEX('Working - CPI'!$C:$C,$F$1+ROW()-ROW($B$28)))</f>
        <v/>
      </c>
      <c r="E28" s="571" t="str">
        <f>IF($F$1="","",INDEX('Working - CPI'!$D:$D,$F$1+ROW()-ROW($B$28)))</f>
        <v/>
      </c>
      <c r="F28" s="572" t="str">
        <f>IF($F$1="","",INDEX('Working - CPI'!$E:$E,$F$1+ROW()-ROW($B$28)))</f>
        <v/>
      </c>
      <c r="G28" s="573" t="str">
        <f>IF($F$1="","",INDEX('Working - CPI'!$F:$F,$F$1+ROW()-ROW($B$28)))</f>
        <v/>
      </c>
      <c r="H28" s="574" t="str">
        <f>IF($F$1="","",INDEX('Working - CPI'!$G:$G,$F$1+ROW()-ROW($B$28)))</f>
        <v/>
      </c>
      <c r="I28" s="575" t="str">
        <f>IF($F$1="","",INDEX('Working - CPI'!$H:$H,$F$1+ROW()-ROW($B$28)))</f>
        <v/>
      </c>
      <c r="J28" s="575" t="str">
        <f>IF($F$1="","",INDEX('Working - CPI'!$I:$I,$F$1+ROW()-ROW($B$28)))</f>
        <v/>
      </c>
      <c r="K28" s="953" t="str">
        <f>IF($F$1="","",INDEX('Working - CPI'!$J:$J,$F$1+ROW()-ROW($B$28)))</f>
        <v/>
      </c>
      <c r="L28" s="954"/>
      <c r="M28" s="954"/>
      <c r="N28" s="954"/>
      <c r="O28" s="954"/>
      <c r="P28" s="954"/>
      <c r="Q28" s="954"/>
      <c r="R28" s="847" t="s">
        <v>798</v>
      </c>
      <c r="S28" s="847"/>
      <c r="T28" s="847"/>
      <c r="U28" s="847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71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71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71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65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65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65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65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65" s="55" customFormat="1" ht="12.75" customHeight="1">
      <c r="A37" s="133"/>
      <c r="B37" s="156"/>
      <c r="C37" s="157"/>
      <c r="D37" s="157"/>
      <c r="E37" s="158"/>
      <c r="F37" s="159"/>
      <c r="G37" s="269"/>
      <c r="H37" s="270"/>
      <c r="I37" s="269"/>
      <c r="J37" s="269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65" s="55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 s="57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10"/>
    </row>
    <row r="39" spans="1:65" s="55" customFormat="1" ht="12.75" customHeight="1">
      <c r="A39" s="133"/>
      <c r="B39" s="156"/>
      <c r="C39" s="157"/>
      <c r="D39" s="157"/>
      <c r="E39" s="158"/>
      <c r="F39" s="159"/>
      <c r="G39" s="269"/>
      <c r="H39" s="270"/>
      <c r="I39" s="269"/>
      <c r="J39" s="269"/>
      <c r="K39" s="57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W39" s="155"/>
      <c r="X39" s="155"/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10"/>
    </row>
    <row r="40" spans="1:65" s="55" customFormat="1" ht="12.75" customHeight="1">
      <c r="A40" s="133"/>
      <c r="B40" s="156"/>
      <c r="C40" s="157"/>
      <c r="D40" s="157"/>
      <c r="E40" s="158"/>
      <c r="F40" s="159"/>
      <c r="G40" s="269"/>
      <c r="H40" s="270"/>
      <c r="I40" s="269"/>
      <c r="J40" s="269"/>
      <c r="K40" s="57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10"/>
    </row>
    <row r="41" spans="1:65" s="55" customFormat="1" ht="12.75" customHeight="1">
      <c r="A41" s="133"/>
      <c r="B41" s="156"/>
      <c r="C41" s="157"/>
      <c r="D41" s="157"/>
      <c r="E41" s="158"/>
      <c r="F41" s="159"/>
      <c r="G41" s="269"/>
      <c r="H41" s="270"/>
      <c r="I41" s="269"/>
      <c r="J41" s="269"/>
      <c r="K41" s="57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10"/>
    </row>
    <row r="42" spans="1:65" s="55" customFormat="1" ht="12.75" customHeight="1">
      <c r="A42" s="133"/>
      <c r="B42" s="156"/>
      <c r="C42" s="157"/>
      <c r="D42" s="157"/>
      <c r="E42" s="158"/>
      <c r="F42" s="159"/>
      <c r="G42" s="269"/>
      <c r="H42" s="270"/>
      <c r="I42" s="269"/>
      <c r="J42" s="269"/>
      <c r="K42" s="57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10"/>
    </row>
    <row r="43" spans="1:65" s="55" customFormat="1" ht="12.75" customHeight="1">
      <c r="A43" s="133"/>
      <c r="B43" s="156"/>
      <c r="C43" s="157"/>
      <c r="D43" s="157"/>
      <c r="E43" s="158"/>
      <c r="F43" s="159"/>
      <c r="G43" s="269"/>
      <c r="H43" s="270"/>
      <c r="I43" s="269"/>
      <c r="J43" s="269"/>
      <c r="K43" s="57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10"/>
    </row>
    <row r="44" spans="1:65" s="55" customFormat="1" ht="12.75" customHeight="1">
      <c r="A44" s="186"/>
      <c r="B44" s="187"/>
      <c r="C44" s="188"/>
      <c r="D44" s="188"/>
      <c r="E44" s="189"/>
      <c r="F44" s="190"/>
      <c r="G44" s="271"/>
      <c r="H44" s="272"/>
      <c r="I44" s="271"/>
      <c r="J44" s="271"/>
      <c r="K44" s="57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10"/>
    </row>
    <row r="45" spans="1:65" s="57" customFormat="1" ht="12.75" customHeight="1">
      <c r="A45" s="133"/>
      <c r="B45" s="156"/>
      <c r="C45" s="157"/>
      <c r="D45" s="157"/>
      <c r="E45" s="158"/>
      <c r="F45" s="159"/>
      <c r="G45" s="269"/>
      <c r="H45" s="270"/>
      <c r="I45" s="269"/>
      <c r="J45" s="269"/>
      <c r="K45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55"/>
      <c r="W45" s="262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6"/>
    </row>
    <row r="46" spans="1:65" s="243" customFormat="1" ht="15.75" customHeight="1">
      <c r="A46" s="235"/>
      <c r="B46" s="236" t="s">
        <v>785</v>
      </c>
      <c r="C46" s="237">
        <f>SUMIF(B28:B45,B46,E28:E45)</f>
        <v>0</v>
      </c>
      <c r="D46" s="237"/>
      <c r="E46" s="238">
        <f>SUM(E28:E45)</f>
        <v>0</v>
      </c>
      <c r="F46" s="239"/>
      <c r="G46" s="237" t="s">
        <v>59</v>
      </c>
      <c r="H46" s="237">
        <f>SUMIF(B28:B41,G46,E28:E41)</f>
        <v>0</v>
      </c>
      <c r="I46" s="237"/>
      <c r="J46" s="237"/>
      <c r="K46" s="241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5"/>
      <c r="AH46" s="246"/>
      <c r="AI46" s="247"/>
      <c r="AJ46" s="247"/>
      <c r="AK46" s="247"/>
      <c r="AL46" s="248"/>
    </row>
    <row r="47" spans="1:65" s="55" customFormat="1" ht="30.75" customHeight="1">
      <c r="A47" s="837" t="s">
        <v>786</v>
      </c>
      <c r="B47" s="838"/>
      <c r="C47" s="838"/>
      <c r="D47" s="838"/>
      <c r="E47" s="838"/>
      <c r="F47" s="838"/>
      <c r="G47" s="838"/>
      <c r="H47" s="838"/>
      <c r="I47" s="838"/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9"/>
      <c r="W47" s="263" t="s">
        <v>734</v>
      </c>
      <c r="X47" s="166"/>
      <c r="Y47" s="166"/>
      <c r="Z47" s="166"/>
      <c r="AA47" s="166"/>
      <c r="AB47" s="166"/>
      <c r="AC47" s="166"/>
      <c r="AD47" s="166"/>
      <c r="AE47" s="166"/>
      <c r="AF47" s="166"/>
      <c r="AG47" s="167"/>
      <c r="AH47" s="168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</row>
    <row r="48" spans="1:65" s="55" customFormat="1" ht="24" customHeight="1">
      <c r="A48" s="161"/>
      <c r="B48" s="162"/>
      <c r="C48" s="163"/>
      <c r="D48" s="163"/>
      <c r="E48" s="164"/>
      <c r="F48" s="162"/>
      <c r="G48" s="854" t="s">
        <v>737</v>
      </c>
      <c r="H48" s="853"/>
      <c r="I48" s="855" t="s">
        <v>738</v>
      </c>
      <c r="J48" s="853"/>
      <c r="K48" s="854" t="s">
        <v>739</v>
      </c>
      <c r="L48" s="853"/>
      <c r="M48" s="854" t="s">
        <v>740</v>
      </c>
      <c r="N48" s="853"/>
      <c r="O48" s="165" t="s">
        <v>760</v>
      </c>
      <c r="P48" s="165" t="s">
        <v>742</v>
      </c>
      <c r="Q48" s="165" t="s">
        <v>743</v>
      </c>
      <c r="R48" s="165" t="s">
        <v>744</v>
      </c>
      <c r="S48" s="164"/>
      <c r="T48" s="164"/>
      <c r="U48" s="164"/>
      <c r="W48" s="171" t="s">
        <v>745</v>
      </c>
      <c r="X48" s="169"/>
      <c r="Y48" s="169"/>
      <c r="Z48" s="169"/>
      <c r="AA48" s="169"/>
      <c r="AB48" s="170" t="s">
        <v>746</v>
      </c>
      <c r="AC48" s="170"/>
      <c r="AD48" s="170"/>
      <c r="AE48" s="170" t="s">
        <v>287</v>
      </c>
      <c r="AF48" s="171"/>
      <c r="AG48" s="172"/>
      <c r="AH48" s="173"/>
    </row>
    <row r="49" spans="1:71" s="536" customFormat="1" ht="15" customHeight="1">
      <c r="A49" s="530"/>
      <c r="B49" s="531" t="s">
        <v>751</v>
      </c>
      <c r="C49" s="532" t="s">
        <v>752</v>
      </c>
      <c r="D49" s="532" t="s">
        <v>753</v>
      </c>
      <c r="E49" s="530" t="s">
        <v>730</v>
      </c>
      <c r="F49" s="533" t="s">
        <v>754</v>
      </c>
      <c r="G49" s="534" t="s">
        <v>296</v>
      </c>
      <c r="H49" s="534" t="s">
        <v>757</v>
      </c>
      <c r="I49" s="532" t="s">
        <v>296</v>
      </c>
      <c r="J49" s="532" t="s">
        <v>757</v>
      </c>
      <c r="K49" s="534" t="s">
        <v>296</v>
      </c>
      <c r="L49" s="534" t="s">
        <v>757</v>
      </c>
      <c r="M49" s="534" t="s">
        <v>296</v>
      </c>
      <c r="N49" s="534" t="s">
        <v>757</v>
      </c>
      <c r="O49" s="534" t="s">
        <v>787</v>
      </c>
      <c r="P49" s="534" t="s">
        <v>787</v>
      </c>
      <c r="Q49" s="534" t="s">
        <v>787</v>
      </c>
      <c r="R49" s="534">
        <f>S6</f>
        <v>0</v>
      </c>
      <c r="S49" s="553" t="s">
        <v>788</v>
      </c>
      <c r="T49" s="859" t="s">
        <v>71</v>
      </c>
      <c r="U49" s="860"/>
      <c r="W49" s="537" t="s">
        <v>759</v>
      </c>
      <c r="X49" s="537" t="s">
        <v>760</v>
      </c>
      <c r="Y49" s="537" t="s">
        <v>761</v>
      </c>
      <c r="Z49" s="537" t="s">
        <v>742</v>
      </c>
      <c r="AA49" s="537" t="s">
        <v>762</v>
      </c>
      <c r="AB49" s="538" t="s">
        <v>763</v>
      </c>
      <c r="AC49" s="539" t="s">
        <v>762</v>
      </c>
      <c r="AD49" s="540" t="s">
        <v>739</v>
      </c>
      <c r="AE49" s="538" t="s">
        <v>764</v>
      </c>
      <c r="AF49" s="539" t="s">
        <v>765</v>
      </c>
      <c r="AG49" s="554" t="s">
        <v>766</v>
      </c>
      <c r="AH49" s="541" t="s">
        <v>767</v>
      </c>
      <c r="AL49" s="555"/>
      <c r="AM49" s="556" t="str">
        <f>AM5</f>
        <v>Raleigh Light Industrial - Rent Bump Calculation</v>
      </c>
      <c r="AN49" s="557"/>
      <c r="AO49" s="557"/>
      <c r="AP49" s="557"/>
      <c r="AQ49" s="557"/>
      <c r="AR49" s="557"/>
      <c r="AS49" s="557"/>
      <c r="AT49" s="557"/>
      <c r="AU49" s="557"/>
      <c r="AV49" s="557"/>
      <c r="AW49" s="558"/>
      <c r="AX49" s="558"/>
      <c r="AY49" s="558"/>
      <c r="AZ49" s="558"/>
      <c r="BA49" s="558"/>
      <c r="BB49" s="558"/>
      <c r="BD49" s="556" t="str">
        <f>BD5</f>
        <v>Raleigh Light Industrial - Rent Bump Calculation (Monthly Rents)</v>
      </c>
      <c r="BE49" s="557"/>
      <c r="BF49" s="557"/>
      <c r="BG49" s="557"/>
      <c r="BH49" s="557"/>
      <c r="BI49" s="557"/>
      <c r="BJ49" s="557"/>
      <c r="BK49" s="557"/>
      <c r="BL49" s="557"/>
      <c r="BM49" s="557"/>
    </row>
    <row r="50" spans="1:71" s="55" customFormat="1" ht="15" customHeight="1">
      <c r="A50" s="60"/>
      <c r="B50" s="61" t="str">
        <f>IF($G$1="","",INDEX('Lease Report 2025'!$H:$H,$G$1+ROW()-ROW($B$50)))</f>
        <v>Safe and Sound Piano Moving, Storage and Commercial Rentals LLC</v>
      </c>
      <c r="C50" s="62" t="str">
        <f>IF($G$1="","",INDEX('Lease Report 2025'!$D:$D,$G$1+ROW()-ROW($B$50)))</f>
        <v>3050 S Country Club 4/5</v>
      </c>
      <c r="D50" s="62" t="str">
        <f>IF($G$1="","",INDEX('Lease Report 2025'!$E:$E,$G$1+ROW()-ROW($B$50)))</f>
        <v>4, 5</v>
      </c>
      <c r="E50" s="60">
        <f>IF($G$1="","",INDEX('Lease Report 2025'!$G:$G,$G$1+ROW()-ROW($B$50)))</f>
        <v>2898</v>
      </c>
      <c r="F50" s="63" t="str">
        <f>IF($G$1="","",INDEX('Lease Report 2025'!$A:$A,$G$1+ROW()-ROW($B$50)))</f>
        <v>New</v>
      </c>
      <c r="G50" s="64">
        <f>IF($G$1="","",INDEX('Lease Report 2025'!$L:$L,$G$1+ROW()-ROW($B$50)))</f>
        <v>1.3</v>
      </c>
      <c r="H50" s="64"/>
      <c r="I50" s="62">
        <f>IF($G$1="","",INDEX('Lease Report 2025'!$P:$P,$G$1+ROW()-ROW($B$50)))</f>
        <v>5</v>
      </c>
      <c r="J50" s="62"/>
      <c r="K50" s="64"/>
      <c r="L50" s="64"/>
      <c r="M50" s="64"/>
      <c r="N50" s="476"/>
      <c r="O50" s="476">
        <f>IF($G$1="","",INDEX('Lease Report 2025'!$N:$N,$G$1+ROW()-ROW($B$50)))</f>
        <v>0.05</v>
      </c>
      <c r="P50" s="476"/>
      <c r="Q50" s="476"/>
      <c r="R50" s="64"/>
      <c r="S50" s="109">
        <f>IF($G$1="","",INDEX('Lease Report 2025'!$R:$R,$G$1+ROW()-ROW($B$50)))</f>
        <v>45809</v>
      </c>
      <c r="T50" s="61">
        <f>IF($G$1="","",INDEX('Lease Report 2025'!$O:$O,$G$1+ROW()-ROW($B$50)))</f>
        <v>2</v>
      </c>
      <c r="U50" s="430"/>
      <c r="W50" s="122"/>
      <c r="X50" s="122"/>
      <c r="Y50" s="122"/>
      <c r="Z50" s="122"/>
      <c r="AA50" s="122"/>
      <c r="AB50" s="477"/>
      <c r="AC50" s="123"/>
      <c r="AD50" s="123"/>
      <c r="AE50" s="123"/>
      <c r="AF50" s="123"/>
      <c r="AG50" s="478"/>
      <c r="AH50" s="431"/>
      <c r="AL50" s="110"/>
      <c r="AM50" s="47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79"/>
      <c r="BE50" s="169"/>
      <c r="BF50" s="169"/>
      <c r="BG50" s="169"/>
      <c r="BH50" s="169"/>
      <c r="BI50" s="169"/>
      <c r="BJ50" s="169"/>
      <c r="BK50" s="169"/>
      <c r="BL50" s="169"/>
      <c r="BM50" s="169"/>
    </row>
    <row r="51" spans="1:71" s="55" customFormat="1" ht="15" customHeight="1">
      <c r="A51" s="60"/>
      <c r="B51" s="61" t="str">
        <f>IF($G$1="","",INDEX('Lease Report 2025'!$H:$H,$G$1+ROW()-ROW($B$50)))</f>
        <v>Tulu's Precious Hands, LLC</v>
      </c>
      <c r="C51" s="62" t="str">
        <f>IF($G$1="","",INDEX('Lease Report 2025'!$D:$D,$G$1+ROW()-ROW($B$50)))</f>
        <v>3050 S Country Club, Suite 27</v>
      </c>
      <c r="D51" s="62">
        <f>IF($G$1="","",INDEX('Lease Report 2025'!$E:$E,$G$1+ROW()-ROW($B$50)))</f>
        <v>0</v>
      </c>
      <c r="E51" s="60">
        <f>IF($G$1="","",INDEX('Lease Report 2025'!$G:$G,$G$1+ROW()-ROW($B$50)))</f>
        <v>1900</v>
      </c>
      <c r="F51" s="63" t="str">
        <f>IF($G$1="","",INDEX('Lease Report 2025'!$A:$A,$G$1+ROW()-ROW($B$50)))</f>
        <v>New</v>
      </c>
      <c r="G51" s="64">
        <f>IF($G$1="","",INDEX('Lease Report 2025'!$L:$L,$G$1+ROW()-ROW($B$50)))</f>
        <v>1.25</v>
      </c>
      <c r="H51" s="64"/>
      <c r="I51" s="62">
        <f>IF($G$1="","",INDEX('Lease Report 2025'!$P:$P,$G$1+ROW()-ROW($B$50)))</f>
        <v>5</v>
      </c>
      <c r="J51" s="62"/>
      <c r="K51" s="64"/>
      <c r="L51" s="64"/>
      <c r="M51" s="64"/>
      <c r="N51" s="476"/>
      <c r="O51" s="476">
        <f>IF($G$1="","",INDEX('Lease Report 2025'!$N:$N,$G$1+ROW()-ROW($B$50)))</f>
        <v>0.04</v>
      </c>
      <c r="P51" s="476"/>
      <c r="Q51" s="476"/>
      <c r="R51" s="64"/>
      <c r="S51" s="109">
        <f>IF($G$1="","",INDEX('Lease Report 2025'!$R:$R,$G$1+ROW()-ROW($B$50)))</f>
        <v>45839</v>
      </c>
      <c r="T51" s="61">
        <f>IF($G$1="","",INDEX('Lease Report 2025'!$O:$O,$G$1+ROW()-ROW($B$50)))</f>
        <v>3</v>
      </c>
      <c r="U51" s="430"/>
      <c r="W51" s="122"/>
      <c r="X51" s="122"/>
      <c r="Y51" s="122"/>
      <c r="Z51" s="122"/>
      <c r="AA51" s="122"/>
      <c r="AB51" s="477"/>
      <c r="AC51" s="123"/>
      <c r="AD51" s="123"/>
      <c r="AE51" s="123"/>
      <c r="AF51" s="123"/>
      <c r="AG51" s="478"/>
      <c r="AH51" s="431"/>
      <c r="AL51" s="110"/>
      <c r="AM51" s="47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79"/>
      <c r="BE51" s="169"/>
      <c r="BF51" s="169"/>
      <c r="BG51" s="169"/>
      <c r="BH51" s="169"/>
      <c r="BI51" s="169"/>
      <c r="BJ51" s="169"/>
      <c r="BK51" s="169"/>
      <c r="BL51" s="169"/>
      <c r="BM51" s="169"/>
    </row>
    <row r="52" spans="1:71" s="55" customFormat="1" ht="15" customHeight="1">
      <c r="A52" s="60"/>
      <c r="B52" s="61" t="str">
        <f>IF($G$1="","",INDEX('Lease Report 2025'!$H:$H,$G$1+ROW()-ROW($B$50)))</f>
        <v>Carpet Tech Services, Inc</v>
      </c>
      <c r="C52" s="62" t="str">
        <f>IF($G$1="","",INDEX('Lease Report 2025'!$D:$D,$G$1+ROW()-ROW($B$50)))</f>
        <v xml:space="preserve">3050 S Country Club Rd </v>
      </c>
      <c r="D52" s="62" t="str">
        <f>IF($G$1="","",INDEX('Lease Report 2025'!$E:$E,$G$1+ROW()-ROW($B$50)))</f>
        <v>06 and 07</v>
      </c>
      <c r="E52" s="60">
        <f>IF($G$1="","",INDEX('Lease Report 2025'!$G:$G,$G$1+ROW()-ROW($B$50)))</f>
        <v>4042</v>
      </c>
      <c r="F52" s="63" t="str">
        <f>IF($G$1="","",INDEX('Lease Report 2025'!$A:$A,$G$1+ROW()-ROW($B$50)))</f>
        <v>R</v>
      </c>
      <c r="G52" s="64">
        <f>IF($G$1="","",INDEX('Lease Report 2025'!$L:$L,$G$1+ROW()-ROW($B$50)))</f>
        <v>1.2</v>
      </c>
      <c r="H52" s="64"/>
      <c r="I52" s="62">
        <f>IF($G$1="","",INDEX('Lease Report 2025'!$P:$P,$G$1+ROW()-ROW($B$50)))</f>
        <v>5</v>
      </c>
      <c r="J52" s="62"/>
      <c r="K52" s="64"/>
      <c r="L52" s="64"/>
      <c r="M52" s="64"/>
      <c r="N52" s="476"/>
      <c r="O52" s="476">
        <f>IF($G$1="","",INDEX('Lease Report 2025'!$N:$N,$G$1+ROW()-ROW($B$50)))</f>
        <v>0.05</v>
      </c>
      <c r="P52" s="476"/>
      <c r="Q52" s="476"/>
      <c r="R52" s="64"/>
      <c r="S52" s="109">
        <f>IF($G$1="","",INDEX('Lease Report 2025'!$R:$R,$G$1+ROW()-ROW($B$50)))</f>
        <v>45870</v>
      </c>
      <c r="T52" s="61" t="str">
        <f>IF($G$1="","",INDEX('Lease Report 2025'!$O:$O,$G$1+ROW()-ROW($B$50)))</f>
        <v>No TI, 1 Mo Free rent, No outside agent, Base Year Gross</v>
      </c>
      <c r="U52" s="430"/>
      <c r="W52" s="122"/>
      <c r="X52" s="122"/>
      <c r="Y52" s="122"/>
      <c r="Z52" s="122"/>
      <c r="AA52" s="122"/>
      <c r="AB52" s="477"/>
      <c r="AC52" s="123"/>
      <c r="AD52" s="123"/>
      <c r="AE52" s="123"/>
      <c r="AF52" s="123"/>
      <c r="AG52" s="478"/>
      <c r="AH52" s="431"/>
      <c r="AL52" s="110"/>
      <c r="AM52" s="47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79"/>
      <c r="BE52" s="169"/>
      <c r="BF52" s="169"/>
      <c r="BG52" s="169"/>
      <c r="BH52" s="169"/>
      <c r="BI52" s="169"/>
      <c r="BJ52" s="169"/>
      <c r="BK52" s="169"/>
      <c r="BL52" s="169"/>
      <c r="BM52" s="169"/>
    </row>
    <row r="53" spans="1:71" s="55" customFormat="1" ht="15" customHeight="1">
      <c r="A53" s="60"/>
      <c r="B53" s="61" t="str">
        <f>IF($G$1="","",INDEX('Lease Report 2025'!$H:$H,$G$1+ROW()-ROW($B$50)))</f>
        <v>Dr Marie Cipollo DC PLLC</v>
      </c>
      <c r="C53" s="62" t="str">
        <f>IF($G$1="","",INDEX('Lease Report 2025'!$D:$D,$G$1+ROW()-ROW($B$50)))</f>
        <v>3050 S. Country Club Drive, Suite 26</v>
      </c>
      <c r="D53" s="62">
        <f>IF($G$1="","",INDEX('Lease Report 2025'!$E:$E,$G$1+ROW()-ROW($B$50)))</f>
        <v>0</v>
      </c>
      <c r="E53" s="60">
        <f>IF($G$1="","",INDEX('Lease Report 2025'!$G:$G,$G$1+ROW()-ROW($B$50)))</f>
        <v>1935</v>
      </c>
      <c r="F53" s="63" t="str">
        <f>IF($G$1="","",INDEX('Lease Report 2025'!$A:$A,$G$1+ROW()-ROW($B$50)))</f>
        <v>New</v>
      </c>
      <c r="G53" s="64">
        <f>IF($G$1="","",INDEX('Lease Report 2025'!$L:$L,$G$1+ROW()-ROW($B$50)))</f>
        <v>1.25</v>
      </c>
      <c r="H53" s="64"/>
      <c r="I53" s="62">
        <f>IF($G$1="","",INDEX('Lease Report 2025'!$P:$P,$G$1+ROW()-ROW($B$50)))</f>
        <v>3</v>
      </c>
      <c r="J53" s="62"/>
      <c r="K53" s="64"/>
      <c r="L53" s="64"/>
      <c r="M53" s="64"/>
      <c r="N53" s="476"/>
      <c r="O53" s="476">
        <f>IF($G$1="","",INDEX('Lease Report 2025'!$N:$N,$G$1+ROW()-ROW($B$50)))</f>
        <v>0.04</v>
      </c>
      <c r="P53" s="476"/>
      <c r="Q53" s="476"/>
      <c r="R53" s="64"/>
      <c r="S53" s="109">
        <f>IF($G$1="","",INDEX('Lease Report 2025'!$R:$R,$G$1+ROW()-ROW($B$50)))</f>
        <v>45962</v>
      </c>
      <c r="T53" s="61">
        <f>IF($G$1="","",INDEX('Lease Report 2025'!$O:$O,$G$1+ROW()-ROW($B$50)))</f>
        <v>1</v>
      </c>
      <c r="U53" s="430"/>
      <c r="W53" s="122"/>
      <c r="X53" s="122"/>
      <c r="Y53" s="122"/>
      <c r="Z53" s="122"/>
      <c r="AA53" s="122"/>
      <c r="AB53" s="477"/>
      <c r="AC53" s="123"/>
      <c r="AD53" s="123"/>
      <c r="AE53" s="123"/>
      <c r="AF53" s="123"/>
      <c r="AG53" s="478"/>
      <c r="AH53" s="431"/>
      <c r="AL53" s="110"/>
      <c r="AM53" s="47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79"/>
      <c r="BE53" s="169"/>
      <c r="BF53" s="169"/>
      <c r="BG53" s="169"/>
      <c r="BH53" s="169"/>
      <c r="BI53" s="169"/>
      <c r="BJ53" s="169"/>
      <c r="BK53" s="169"/>
      <c r="BL53" s="169"/>
      <c r="BM53" s="169"/>
    </row>
    <row r="54" spans="1:71" s="55" customFormat="1" ht="15" customHeight="1">
      <c r="A54" s="60"/>
      <c r="B54" s="61" t="str">
        <f>IF($G$1="","",INDEX('Lease Report 2025'!$H:$H,$G$1+ROW()-ROW($B$50)))</f>
        <v>Dirty Pop Cards, LLC</v>
      </c>
      <c r="C54" s="62" t="str">
        <f>IF($G$1="","",INDEX('Lease Report 2025'!$D:$D,$G$1+ROW()-ROW($B$50)))</f>
        <v xml:space="preserve">3050 S Country Club Rd </v>
      </c>
      <c r="D54" s="62">
        <f>IF($G$1="","",INDEX('Lease Report 2025'!$E:$E,$G$1+ROW()-ROW($B$50)))</f>
        <v>22</v>
      </c>
      <c r="E54" s="60">
        <f>IF($G$1="","",INDEX('Lease Report 2025'!$G:$G,$G$1+ROW()-ROW($B$50)))</f>
        <v>980</v>
      </c>
      <c r="F54" s="63" t="str">
        <f>IF($G$1="","",INDEX('Lease Report 2025'!$A:$A,$G$1+ROW()-ROW($B$50)))</f>
        <v>R</v>
      </c>
      <c r="G54" s="64">
        <f>IF($G$1="","",INDEX('Lease Report 2025'!$L:$L,$G$1+ROW()-ROW($B$50)))</f>
        <v>1.3</v>
      </c>
      <c r="H54" s="64"/>
      <c r="I54" s="62">
        <f>IF($G$1="","",INDEX('Lease Report 2025'!$P:$P,$G$1+ROW()-ROW($B$50)))</f>
        <v>1</v>
      </c>
      <c r="J54" s="62"/>
      <c r="K54" s="64"/>
      <c r="L54" s="64"/>
      <c r="M54" s="64"/>
      <c r="N54" s="476"/>
      <c r="O54" s="476">
        <f>IF($G$1="","",INDEX('Lease Report 2025'!$N:$N,$G$1+ROW()-ROW($B$50)))</f>
        <v>0</v>
      </c>
      <c r="P54" s="476"/>
      <c r="Q54" s="476"/>
      <c r="R54" s="64"/>
      <c r="S54" s="109">
        <f>IF($G$1="","",INDEX('Lease Report 2025'!$R:$R,$G$1+ROW()-ROW($B$50)))</f>
        <v>45992</v>
      </c>
      <c r="T54" s="61" t="str">
        <f>IF($G$1="","",INDEX('Lease Report 2025'!$O:$O,$G$1+ROW()-ROW($B$50)))</f>
        <v>No TI, No Free rent, No outside agent, Base Year Gross</v>
      </c>
      <c r="U54" s="430"/>
      <c r="W54" s="122"/>
      <c r="X54" s="122"/>
      <c r="Y54" s="122"/>
      <c r="Z54" s="122"/>
      <c r="AA54" s="122"/>
      <c r="AB54" s="477"/>
      <c r="AC54" s="123"/>
      <c r="AD54" s="123"/>
      <c r="AE54" s="123"/>
      <c r="AF54" s="123"/>
      <c r="AG54" s="478"/>
      <c r="AH54" s="431"/>
      <c r="AL54" s="110"/>
      <c r="AM54" s="47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79"/>
      <c r="BE54" s="169"/>
      <c r="BF54" s="169"/>
      <c r="BG54" s="169"/>
      <c r="BH54" s="169"/>
      <c r="BI54" s="169"/>
      <c r="BJ54" s="169"/>
      <c r="BK54" s="169"/>
      <c r="BL54" s="169"/>
      <c r="BM54" s="169"/>
    </row>
    <row r="55" spans="1:71" s="55" customFormat="1" ht="15" customHeight="1">
      <c r="A55" s="60"/>
      <c r="B55" s="61" t="s">
        <v>2147</v>
      </c>
      <c r="C55" s="62" t="s">
        <v>690</v>
      </c>
      <c r="D55" s="62">
        <v>30</v>
      </c>
      <c r="E55" s="60"/>
      <c r="F55" s="63" t="s">
        <v>296</v>
      </c>
      <c r="G55" s="64"/>
      <c r="H55" s="64"/>
      <c r="I55" s="62"/>
      <c r="J55" s="62"/>
      <c r="K55" s="64"/>
      <c r="L55" s="64"/>
      <c r="M55" s="64"/>
      <c r="N55" s="476"/>
      <c r="O55" s="476"/>
      <c r="P55" s="476"/>
      <c r="Q55" s="476"/>
      <c r="R55" s="64"/>
      <c r="S55" s="109"/>
      <c r="T55" s="61"/>
      <c r="U55" s="430"/>
      <c r="W55" s="122"/>
      <c r="X55" s="122"/>
      <c r="Y55" s="122"/>
      <c r="Z55" s="122"/>
      <c r="AA55" s="122"/>
      <c r="AB55" s="477"/>
      <c r="AC55" s="123"/>
      <c r="AD55" s="123"/>
      <c r="AE55" s="123"/>
      <c r="AF55" s="123"/>
      <c r="AG55" s="478"/>
      <c r="AH55" s="431"/>
      <c r="AL55" s="110"/>
      <c r="AM55" s="47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79"/>
      <c r="BE55" s="169"/>
      <c r="BF55" s="169"/>
      <c r="BG55" s="169"/>
      <c r="BH55" s="169"/>
      <c r="BI55" s="169"/>
      <c r="BJ55" s="169"/>
      <c r="BK55" s="169"/>
      <c r="BL55" s="169"/>
      <c r="BM55" s="169"/>
    </row>
    <row r="56" spans="1:71" s="55" customFormat="1" ht="15" customHeight="1">
      <c r="A56" s="60"/>
      <c r="B56" s="61"/>
      <c r="C56" s="62"/>
      <c r="D56" s="62"/>
      <c r="E56" s="60"/>
      <c r="F56" s="63"/>
      <c r="G56" s="64"/>
      <c r="H56" s="64"/>
      <c r="I56" s="62"/>
      <c r="J56" s="62"/>
      <c r="K56" s="64"/>
      <c r="L56" s="64"/>
      <c r="M56" s="64"/>
      <c r="N56" s="476"/>
      <c r="O56" s="476"/>
      <c r="P56" s="476"/>
      <c r="Q56" s="476"/>
      <c r="R56" s="64"/>
      <c r="S56" s="109"/>
      <c r="T56" s="61"/>
      <c r="U56" s="430"/>
      <c r="W56" s="122"/>
      <c r="X56" s="122"/>
      <c r="Y56" s="122"/>
      <c r="Z56" s="122"/>
      <c r="AA56" s="122"/>
      <c r="AB56" s="477"/>
      <c r="AC56" s="123"/>
      <c r="AD56" s="123"/>
      <c r="AE56" s="123"/>
      <c r="AF56" s="123"/>
      <c r="AG56" s="478"/>
      <c r="AH56" s="431"/>
      <c r="AL56" s="110"/>
      <c r="AM56" s="47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79"/>
      <c r="BE56" s="169"/>
      <c r="BF56" s="169"/>
      <c r="BG56" s="169"/>
      <c r="BH56" s="169"/>
      <c r="BI56" s="169"/>
      <c r="BJ56" s="169"/>
      <c r="BK56" s="169"/>
      <c r="BL56" s="169"/>
      <c r="BM56" s="169"/>
    </row>
    <row r="57" spans="1:71" s="55" customFormat="1" ht="15" customHeight="1">
      <c r="A57" s="60"/>
      <c r="B57" s="61"/>
      <c r="C57" s="62"/>
      <c r="D57" s="62"/>
      <c r="E57" s="60"/>
      <c r="F57" s="63"/>
      <c r="G57" s="64"/>
      <c r="H57" s="64"/>
      <c r="I57" s="62"/>
      <c r="J57" s="62"/>
      <c r="K57" s="64"/>
      <c r="L57" s="64"/>
      <c r="M57" s="64"/>
      <c r="N57" s="476"/>
      <c r="O57" s="476"/>
      <c r="P57" s="476"/>
      <c r="Q57" s="476"/>
      <c r="R57" s="64"/>
      <c r="S57" s="109"/>
      <c r="T57" s="61"/>
      <c r="U57" s="430"/>
      <c r="W57" s="122"/>
      <c r="X57" s="122"/>
      <c r="Y57" s="122"/>
      <c r="Z57" s="122"/>
      <c r="AA57" s="122"/>
      <c r="AB57" s="477"/>
      <c r="AC57" s="123"/>
      <c r="AD57" s="123"/>
      <c r="AE57" s="123"/>
      <c r="AF57" s="123"/>
      <c r="AG57" s="478"/>
      <c r="AH57" s="431"/>
      <c r="AL57" s="110"/>
      <c r="AM57" s="47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79"/>
      <c r="BE57" s="169"/>
      <c r="BF57" s="169"/>
      <c r="BG57" s="169"/>
      <c r="BH57" s="169"/>
      <c r="BI57" s="169"/>
      <c r="BJ57" s="169"/>
      <c r="BK57" s="169"/>
      <c r="BL57" s="169"/>
      <c r="BM57" s="169"/>
    </row>
    <row r="58" spans="1:71" s="55" customFormat="1" ht="15" customHeight="1">
      <c r="A58" s="60"/>
      <c r="B58" s="61"/>
      <c r="C58" s="62"/>
      <c r="D58" s="62"/>
      <c r="E58" s="60"/>
      <c r="F58" s="63"/>
      <c r="G58" s="64"/>
      <c r="H58" s="64"/>
      <c r="I58" s="62"/>
      <c r="J58" s="62"/>
      <c r="K58" s="64"/>
      <c r="L58" s="64"/>
      <c r="M58" s="64"/>
      <c r="N58" s="476"/>
      <c r="O58" s="476"/>
      <c r="P58" s="476"/>
      <c r="Q58" s="476"/>
      <c r="R58" s="64"/>
      <c r="S58" s="109"/>
      <c r="T58" s="61"/>
      <c r="U58" s="430"/>
      <c r="W58" s="122"/>
      <c r="X58" s="122"/>
      <c r="Y58" s="122"/>
      <c r="Z58" s="122"/>
      <c r="AA58" s="122"/>
      <c r="AB58" s="477"/>
      <c r="AC58" s="123"/>
      <c r="AD58" s="123"/>
      <c r="AE58" s="123"/>
      <c r="AF58" s="123"/>
      <c r="AG58" s="478"/>
      <c r="AH58" s="431"/>
      <c r="AL58" s="110"/>
      <c r="AM58" s="47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79"/>
      <c r="BE58" s="169"/>
      <c r="BF58" s="169"/>
      <c r="BG58" s="169"/>
      <c r="BH58" s="169"/>
      <c r="BI58" s="169"/>
      <c r="BJ58" s="169"/>
      <c r="BK58" s="169"/>
      <c r="BL58" s="169"/>
      <c r="BM58" s="169"/>
    </row>
    <row r="59" spans="1:71" s="110" customFormat="1" ht="12.75" customHeight="1">
      <c r="A59" s="60"/>
      <c r="B59" s="147"/>
      <c r="C59" s="62"/>
      <c r="D59" s="62"/>
      <c r="E59" s="60"/>
      <c r="F59" s="103"/>
      <c r="G59" s="64"/>
      <c r="H59" s="64"/>
      <c r="I59" s="62"/>
      <c r="J59" s="104"/>
      <c r="K59" s="105"/>
      <c r="L59" s="64"/>
      <c r="M59" s="60"/>
      <c r="N59" s="106"/>
      <c r="O59" s="107"/>
      <c r="P59" s="107"/>
      <c r="Q59" s="174"/>
      <c r="R59" s="74"/>
      <c r="S59" s="175"/>
      <c r="T59" s="864"/>
      <c r="U59" s="853"/>
      <c r="W59" s="120"/>
      <c r="X59" s="111"/>
      <c r="Y59" s="177"/>
      <c r="Z59" s="112"/>
      <c r="AA59" s="112"/>
      <c r="AB59" s="78"/>
      <c r="AC59" s="178"/>
      <c r="AD59" s="179"/>
      <c r="AE59" s="180"/>
      <c r="AF59" s="181"/>
      <c r="AG59" s="182"/>
      <c r="AH59" s="114"/>
      <c r="AL59" s="55"/>
      <c r="AM59" s="176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D59" s="176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</row>
    <row r="60" spans="1:71" s="110" customFormat="1" ht="12.75" customHeight="1">
      <c r="A60" s="60"/>
      <c r="B60" s="147"/>
      <c r="C60" s="62"/>
      <c r="D60" s="62"/>
      <c r="E60" s="60"/>
      <c r="F60" s="103"/>
      <c r="G60" s="64"/>
      <c r="H60" s="64"/>
      <c r="I60" s="62"/>
      <c r="J60" s="104"/>
      <c r="K60" s="105"/>
      <c r="L60" s="64"/>
      <c r="M60" s="60"/>
      <c r="N60" s="106"/>
      <c r="O60" s="107"/>
      <c r="P60" s="107"/>
      <c r="Q60" s="174"/>
      <c r="R60" s="74"/>
      <c r="S60" s="183"/>
      <c r="T60" s="184"/>
      <c r="U60" s="258"/>
      <c r="W60" s="120"/>
      <c r="X60" s="111"/>
      <c r="Y60" s="177"/>
      <c r="Z60" s="112"/>
      <c r="AA60" s="112"/>
      <c r="AB60" s="78"/>
      <c r="AC60" s="178"/>
      <c r="AD60" s="179"/>
      <c r="AE60" s="180"/>
      <c r="AF60" s="181"/>
      <c r="AG60" s="182"/>
      <c r="AH60" s="114"/>
      <c r="AL60" s="55"/>
      <c r="AM60" s="176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D60" s="176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</row>
    <row r="61" spans="1:71" s="110" customFormat="1" ht="12.75" customHeight="1">
      <c r="A61" s="60"/>
      <c r="B61" s="147"/>
      <c r="C61" s="62"/>
      <c r="D61" s="62"/>
      <c r="E61" s="60"/>
      <c r="F61" s="103"/>
      <c r="G61" s="64"/>
      <c r="H61" s="64"/>
      <c r="I61" s="62"/>
      <c r="J61" s="104"/>
      <c r="K61" s="105"/>
      <c r="L61" s="64"/>
      <c r="M61" s="60"/>
      <c r="N61" s="106"/>
      <c r="O61" s="107"/>
      <c r="P61" s="107"/>
      <c r="Q61" s="174"/>
      <c r="R61" s="74"/>
      <c r="S61" s="183"/>
      <c r="T61" s="184"/>
      <c r="U61" s="258"/>
      <c r="W61" s="120"/>
      <c r="X61" s="111"/>
      <c r="Y61" s="177"/>
      <c r="Z61" s="112"/>
      <c r="AA61" s="112"/>
      <c r="AB61" s="78"/>
      <c r="AC61" s="178"/>
      <c r="AD61" s="179"/>
      <c r="AE61" s="180"/>
      <c r="AF61" s="181"/>
      <c r="AG61" s="182"/>
      <c r="AH61" s="114"/>
      <c r="AL61" s="55"/>
      <c r="AM61" s="176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D61" s="176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</row>
    <row r="62" spans="1:71" s="31" customFormat="1" ht="12.75" customHeight="1">
      <c r="A62" s="856" t="s">
        <v>789</v>
      </c>
      <c r="B62" s="857"/>
      <c r="C62" s="857"/>
      <c r="D62" s="857"/>
      <c r="E62" s="857"/>
      <c r="F62" s="857"/>
      <c r="G62" s="857"/>
      <c r="H62" s="857"/>
      <c r="I62" s="857"/>
      <c r="J62" s="857"/>
      <c r="K62" s="857"/>
      <c r="L62" s="857"/>
      <c r="M62" s="857"/>
      <c r="N62" s="857"/>
      <c r="O62" s="857"/>
      <c r="P62" s="857"/>
      <c r="Q62" s="857"/>
      <c r="R62" s="857"/>
      <c r="S62" s="857"/>
      <c r="T62" s="857"/>
      <c r="U62" s="858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3"/>
    </row>
    <row r="63" spans="1:71" s="31" customFormat="1" ht="12.75" customHeight="1">
      <c r="A63" s="861" t="s">
        <v>777</v>
      </c>
      <c r="B63" s="862"/>
      <c r="C63" s="862"/>
      <c r="D63" s="862"/>
      <c r="E63" s="862"/>
      <c r="F63" s="862"/>
      <c r="G63" s="862"/>
      <c r="H63" s="862"/>
      <c r="I63" s="862"/>
      <c r="J63" s="862"/>
      <c r="K63" s="862"/>
      <c r="L63" s="862"/>
      <c r="M63" s="862"/>
      <c r="N63" s="862"/>
      <c r="O63" s="862"/>
      <c r="P63" s="862"/>
      <c r="Q63" s="862"/>
      <c r="R63" s="862"/>
      <c r="S63" s="862"/>
      <c r="T63" s="862"/>
      <c r="U63" s="863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3"/>
    </row>
    <row r="64" spans="1:71" s="536" customFormat="1" ht="15" customHeight="1">
      <c r="A64" s="530" t="s">
        <v>750</v>
      </c>
      <c r="B64" s="531" t="s">
        <v>751</v>
      </c>
      <c r="C64" s="532" t="s">
        <v>752</v>
      </c>
      <c r="D64" s="532" t="s">
        <v>753</v>
      </c>
      <c r="E64" s="530" t="s">
        <v>730</v>
      </c>
      <c r="F64" s="533" t="s">
        <v>758</v>
      </c>
      <c r="G64" s="534"/>
      <c r="H64" s="534"/>
      <c r="I64" s="532"/>
      <c r="J64" s="532"/>
      <c r="K64" s="534"/>
      <c r="L64" s="534"/>
      <c r="M64" s="534"/>
      <c r="N64" s="534"/>
      <c r="O64" s="534"/>
      <c r="P64" s="534"/>
      <c r="Q64" s="534"/>
      <c r="R64" s="534"/>
      <c r="S64" s="553"/>
      <c r="T64" s="859"/>
      <c r="U64" s="860"/>
      <c r="W64" s="537"/>
      <c r="X64" s="537"/>
      <c r="Y64" s="537"/>
      <c r="Z64" s="537"/>
      <c r="AA64" s="537"/>
      <c r="AB64" s="538"/>
      <c r="AC64" s="539"/>
      <c r="AD64" s="540"/>
      <c r="AE64" s="538"/>
      <c r="AF64" s="539"/>
      <c r="AG64" s="554"/>
      <c r="AH64" s="541"/>
      <c r="AL64" s="555"/>
      <c r="AM64" s="556"/>
      <c r="AN64" s="557"/>
      <c r="AO64" s="557"/>
      <c r="AP64" s="557"/>
      <c r="AQ64" s="557"/>
      <c r="AR64" s="557"/>
      <c r="AS64" s="557"/>
      <c r="AT64" s="557"/>
      <c r="AU64" s="557"/>
      <c r="AV64" s="557"/>
      <c r="AW64" s="558"/>
      <c r="AX64" s="558"/>
      <c r="AY64" s="558"/>
      <c r="AZ64" s="558"/>
      <c r="BA64" s="558"/>
      <c r="BB64" s="558"/>
      <c r="BD64" s="556"/>
      <c r="BE64" s="557"/>
      <c r="BF64" s="557"/>
      <c r="BG64" s="557"/>
      <c r="BH64" s="557"/>
      <c r="BI64" s="557"/>
      <c r="BJ64" s="557"/>
      <c r="BK64" s="557"/>
      <c r="BL64" s="557"/>
      <c r="BM64" s="557"/>
    </row>
    <row r="65" spans="1:65" s="16" customFormat="1" ht="15" customHeight="1">
      <c r="A65" s="20"/>
      <c r="B65" s="17"/>
      <c r="C65" s="18"/>
      <c r="D65" s="18"/>
      <c r="E65" s="20"/>
      <c r="F65" s="21"/>
      <c r="G65" s="851"/>
      <c r="H65" s="852"/>
      <c r="I65" s="852"/>
      <c r="J65" s="852"/>
      <c r="K65" s="852"/>
      <c r="L65" s="852"/>
      <c r="M65" s="852"/>
      <c r="N65" s="852"/>
      <c r="O65" s="852"/>
      <c r="P65" s="852"/>
      <c r="Q65" s="852"/>
      <c r="R65" s="852"/>
      <c r="S65" s="852"/>
      <c r="T65" s="852"/>
      <c r="U65" s="853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46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</row>
    <row r="66" spans="1:65" s="14" customFormat="1" ht="15" customHeight="1">
      <c r="A66" s="36"/>
      <c r="B66" s="37"/>
      <c r="C66" s="38"/>
      <c r="D66" s="38"/>
      <c r="E66" s="36"/>
      <c r="F66" s="39"/>
      <c r="G66" s="850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L66" s="46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39"/>
      <c r="G67" s="850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14" customFormat="1" ht="15" customHeight="1">
      <c r="A68" s="36"/>
      <c r="B68" s="37"/>
      <c r="C68" s="38"/>
      <c r="D68" s="38"/>
      <c r="E68" s="36"/>
      <c r="F68" s="39"/>
      <c r="G68" s="850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</row>
    <row r="69" spans="1:65" s="14" customFormat="1" ht="15" customHeight="1">
      <c r="A69" s="36"/>
      <c r="B69" s="37"/>
      <c r="C69" s="38"/>
      <c r="D69" s="38"/>
      <c r="E69" s="36"/>
      <c r="F69" s="39"/>
      <c r="G69" s="850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</row>
    <row r="70" spans="1:65" s="14" customFormat="1" ht="15" customHeight="1">
      <c r="A70" s="36"/>
      <c r="B70" s="37"/>
      <c r="C70" s="38"/>
      <c r="D70" s="38"/>
      <c r="E70" s="36"/>
      <c r="F70" s="39"/>
      <c r="G70" s="850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</row>
    <row r="71" spans="1:65" s="14" customFormat="1" ht="15" customHeight="1">
      <c r="A71" s="36"/>
      <c r="B71" s="37"/>
      <c r="C71" s="38"/>
      <c r="D71" s="38"/>
      <c r="E71" s="36"/>
      <c r="F71" s="40"/>
      <c r="G71" s="848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</row>
    <row r="72" spans="1:65" s="14" customFormat="1" ht="15" customHeight="1">
      <c r="A72" s="36"/>
      <c r="B72" s="37"/>
      <c r="C72" s="38"/>
      <c r="D72" s="38"/>
      <c r="E72" s="36"/>
      <c r="F72" s="40"/>
      <c r="G72" s="848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</row>
    <row r="73" spans="1:65" s="14" customFormat="1" ht="15" customHeight="1">
      <c r="A73" s="36"/>
      <c r="B73" s="37"/>
      <c r="C73" s="38"/>
      <c r="D73" s="38"/>
      <c r="E73" s="36"/>
      <c r="F73" s="41"/>
      <c r="G73" s="848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</row>
    <row r="74" spans="1:65" s="14" customFormat="1" ht="15" customHeight="1">
      <c r="A74" s="36"/>
      <c r="B74" s="37"/>
      <c r="C74" s="38"/>
      <c r="D74" s="38"/>
      <c r="E74" s="36"/>
      <c r="F74" s="40"/>
      <c r="G74" s="848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</row>
    <row r="75" spans="1:65" s="14" customFormat="1" ht="15" customHeight="1">
      <c r="A75" s="36"/>
      <c r="B75" s="37"/>
      <c r="C75" s="38"/>
      <c r="D75" s="38"/>
      <c r="E75" s="36"/>
      <c r="F75" s="40"/>
      <c r="G75" s="848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</row>
    <row r="76" spans="1:65" s="14" customFormat="1" ht="15" customHeight="1">
      <c r="A76" s="36"/>
      <c r="B76" s="37"/>
      <c r="C76" s="38"/>
      <c r="D76" s="38"/>
      <c r="E76" s="36"/>
      <c r="F76" s="40"/>
      <c r="G76" s="848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</row>
    <row r="77" spans="1:65" s="14" customFormat="1" ht="15" customHeight="1">
      <c r="A77" s="36"/>
      <c r="B77" s="37"/>
      <c r="C77" s="38"/>
      <c r="D77" s="38"/>
      <c r="E77" s="36"/>
      <c r="F77" s="40"/>
      <c r="G77" s="848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</row>
    <row r="78" spans="1:65" s="14" customFormat="1" ht="15" customHeight="1">
      <c r="A78" s="36"/>
      <c r="B78" s="37"/>
      <c r="C78" s="38"/>
      <c r="D78" s="38"/>
      <c r="E78" s="36"/>
      <c r="F78" s="40"/>
      <c r="G78" s="848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</row>
    <row r="79" spans="1:65" s="14" customFormat="1" ht="15" customHeight="1">
      <c r="A79" s="36"/>
      <c r="B79" s="37"/>
      <c r="C79" s="38"/>
      <c r="D79" s="38"/>
      <c r="E79" s="36"/>
      <c r="F79" s="40"/>
      <c r="G79" s="848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</row>
    <row r="80" spans="1:65" s="14" customFormat="1" ht="15" customHeight="1">
      <c r="A80" s="36"/>
      <c r="B80" s="37"/>
      <c r="C80" s="38"/>
      <c r="D80" s="38"/>
      <c r="E80" s="36"/>
      <c r="F80" s="40"/>
      <c r="G80" s="848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</row>
    <row r="81" spans="1:65" s="46" customFormat="1" ht="15" customHeight="1">
      <c r="A81" s="52"/>
      <c r="C81" s="53"/>
      <c r="D81" s="53"/>
      <c r="E81" s="52"/>
      <c r="F81" s="54"/>
      <c r="G81" s="883"/>
      <c r="H81" s="867"/>
      <c r="I81" s="867"/>
      <c r="J81" s="867"/>
      <c r="K81" s="867"/>
      <c r="L81" s="867"/>
      <c r="M81" s="867"/>
      <c r="N81" s="867"/>
      <c r="O81" s="867"/>
      <c r="P81" s="867"/>
      <c r="Q81" s="867"/>
      <c r="R81" s="867"/>
      <c r="S81" s="867"/>
      <c r="T81" s="867"/>
      <c r="U81" s="867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</row>
    <row r="82" spans="1:65" s="46" customFormat="1" ht="15" customHeight="1">
      <c r="A82" s="52"/>
      <c r="C82" s="53"/>
      <c r="D82" s="53"/>
      <c r="E82" s="52"/>
      <c r="F82" s="54"/>
      <c r="G82" s="883"/>
      <c r="H82" s="867"/>
      <c r="I82" s="867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</row>
    <row r="83" spans="1:65" s="46" customFormat="1" ht="15" customHeight="1">
      <c r="A83" s="52"/>
      <c r="C83" s="53"/>
      <c r="D83" s="53"/>
      <c r="E83" s="52"/>
      <c r="F83" s="54"/>
      <c r="G83" s="882"/>
      <c r="H83" s="867"/>
      <c r="I83" s="867"/>
      <c r="J83" s="867"/>
      <c r="K83" s="867"/>
      <c r="L83" s="867"/>
      <c r="M83" s="867"/>
      <c r="N83" s="867"/>
      <c r="O83" s="867"/>
      <c r="P83" s="867"/>
      <c r="Q83" s="867"/>
      <c r="R83" s="867"/>
      <c r="S83" s="867"/>
      <c r="T83" s="867"/>
      <c r="U83" s="867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</row>
    <row r="84" spans="1:65" s="46" customFormat="1" ht="15" customHeight="1">
      <c r="A84" s="52"/>
      <c r="C84" s="53"/>
      <c r="D84" s="53"/>
      <c r="E84" s="52"/>
      <c r="F84" s="54"/>
      <c r="G84" s="882"/>
      <c r="H84" s="867"/>
      <c r="I84" s="867"/>
      <c r="J84" s="867"/>
      <c r="K84" s="867"/>
      <c r="L84" s="867"/>
      <c r="M84" s="867"/>
      <c r="N84" s="867"/>
      <c r="O84" s="867"/>
      <c r="P84" s="867"/>
      <c r="Q84" s="867"/>
      <c r="R84" s="867"/>
      <c r="S84" s="867"/>
      <c r="T84" s="867"/>
      <c r="U84" s="867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</row>
    <row r="85" spans="1:65" s="46" customFormat="1" ht="15" customHeight="1">
      <c r="A85" s="52"/>
      <c r="C85" s="53"/>
      <c r="D85" s="53"/>
      <c r="E85" s="52"/>
      <c r="F85" s="54"/>
      <c r="G85" s="882"/>
      <c r="H85" s="867"/>
      <c r="I85" s="867"/>
      <c r="J85" s="867"/>
      <c r="K85" s="867"/>
      <c r="L85" s="867"/>
      <c r="M85" s="867"/>
      <c r="N85" s="867"/>
      <c r="O85" s="867"/>
      <c r="P85" s="867"/>
      <c r="Q85" s="867"/>
      <c r="R85" s="867"/>
      <c r="S85" s="867"/>
      <c r="T85" s="867"/>
      <c r="U85" s="867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</row>
    <row r="86" spans="1:65" s="46" customFormat="1" ht="15" customHeight="1">
      <c r="A86" s="52"/>
      <c r="C86" s="53"/>
      <c r="D86" s="53"/>
      <c r="E86" s="52"/>
      <c r="F86" s="54"/>
      <c r="G86" s="882"/>
      <c r="H86" s="867"/>
      <c r="I86" s="867"/>
      <c r="J86" s="867"/>
      <c r="K86" s="867"/>
      <c r="L86" s="867"/>
      <c r="M86" s="867"/>
      <c r="N86" s="867"/>
      <c r="O86" s="867"/>
      <c r="P86" s="867"/>
      <c r="Q86" s="867"/>
      <c r="R86" s="867"/>
      <c r="S86" s="867"/>
      <c r="T86" s="867"/>
      <c r="U86" s="867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</row>
    <row r="87" spans="1:65" ht="15" customHeight="1">
      <c r="G87" s="879"/>
      <c r="H87" s="879"/>
      <c r="I87" s="880"/>
      <c r="J87" s="880"/>
      <c r="K87" s="879"/>
      <c r="L87" s="879"/>
      <c r="M87" s="879"/>
      <c r="N87" s="879"/>
      <c r="O87" s="881"/>
      <c r="P87" s="881"/>
      <c r="Q87" s="881"/>
      <c r="R87" s="881"/>
      <c r="S87" s="881"/>
      <c r="T87" s="881"/>
      <c r="U87" s="881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</row>
    <row r="88" spans="1:65" ht="15" customHeight="1"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</row>
    <row r="89" spans="1:65" ht="15" customHeight="1"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</row>
    <row r="90" spans="1:65" ht="15" customHeight="1"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</row>
    <row r="91" spans="1:65" ht="15" customHeight="1"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</row>
    <row r="92" spans="1:65" ht="15" customHeight="1"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</row>
  </sheetData>
  <mergeCells count="50">
    <mergeCell ref="G87:U87"/>
    <mergeCell ref="G71:U71"/>
    <mergeCell ref="G72:U72"/>
    <mergeCell ref="G84:U84"/>
    <mergeCell ref="G77:U77"/>
    <mergeCell ref="G78:U78"/>
    <mergeCell ref="G73:U73"/>
    <mergeCell ref="G74:U74"/>
    <mergeCell ref="G75:U75"/>
    <mergeCell ref="G85:U85"/>
    <mergeCell ref="G86:U86"/>
    <mergeCell ref="G79:U79"/>
    <mergeCell ref="G80:U80"/>
    <mergeCell ref="G81:U81"/>
    <mergeCell ref="G82:U82"/>
    <mergeCell ref="G83:U83"/>
    <mergeCell ref="A10:U10"/>
    <mergeCell ref="A11:U11"/>
    <mergeCell ref="A25:U25"/>
    <mergeCell ref="A26:U2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G76:U76"/>
    <mergeCell ref="G70:U70"/>
    <mergeCell ref="G65:U65"/>
    <mergeCell ref="K48:L48"/>
    <mergeCell ref="G68:U68"/>
    <mergeCell ref="I48:J48"/>
    <mergeCell ref="M48:N48"/>
    <mergeCell ref="G67:U67"/>
    <mergeCell ref="G69:U69"/>
    <mergeCell ref="G66:U66"/>
    <mergeCell ref="A62:U62"/>
    <mergeCell ref="T49:U49"/>
    <mergeCell ref="G48:H48"/>
    <mergeCell ref="A63:U63"/>
    <mergeCell ref="T59:U59"/>
    <mergeCell ref="T64:U64"/>
    <mergeCell ref="A47:U47"/>
    <mergeCell ref="K27:Q27"/>
    <mergeCell ref="R27:U27"/>
    <mergeCell ref="K28:Q28"/>
    <mergeCell ref="R28:U28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4787-3E8E-0644-B26A-119FA164477D}">
  <dimension ref="A1:AD117"/>
  <sheetViews>
    <sheetView showGridLines="0" workbookViewId="0">
      <pane ySplit="1" topLeftCell="A75" activePane="bottomLeft" state="frozen"/>
      <selection pane="bottomLeft" activeCell="AM115" sqref="AM115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2148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2149</v>
      </c>
      <c r="B7" s="892" t="s">
        <v>2150</v>
      </c>
      <c r="C7" s="888"/>
      <c r="D7" s="888"/>
      <c r="E7" s="900">
        <v>7988</v>
      </c>
      <c r="F7" s="888"/>
      <c r="G7" s="619">
        <v>7988</v>
      </c>
      <c r="H7" s="619">
        <v>110234.4</v>
      </c>
      <c r="I7" s="901">
        <v>9186.2000000000007</v>
      </c>
      <c r="J7" s="888"/>
      <c r="K7" s="618">
        <v>13.8</v>
      </c>
      <c r="L7" s="894" t="s">
        <v>2151</v>
      </c>
      <c r="M7" s="888"/>
      <c r="N7" s="887">
        <v>45658</v>
      </c>
      <c r="O7" s="888"/>
      <c r="P7" s="888"/>
      <c r="Q7" s="888"/>
      <c r="R7" s="888"/>
      <c r="S7" s="888"/>
      <c r="T7" s="887">
        <v>46022</v>
      </c>
      <c r="U7" s="888"/>
      <c r="V7" s="888"/>
      <c r="W7" s="616">
        <v>9186.2000000000007</v>
      </c>
      <c r="X7" s="889">
        <v>13.8</v>
      </c>
      <c r="Y7" s="888"/>
      <c r="Z7" s="888"/>
      <c r="AA7" s="888"/>
      <c r="AB7" s="888"/>
      <c r="AC7" s="617">
        <v>45658</v>
      </c>
      <c r="AD7" s="615" t="s">
        <v>2002</v>
      </c>
    </row>
    <row r="8" spans="1:30">
      <c r="A8" s="612"/>
      <c r="B8" s="892"/>
      <c r="C8" s="888"/>
      <c r="D8" s="888"/>
      <c r="E8" s="893"/>
      <c r="F8" s="888"/>
      <c r="G8" s="615" t="s">
        <v>792</v>
      </c>
      <c r="H8" s="615"/>
      <c r="I8" s="893"/>
      <c r="J8" s="888"/>
      <c r="K8" s="615"/>
      <c r="L8" s="894"/>
      <c r="M8" s="888"/>
      <c r="N8" s="887">
        <v>46023</v>
      </c>
      <c r="O8" s="888"/>
      <c r="P8" s="888"/>
      <c r="Q8" s="888"/>
      <c r="R8" s="888"/>
      <c r="S8" s="888"/>
      <c r="T8" s="887">
        <v>46387</v>
      </c>
      <c r="U8" s="888"/>
      <c r="V8" s="888"/>
      <c r="W8" s="616">
        <v>9585.6</v>
      </c>
      <c r="X8" s="889">
        <v>14.4</v>
      </c>
      <c r="Y8" s="888"/>
      <c r="Z8" s="888"/>
      <c r="AA8" s="888"/>
      <c r="AB8" s="888"/>
      <c r="AC8" s="615"/>
      <c r="AD8" s="615"/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46388</v>
      </c>
      <c r="O9" s="888"/>
      <c r="P9" s="888"/>
      <c r="Q9" s="888"/>
      <c r="R9" s="888"/>
      <c r="S9" s="888"/>
      <c r="T9" s="887">
        <v>46752</v>
      </c>
      <c r="U9" s="888"/>
      <c r="V9" s="888"/>
      <c r="W9" s="616">
        <v>9985</v>
      </c>
      <c r="X9" s="889">
        <v>15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46753</v>
      </c>
      <c r="O10" s="888"/>
      <c r="P10" s="888"/>
      <c r="Q10" s="888"/>
      <c r="R10" s="888"/>
      <c r="S10" s="888"/>
      <c r="T10" s="887">
        <v>47118</v>
      </c>
      <c r="U10" s="888"/>
      <c r="V10" s="888"/>
      <c r="W10" s="616">
        <v>10384</v>
      </c>
      <c r="X10" s="889">
        <v>15.599399098647972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47119</v>
      </c>
      <c r="O11" s="888"/>
      <c r="P11" s="888"/>
      <c r="Q11" s="888"/>
      <c r="R11" s="888"/>
      <c r="S11" s="888"/>
      <c r="T11" s="887">
        <v>47483</v>
      </c>
      <c r="U11" s="888"/>
      <c r="V11" s="888"/>
      <c r="W11" s="616">
        <v>10783.8</v>
      </c>
      <c r="X11" s="889">
        <v>16.2</v>
      </c>
      <c r="Y11" s="888"/>
      <c r="Z11" s="888"/>
      <c r="AA11" s="888"/>
      <c r="AB11" s="888"/>
      <c r="AC11" s="615"/>
      <c r="AD11" s="615"/>
    </row>
    <row r="12" spans="1:30">
      <c r="A12" s="614" t="s">
        <v>792</v>
      </c>
      <c r="B12" s="884" t="s">
        <v>792</v>
      </c>
      <c r="C12" s="885"/>
      <c r="D12" s="885"/>
      <c r="E12" s="886" t="s">
        <v>792</v>
      </c>
      <c r="F12" s="885"/>
      <c r="G12" s="613" t="s">
        <v>792</v>
      </c>
      <c r="H12" s="613" t="s">
        <v>792</v>
      </c>
      <c r="I12" s="886" t="s">
        <v>792</v>
      </c>
      <c r="J12" s="885"/>
      <c r="K12" s="613" t="s">
        <v>792</v>
      </c>
      <c r="L12" s="884" t="s">
        <v>792</v>
      </c>
      <c r="M12" s="885"/>
      <c r="N12" s="886" t="s">
        <v>792</v>
      </c>
      <c r="O12" s="885"/>
      <c r="P12" s="885"/>
      <c r="Q12" s="885"/>
      <c r="R12" s="885"/>
      <c r="S12" s="885"/>
      <c r="T12" s="886" t="s">
        <v>792</v>
      </c>
      <c r="U12" s="885"/>
      <c r="V12" s="885"/>
      <c r="W12" s="613" t="s">
        <v>792</v>
      </c>
      <c r="X12" s="886" t="s">
        <v>792</v>
      </c>
      <c r="Y12" s="885"/>
      <c r="Z12" s="885"/>
      <c r="AA12" s="885"/>
      <c r="AB12" s="885"/>
      <c r="AC12" s="613" t="s">
        <v>792</v>
      </c>
      <c r="AD12" s="613" t="s">
        <v>792</v>
      </c>
    </row>
    <row r="13" spans="1:30">
      <c r="A13" s="612" t="s">
        <v>2152</v>
      </c>
      <c r="B13" s="892" t="s">
        <v>2150</v>
      </c>
      <c r="C13" s="888"/>
      <c r="D13" s="888"/>
      <c r="E13" s="900">
        <v>0</v>
      </c>
      <c r="F13" s="888"/>
      <c r="G13" s="619">
        <v>0</v>
      </c>
      <c r="H13" s="615"/>
      <c r="I13" s="893"/>
      <c r="J13" s="888"/>
      <c r="K13" s="618">
        <v>0</v>
      </c>
      <c r="L13" s="894" t="s">
        <v>2151</v>
      </c>
      <c r="M13" s="888"/>
      <c r="N13" s="893"/>
      <c r="O13" s="888"/>
      <c r="P13" s="888"/>
      <c r="Q13" s="888"/>
      <c r="R13" s="888"/>
      <c r="S13" s="888"/>
      <c r="T13" s="893"/>
      <c r="U13" s="888"/>
      <c r="V13" s="888"/>
      <c r="W13" s="615"/>
      <c r="X13" s="889">
        <v>0</v>
      </c>
      <c r="Y13" s="888"/>
      <c r="Z13" s="888"/>
      <c r="AA13" s="888"/>
      <c r="AB13" s="888"/>
      <c r="AC13" s="617">
        <v>45658</v>
      </c>
      <c r="AD13" s="615" t="s">
        <v>2002</v>
      </c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2153</v>
      </c>
      <c r="B15" s="892" t="s">
        <v>2150</v>
      </c>
      <c r="C15" s="888"/>
      <c r="D15" s="888"/>
      <c r="E15" s="900">
        <v>0</v>
      </c>
      <c r="F15" s="888"/>
      <c r="G15" s="619">
        <v>0</v>
      </c>
      <c r="H15" s="615"/>
      <c r="I15" s="893"/>
      <c r="J15" s="888"/>
      <c r="K15" s="618">
        <v>0</v>
      </c>
      <c r="L15" s="894" t="s">
        <v>2151</v>
      </c>
      <c r="M15" s="888"/>
      <c r="N15" s="893"/>
      <c r="O15" s="888"/>
      <c r="P15" s="888"/>
      <c r="Q15" s="888"/>
      <c r="R15" s="888"/>
      <c r="S15" s="888"/>
      <c r="T15" s="893"/>
      <c r="U15" s="888"/>
      <c r="V15" s="888"/>
      <c r="W15" s="615"/>
      <c r="X15" s="889">
        <v>0</v>
      </c>
      <c r="Y15" s="888"/>
      <c r="Z15" s="888"/>
      <c r="AA15" s="888"/>
      <c r="AB15" s="888"/>
      <c r="AC15" s="617">
        <v>45658</v>
      </c>
      <c r="AD15" s="615" t="s">
        <v>2002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2154</v>
      </c>
      <c r="B17" s="892" t="s">
        <v>2155</v>
      </c>
      <c r="C17" s="888"/>
      <c r="D17" s="888"/>
      <c r="E17" s="900">
        <v>2898</v>
      </c>
      <c r="F17" s="888"/>
      <c r="G17" s="619">
        <v>2898</v>
      </c>
      <c r="H17" s="619">
        <v>45208.800000000003</v>
      </c>
      <c r="I17" s="901">
        <v>3767.4</v>
      </c>
      <c r="J17" s="888"/>
      <c r="K17" s="618">
        <v>15.6</v>
      </c>
      <c r="L17" s="894" t="s">
        <v>2156</v>
      </c>
      <c r="M17" s="888"/>
      <c r="N17" s="887">
        <v>45809</v>
      </c>
      <c r="O17" s="888"/>
      <c r="P17" s="888"/>
      <c r="Q17" s="888"/>
      <c r="R17" s="888"/>
      <c r="S17" s="888"/>
      <c r="T17" s="887">
        <v>46173</v>
      </c>
      <c r="U17" s="888"/>
      <c r="V17" s="888"/>
      <c r="W17" s="616">
        <v>3767.4</v>
      </c>
      <c r="X17" s="889">
        <v>15.6</v>
      </c>
      <c r="Y17" s="888"/>
      <c r="Z17" s="888"/>
      <c r="AA17" s="888"/>
      <c r="AB17" s="888"/>
      <c r="AC17" s="617">
        <v>45809</v>
      </c>
      <c r="AD17" s="615" t="s">
        <v>1014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46174</v>
      </c>
      <c r="O18" s="888"/>
      <c r="P18" s="888"/>
      <c r="Q18" s="888"/>
      <c r="R18" s="888"/>
      <c r="S18" s="888"/>
      <c r="T18" s="887">
        <v>46538</v>
      </c>
      <c r="U18" s="888"/>
      <c r="V18" s="888"/>
      <c r="W18" s="616">
        <v>3912.3</v>
      </c>
      <c r="X18" s="889">
        <v>16.2</v>
      </c>
      <c r="Y18" s="888"/>
      <c r="Z18" s="888"/>
      <c r="AA18" s="888"/>
      <c r="AB18" s="888"/>
      <c r="AC18" s="615"/>
      <c r="AD18" s="615"/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46539</v>
      </c>
      <c r="O19" s="888"/>
      <c r="P19" s="888"/>
      <c r="Q19" s="888"/>
      <c r="R19" s="888"/>
      <c r="S19" s="888"/>
      <c r="T19" s="887">
        <v>46904</v>
      </c>
      <c r="U19" s="888"/>
      <c r="V19" s="888"/>
      <c r="W19" s="616">
        <v>4057.2</v>
      </c>
      <c r="X19" s="889">
        <v>16.8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46905</v>
      </c>
      <c r="O20" s="888"/>
      <c r="P20" s="888"/>
      <c r="Q20" s="888"/>
      <c r="R20" s="888"/>
      <c r="S20" s="888"/>
      <c r="T20" s="887">
        <v>47269</v>
      </c>
      <c r="U20" s="888"/>
      <c r="V20" s="888"/>
      <c r="W20" s="616">
        <v>4202.1000000000004</v>
      </c>
      <c r="X20" s="889">
        <v>17.399999999999999</v>
      </c>
      <c r="Y20" s="888"/>
      <c r="Z20" s="888"/>
      <c r="AA20" s="888"/>
      <c r="AB20" s="888"/>
      <c r="AC20" s="615"/>
      <c r="AD20" s="615"/>
    </row>
    <row r="21" spans="1:30">
      <c r="A21" s="612"/>
      <c r="B21" s="892"/>
      <c r="C21" s="888"/>
      <c r="D21" s="888"/>
      <c r="E21" s="893"/>
      <c r="F21" s="888"/>
      <c r="G21" s="615" t="s">
        <v>792</v>
      </c>
      <c r="H21" s="615"/>
      <c r="I21" s="893"/>
      <c r="J21" s="888"/>
      <c r="K21" s="615"/>
      <c r="L21" s="894"/>
      <c r="M21" s="888"/>
      <c r="N21" s="887">
        <v>47270</v>
      </c>
      <c r="O21" s="888"/>
      <c r="P21" s="888"/>
      <c r="Q21" s="888"/>
      <c r="R21" s="888"/>
      <c r="S21" s="888"/>
      <c r="T21" s="887">
        <v>47634</v>
      </c>
      <c r="U21" s="888"/>
      <c r="V21" s="888"/>
      <c r="W21" s="616">
        <v>4347</v>
      </c>
      <c r="X21" s="889">
        <v>18</v>
      </c>
      <c r="Y21" s="888"/>
      <c r="Z21" s="888"/>
      <c r="AA21" s="888"/>
      <c r="AB21" s="888"/>
      <c r="AC21" s="615"/>
      <c r="AD21" s="615"/>
    </row>
    <row r="22" spans="1:30">
      <c r="A22" s="614" t="s">
        <v>792</v>
      </c>
      <c r="B22" s="884" t="s">
        <v>792</v>
      </c>
      <c r="C22" s="885"/>
      <c r="D22" s="885"/>
      <c r="E22" s="886" t="s">
        <v>792</v>
      </c>
      <c r="F22" s="885"/>
      <c r="G22" s="613" t="s">
        <v>792</v>
      </c>
      <c r="H22" s="613" t="s">
        <v>792</v>
      </c>
      <c r="I22" s="886" t="s">
        <v>792</v>
      </c>
      <c r="J22" s="885"/>
      <c r="K22" s="613" t="s">
        <v>792</v>
      </c>
      <c r="L22" s="884" t="s">
        <v>792</v>
      </c>
      <c r="M22" s="885"/>
      <c r="N22" s="886" t="s">
        <v>792</v>
      </c>
      <c r="O22" s="885"/>
      <c r="P22" s="885"/>
      <c r="Q22" s="885"/>
      <c r="R22" s="885"/>
      <c r="S22" s="885"/>
      <c r="T22" s="886" t="s">
        <v>792</v>
      </c>
      <c r="U22" s="885"/>
      <c r="V22" s="885"/>
      <c r="W22" s="613" t="s">
        <v>792</v>
      </c>
      <c r="X22" s="886" t="s">
        <v>792</v>
      </c>
      <c r="Y22" s="885"/>
      <c r="Z22" s="885"/>
      <c r="AA22" s="885"/>
      <c r="AB22" s="885"/>
      <c r="AC22" s="613" t="s">
        <v>792</v>
      </c>
      <c r="AD22" s="613" t="s">
        <v>792</v>
      </c>
    </row>
    <row r="23" spans="1:30">
      <c r="A23" s="612" t="s">
        <v>2157</v>
      </c>
      <c r="B23" s="892" t="s">
        <v>2155</v>
      </c>
      <c r="C23" s="888"/>
      <c r="D23" s="888"/>
      <c r="E23" s="900">
        <v>0</v>
      </c>
      <c r="F23" s="888"/>
      <c r="G23" s="619">
        <v>0</v>
      </c>
      <c r="H23" s="615"/>
      <c r="I23" s="893"/>
      <c r="J23" s="888"/>
      <c r="K23" s="618">
        <v>0</v>
      </c>
      <c r="L23" s="894" t="s">
        <v>2156</v>
      </c>
      <c r="M23" s="888"/>
      <c r="N23" s="893"/>
      <c r="O23" s="888"/>
      <c r="P23" s="888"/>
      <c r="Q23" s="888"/>
      <c r="R23" s="888"/>
      <c r="S23" s="888"/>
      <c r="T23" s="893"/>
      <c r="U23" s="888"/>
      <c r="V23" s="888"/>
      <c r="W23" s="615"/>
      <c r="X23" s="889">
        <v>0</v>
      </c>
      <c r="Y23" s="888"/>
      <c r="Z23" s="888"/>
      <c r="AA23" s="888"/>
      <c r="AB23" s="888"/>
      <c r="AC23" s="617">
        <v>45809</v>
      </c>
      <c r="AD23" s="615" t="s">
        <v>1014</v>
      </c>
    </row>
    <row r="24" spans="1:30">
      <c r="A24" s="614" t="s">
        <v>792</v>
      </c>
      <c r="B24" s="884" t="s">
        <v>792</v>
      </c>
      <c r="C24" s="885"/>
      <c r="D24" s="885"/>
      <c r="E24" s="886" t="s">
        <v>792</v>
      </c>
      <c r="F24" s="885"/>
      <c r="G24" s="613" t="s">
        <v>792</v>
      </c>
      <c r="H24" s="613" t="s">
        <v>792</v>
      </c>
      <c r="I24" s="886" t="s">
        <v>792</v>
      </c>
      <c r="J24" s="885"/>
      <c r="K24" s="613" t="s">
        <v>792</v>
      </c>
      <c r="L24" s="884" t="s">
        <v>792</v>
      </c>
      <c r="M24" s="885"/>
      <c r="N24" s="886" t="s">
        <v>792</v>
      </c>
      <c r="O24" s="885"/>
      <c r="P24" s="885"/>
      <c r="Q24" s="885"/>
      <c r="R24" s="885"/>
      <c r="S24" s="885"/>
      <c r="T24" s="886" t="s">
        <v>792</v>
      </c>
      <c r="U24" s="885"/>
      <c r="V24" s="885"/>
      <c r="W24" s="613" t="s">
        <v>792</v>
      </c>
      <c r="X24" s="886" t="s">
        <v>792</v>
      </c>
      <c r="Y24" s="885"/>
      <c r="Z24" s="885"/>
      <c r="AA24" s="885"/>
      <c r="AB24" s="885"/>
      <c r="AC24" s="613" t="s">
        <v>792</v>
      </c>
      <c r="AD24" s="613" t="s">
        <v>792</v>
      </c>
    </row>
    <row r="25" spans="1:30">
      <c r="A25" s="612" t="s">
        <v>2158</v>
      </c>
      <c r="B25" s="892" t="s">
        <v>2159</v>
      </c>
      <c r="C25" s="888"/>
      <c r="D25" s="888"/>
      <c r="E25" s="900">
        <v>2282</v>
      </c>
      <c r="F25" s="888"/>
      <c r="G25" s="619">
        <v>2282</v>
      </c>
      <c r="H25" s="619">
        <v>58200</v>
      </c>
      <c r="I25" s="901">
        <v>4850</v>
      </c>
      <c r="J25" s="888"/>
      <c r="K25" s="618">
        <v>14.398812469074716</v>
      </c>
      <c r="L25" s="894" t="s">
        <v>2160</v>
      </c>
      <c r="M25" s="888"/>
      <c r="N25" s="887">
        <v>45870</v>
      </c>
      <c r="O25" s="888"/>
      <c r="P25" s="888"/>
      <c r="Q25" s="888"/>
      <c r="R25" s="888"/>
      <c r="S25" s="888"/>
      <c r="T25" s="887">
        <v>46265</v>
      </c>
      <c r="U25" s="888"/>
      <c r="V25" s="888"/>
      <c r="W25" s="616">
        <v>4850</v>
      </c>
      <c r="X25" s="889">
        <v>14.398812469074716</v>
      </c>
      <c r="Y25" s="888"/>
      <c r="Z25" s="888"/>
      <c r="AA25" s="888"/>
      <c r="AB25" s="888"/>
      <c r="AC25" s="617">
        <v>45870</v>
      </c>
      <c r="AD25" s="615" t="s">
        <v>892</v>
      </c>
    </row>
    <row r="26" spans="1:30">
      <c r="A26" s="612"/>
      <c r="B26" s="892"/>
      <c r="C26" s="888"/>
      <c r="D26" s="888"/>
      <c r="E26" s="893"/>
      <c r="F26" s="888"/>
      <c r="G26" s="615" t="s">
        <v>792</v>
      </c>
      <c r="H26" s="615"/>
      <c r="I26" s="893"/>
      <c r="J26" s="888"/>
      <c r="K26" s="615"/>
      <c r="L26" s="894"/>
      <c r="M26" s="888"/>
      <c r="N26" s="887">
        <v>46266</v>
      </c>
      <c r="O26" s="888"/>
      <c r="P26" s="888"/>
      <c r="Q26" s="888"/>
      <c r="R26" s="888"/>
      <c r="S26" s="888"/>
      <c r="T26" s="887">
        <v>46630</v>
      </c>
      <c r="U26" s="888"/>
      <c r="V26" s="888"/>
      <c r="W26" s="616">
        <v>5052.5</v>
      </c>
      <c r="X26" s="889">
        <v>15</v>
      </c>
      <c r="Y26" s="888"/>
      <c r="Z26" s="888"/>
      <c r="AA26" s="888"/>
      <c r="AB26" s="888"/>
      <c r="AC26" s="615"/>
      <c r="AD26" s="615"/>
    </row>
    <row r="27" spans="1:30">
      <c r="A27" s="612"/>
      <c r="B27" s="892"/>
      <c r="C27" s="888"/>
      <c r="D27" s="888"/>
      <c r="E27" s="893"/>
      <c r="F27" s="888"/>
      <c r="G27" s="615" t="s">
        <v>792</v>
      </c>
      <c r="H27" s="615"/>
      <c r="I27" s="893"/>
      <c r="J27" s="888"/>
      <c r="K27" s="615"/>
      <c r="L27" s="894"/>
      <c r="M27" s="888"/>
      <c r="N27" s="887">
        <v>46631</v>
      </c>
      <c r="O27" s="888"/>
      <c r="P27" s="888"/>
      <c r="Q27" s="888"/>
      <c r="R27" s="888"/>
      <c r="S27" s="888"/>
      <c r="T27" s="887">
        <v>46996</v>
      </c>
      <c r="U27" s="888"/>
      <c r="V27" s="888"/>
      <c r="W27" s="616">
        <v>5254.6</v>
      </c>
      <c r="X27" s="889">
        <v>15.6</v>
      </c>
      <c r="Y27" s="888"/>
      <c r="Z27" s="888"/>
      <c r="AA27" s="888"/>
      <c r="AB27" s="888"/>
      <c r="AC27" s="615"/>
      <c r="AD27" s="615"/>
    </row>
    <row r="28" spans="1:30">
      <c r="A28" s="612"/>
      <c r="B28" s="892"/>
      <c r="C28" s="888"/>
      <c r="D28" s="888"/>
      <c r="E28" s="893"/>
      <c r="F28" s="888"/>
      <c r="G28" s="615" t="s">
        <v>792</v>
      </c>
      <c r="H28" s="615"/>
      <c r="I28" s="893"/>
      <c r="J28" s="888"/>
      <c r="K28" s="615"/>
      <c r="L28" s="894"/>
      <c r="M28" s="888"/>
      <c r="N28" s="887">
        <v>46997</v>
      </c>
      <c r="O28" s="888"/>
      <c r="P28" s="888"/>
      <c r="Q28" s="888"/>
      <c r="R28" s="888"/>
      <c r="S28" s="888"/>
      <c r="T28" s="887">
        <v>47361</v>
      </c>
      <c r="U28" s="888"/>
      <c r="V28" s="888"/>
      <c r="W28" s="616">
        <v>5456.7</v>
      </c>
      <c r="X28" s="889">
        <v>16.2</v>
      </c>
      <c r="Y28" s="888"/>
      <c r="Z28" s="888"/>
      <c r="AA28" s="888"/>
      <c r="AB28" s="888"/>
      <c r="AC28" s="615"/>
      <c r="AD28" s="615"/>
    </row>
    <row r="29" spans="1:30">
      <c r="A29" s="612"/>
      <c r="B29" s="892"/>
      <c r="C29" s="888"/>
      <c r="D29" s="888"/>
      <c r="E29" s="893"/>
      <c r="F29" s="888"/>
      <c r="G29" s="615" t="s">
        <v>792</v>
      </c>
      <c r="H29" s="615"/>
      <c r="I29" s="893"/>
      <c r="J29" s="888"/>
      <c r="K29" s="615"/>
      <c r="L29" s="894"/>
      <c r="M29" s="888"/>
      <c r="N29" s="887">
        <v>47362</v>
      </c>
      <c r="O29" s="888"/>
      <c r="P29" s="888"/>
      <c r="Q29" s="888"/>
      <c r="R29" s="888"/>
      <c r="S29" s="888"/>
      <c r="T29" s="887">
        <v>47726</v>
      </c>
      <c r="U29" s="888"/>
      <c r="V29" s="888"/>
      <c r="W29" s="616">
        <v>5658.8</v>
      </c>
      <c r="X29" s="889">
        <v>16.8</v>
      </c>
      <c r="Y29" s="888"/>
      <c r="Z29" s="888"/>
      <c r="AA29" s="888"/>
      <c r="AB29" s="888"/>
      <c r="AC29" s="615"/>
      <c r="AD29" s="615"/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2161</v>
      </c>
      <c r="B31" s="892" t="s">
        <v>2159</v>
      </c>
      <c r="C31" s="888"/>
      <c r="D31" s="888"/>
      <c r="E31" s="900">
        <v>1760</v>
      </c>
      <c r="F31" s="888"/>
      <c r="G31" s="619">
        <v>1760</v>
      </c>
      <c r="H31" s="615"/>
      <c r="I31" s="893"/>
      <c r="J31" s="888"/>
      <c r="K31" s="618">
        <v>0</v>
      </c>
      <c r="L31" s="894" t="s">
        <v>2160</v>
      </c>
      <c r="M31" s="888"/>
      <c r="N31" s="893"/>
      <c r="O31" s="888"/>
      <c r="P31" s="888"/>
      <c r="Q31" s="888"/>
      <c r="R31" s="888"/>
      <c r="S31" s="888"/>
      <c r="T31" s="893"/>
      <c r="U31" s="888"/>
      <c r="V31" s="888"/>
      <c r="W31" s="615"/>
      <c r="X31" s="889">
        <v>0</v>
      </c>
      <c r="Y31" s="888"/>
      <c r="Z31" s="888"/>
      <c r="AA31" s="888"/>
      <c r="AB31" s="888"/>
      <c r="AC31" s="617">
        <v>45870</v>
      </c>
      <c r="AD31" s="615" t="s">
        <v>892</v>
      </c>
    </row>
    <row r="32" spans="1:30">
      <c r="A32" s="614" t="s">
        <v>792</v>
      </c>
      <c r="B32" s="884" t="s">
        <v>792</v>
      </c>
      <c r="C32" s="885"/>
      <c r="D32" s="885"/>
      <c r="E32" s="886" t="s">
        <v>792</v>
      </c>
      <c r="F32" s="885"/>
      <c r="G32" s="613" t="s">
        <v>792</v>
      </c>
      <c r="H32" s="613" t="s">
        <v>792</v>
      </c>
      <c r="I32" s="886" t="s">
        <v>792</v>
      </c>
      <c r="J32" s="885"/>
      <c r="K32" s="613" t="s">
        <v>792</v>
      </c>
      <c r="L32" s="884" t="s">
        <v>792</v>
      </c>
      <c r="M32" s="885"/>
      <c r="N32" s="886" t="s">
        <v>792</v>
      </c>
      <c r="O32" s="885"/>
      <c r="P32" s="885"/>
      <c r="Q32" s="885"/>
      <c r="R32" s="885"/>
      <c r="S32" s="885"/>
      <c r="T32" s="886" t="s">
        <v>792</v>
      </c>
      <c r="U32" s="885"/>
      <c r="V32" s="885"/>
      <c r="W32" s="613" t="s">
        <v>792</v>
      </c>
      <c r="X32" s="886" t="s">
        <v>792</v>
      </c>
      <c r="Y32" s="885"/>
      <c r="Z32" s="885"/>
      <c r="AA32" s="885"/>
      <c r="AB32" s="885"/>
      <c r="AC32" s="613" t="s">
        <v>792</v>
      </c>
      <c r="AD32" s="613" t="s">
        <v>792</v>
      </c>
    </row>
    <row r="33" spans="1:30">
      <c r="A33" s="612" t="s">
        <v>2162</v>
      </c>
      <c r="B33" s="892" t="s">
        <v>2163</v>
      </c>
      <c r="C33" s="888"/>
      <c r="D33" s="888"/>
      <c r="E33" s="900">
        <v>1771</v>
      </c>
      <c r="F33" s="888"/>
      <c r="G33" s="619">
        <v>1771</v>
      </c>
      <c r="H33" s="619">
        <v>29115.24</v>
      </c>
      <c r="I33" s="901">
        <v>2426.27</v>
      </c>
      <c r="J33" s="888"/>
      <c r="K33" s="618">
        <v>16.440000000000001</v>
      </c>
      <c r="L33" s="894"/>
      <c r="M33" s="888"/>
      <c r="N33" s="887">
        <v>45870</v>
      </c>
      <c r="O33" s="888"/>
      <c r="P33" s="888"/>
      <c r="Q33" s="888"/>
      <c r="R33" s="888"/>
      <c r="S33" s="888"/>
      <c r="T33" s="887">
        <v>46234</v>
      </c>
      <c r="U33" s="888"/>
      <c r="V33" s="888"/>
      <c r="W33" s="616">
        <v>2426.27</v>
      </c>
      <c r="X33" s="889">
        <v>16.440000000000001</v>
      </c>
      <c r="Y33" s="888"/>
      <c r="Z33" s="888"/>
      <c r="AA33" s="888"/>
      <c r="AB33" s="888"/>
      <c r="AC33" s="617">
        <v>45505</v>
      </c>
      <c r="AD33" s="615" t="s">
        <v>900</v>
      </c>
    </row>
    <row r="34" spans="1:30">
      <c r="A34" s="612"/>
      <c r="B34" s="892"/>
      <c r="C34" s="888"/>
      <c r="D34" s="888"/>
      <c r="E34" s="893"/>
      <c r="F34" s="888"/>
      <c r="G34" s="615" t="s">
        <v>792</v>
      </c>
      <c r="H34" s="615"/>
      <c r="I34" s="893"/>
      <c r="J34" s="888"/>
      <c r="K34" s="615"/>
      <c r="L34" s="894"/>
      <c r="M34" s="888"/>
      <c r="N34" s="887">
        <v>46235</v>
      </c>
      <c r="O34" s="888"/>
      <c r="P34" s="888"/>
      <c r="Q34" s="888"/>
      <c r="R34" s="888"/>
      <c r="S34" s="888"/>
      <c r="T34" s="887">
        <v>46599</v>
      </c>
      <c r="U34" s="888"/>
      <c r="V34" s="888"/>
      <c r="W34" s="616">
        <v>2550.2399999999998</v>
      </c>
      <c r="X34" s="889">
        <v>17.28</v>
      </c>
      <c r="Y34" s="888"/>
      <c r="Z34" s="888"/>
      <c r="AA34" s="888"/>
      <c r="AB34" s="888"/>
      <c r="AC34" s="615"/>
      <c r="AD34" s="615"/>
    </row>
    <row r="35" spans="1:30">
      <c r="A35" s="614" t="s">
        <v>792</v>
      </c>
      <c r="B35" s="884" t="s">
        <v>792</v>
      </c>
      <c r="C35" s="885"/>
      <c r="D35" s="885"/>
      <c r="E35" s="886" t="s">
        <v>792</v>
      </c>
      <c r="F35" s="885"/>
      <c r="G35" s="613" t="s">
        <v>792</v>
      </c>
      <c r="H35" s="613" t="s">
        <v>792</v>
      </c>
      <c r="I35" s="886" t="s">
        <v>792</v>
      </c>
      <c r="J35" s="885"/>
      <c r="K35" s="613" t="s">
        <v>792</v>
      </c>
      <c r="L35" s="884" t="s">
        <v>792</v>
      </c>
      <c r="M35" s="885"/>
      <c r="N35" s="886" t="s">
        <v>792</v>
      </c>
      <c r="O35" s="885"/>
      <c r="P35" s="885"/>
      <c r="Q35" s="885"/>
      <c r="R35" s="885"/>
      <c r="S35" s="885"/>
      <c r="T35" s="886" t="s">
        <v>792</v>
      </c>
      <c r="U35" s="885"/>
      <c r="V35" s="885"/>
      <c r="W35" s="613" t="s">
        <v>792</v>
      </c>
      <c r="X35" s="886" t="s">
        <v>792</v>
      </c>
      <c r="Y35" s="885"/>
      <c r="Z35" s="885"/>
      <c r="AA35" s="885"/>
      <c r="AB35" s="885"/>
      <c r="AC35" s="613" t="s">
        <v>792</v>
      </c>
      <c r="AD35" s="613" t="s">
        <v>792</v>
      </c>
    </row>
    <row r="36" spans="1:30">
      <c r="A36" s="612" t="s">
        <v>2164</v>
      </c>
      <c r="B36" s="892" t="s">
        <v>2165</v>
      </c>
      <c r="C36" s="888"/>
      <c r="D36" s="888"/>
      <c r="E36" s="900">
        <v>3381</v>
      </c>
      <c r="F36" s="888"/>
      <c r="G36" s="619">
        <v>3381</v>
      </c>
      <c r="H36" s="619">
        <v>45846.36</v>
      </c>
      <c r="I36" s="901">
        <v>3820.53</v>
      </c>
      <c r="J36" s="888"/>
      <c r="K36" s="618">
        <v>13.56</v>
      </c>
      <c r="L36" s="894"/>
      <c r="M36" s="888"/>
      <c r="N36" s="887">
        <v>45809</v>
      </c>
      <c r="O36" s="888"/>
      <c r="P36" s="888"/>
      <c r="Q36" s="888"/>
      <c r="R36" s="888"/>
      <c r="S36" s="888"/>
      <c r="T36" s="887">
        <v>46173</v>
      </c>
      <c r="U36" s="888"/>
      <c r="V36" s="888"/>
      <c r="W36" s="616">
        <v>3820.53</v>
      </c>
      <c r="X36" s="889">
        <v>13.56</v>
      </c>
      <c r="Y36" s="888"/>
      <c r="Z36" s="888"/>
      <c r="AA36" s="888"/>
      <c r="AB36" s="888"/>
      <c r="AC36" s="617">
        <v>45078</v>
      </c>
      <c r="AD36" s="615" t="s">
        <v>1097</v>
      </c>
    </row>
    <row r="37" spans="1:30">
      <c r="A37" s="614" t="s">
        <v>792</v>
      </c>
      <c r="B37" s="884" t="s">
        <v>792</v>
      </c>
      <c r="C37" s="885"/>
      <c r="D37" s="885"/>
      <c r="E37" s="886" t="s">
        <v>792</v>
      </c>
      <c r="F37" s="885"/>
      <c r="G37" s="613" t="s">
        <v>792</v>
      </c>
      <c r="H37" s="613" t="s">
        <v>792</v>
      </c>
      <c r="I37" s="886" t="s">
        <v>792</v>
      </c>
      <c r="J37" s="885"/>
      <c r="K37" s="613" t="s">
        <v>792</v>
      </c>
      <c r="L37" s="884" t="s">
        <v>792</v>
      </c>
      <c r="M37" s="885"/>
      <c r="N37" s="886" t="s">
        <v>792</v>
      </c>
      <c r="O37" s="885"/>
      <c r="P37" s="885"/>
      <c r="Q37" s="885"/>
      <c r="R37" s="885"/>
      <c r="S37" s="885"/>
      <c r="T37" s="886" t="s">
        <v>792</v>
      </c>
      <c r="U37" s="885"/>
      <c r="V37" s="885"/>
      <c r="W37" s="613" t="s">
        <v>792</v>
      </c>
      <c r="X37" s="886" t="s">
        <v>792</v>
      </c>
      <c r="Y37" s="885"/>
      <c r="Z37" s="885"/>
      <c r="AA37" s="885"/>
      <c r="AB37" s="885"/>
      <c r="AC37" s="613" t="s">
        <v>792</v>
      </c>
      <c r="AD37" s="613" t="s">
        <v>792</v>
      </c>
    </row>
    <row r="38" spans="1:30">
      <c r="A38" s="612" t="s">
        <v>2166</v>
      </c>
      <c r="B38" s="892" t="s">
        <v>2167</v>
      </c>
      <c r="C38" s="888"/>
      <c r="D38" s="888"/>
      <c r="E38" s="900">
        <v>1810</v>
      </c>
      <c r="F38" s="888"/>
      <c r="G38" s="619">
        <v>1810</v>
      </c>
      <c r="H38" s="619">
        <v>31494</v>
      </c>
      <c r="I38" s="901">
        <v>2624.5</v>
      </c>
      <c r="J38" s="888"/>
      <c r="K38" s="618">
        <v>17.399999999999999</v>
      </c>
      <c r="L38" s="894"/>
      <c r="M38" s="888"/>
      <c r="N38" s="887">
        <v>45717</v>
      </c>
      <c r="O38" s="888"/>
      <c r="P38" s="888"/>
      <c r="Q38" s="888"/>
      <c r="R38" s="888"/>
      <c r="S38" s="888"/>
      <c r="T38" s="887">
        <v>46081</v>
      </c>
      <c r="U38" s="888"/>
      <c r="V38" s="888"/>
      <c r="W38" s="616">
        <v>2624.5</v>
      </c>
      <c r="X38" s="889">
        <v>17.399999999999999</v>
      </c>
      <c r="Y38" s="888"/>
      <c r="Z38" s="888"/>
      <c r="AA38" s="888"/>
      <c r="AB38" s="888"/>
      <c r="AC38" s="617">
        <v>45323</v>
      </c>
      <c r="AD38" s="615" t="s">
        <v>1292</v>
      </c>
    </row>
    <row r="39" spans="1:30">
      <c r="A39" s="612"/>
      <c r="B39" s="892"/>
      <c r="C39" s="888"/>
      <c r="D39" s="888"/>
      <c r="E39" s="893"/>
      <c r="F39" s="888"/>
      <c r="G39" s="615" t="s">
        <v>792</v>
      </c>
      <c r="H39" s="615"/>
      <c r="I39" s="893"/>
      <c r="J39" s="888"/>
      <c r="K39" s="615"/>
      <c r="L39" s="894"/>
      <c r="M39" s="888"/>
      <c r="N39" s="887">
        <v>46082</v>
      </c>
      <c r="O39" s="888"/>
      <c r="P39" s="888"/>
      <c r="Q39" s="888"/>
      <c r="R39" s="888"/>
      <c r="S39" s="888"/>
      <c r="T39" s="887">
        <v>46446</v>
      </c>
      <c r="U39" s="888"/>
      <c r="V39" s="888"/>
      <c r="W39" s="616">
        <v>2715</v>
      </c>
      <c r="X39" s="889">
        <v>18</v>
      </c>
      <c r="Y39" s="888"/>
      <c r="Z39" s="888"/>
      <c r="AA39" s="888"/>
      <c r="AB39" s="888"/>
      <c r="AC39" s="615"/>
      <c r="AD39" s="615"/>
    </row>
    <row r="40" spans="1:30">
      <c r="A40" s="612"/>
      <c r="B40" s="892"/>
      <c r="C40" s="888"/>
      <c r="D40" s="888"/>
      <c r="E40" s="893"/>
      <c r="F40" s="888"/>
      <c r="G40" s="615" t="s">
        <v>792</v>
      </c>
      <c r="H40" s="615"/>
      <c r="I40" s="893"/>
      <c r="J40" s="888"/>
      <c r="K40" s="615"/>
      <c r="L40" s="894"/>
      <c r="M40" s="888"/>
      <c r="N40" s="887">
        <v>46447</v>
      </c>
      <c r="O40" s="888"/>
      <c r="P40" s="888"/>
      <c r="Q40" s="888"/>
      <c r="R40" s="888"/>
      <c r="S40" s="888"/>
      <c r="T40" s="887">
        <v>46812</v>
      </c>
      <c r="U40" s="888"/>
      <c r="V40" s="888"/>
      <c r="W40" s="616">
        <v>2805.5</v>
      </c>
      <c r="X40" s="889">
        <v>18.600000000000001</v>
      </c>
      <c r="Y40" s="888"/>
      <c r="Z40" s="888"/>
      <c r="AA40" s="888"/>
      <c r="AB40" s="888"/>
      <c r="AC40" s="615"/>
      <c r="AD40" s="615"/>
    </row>
    <row r="41" spans="1:30">
      <c r="A41" s="612"/>
      <c r="B41" s="892"/>
      <c r="C41" s="888"/>
      <c r="D41" s="888"/>
      <c r="E41" s="893"/>
      <c r="F41" s="888"/>
      <c r="G41" s="615" t="s">
        <v>792</v>
      </c>
      <c r="H41" s="615"/>
      <c r="I41" s="893"/>
      <c r="J41" s="888"/>
      <c r="K41" s="615"/>
      <c r="L41" s="894"/>
      <c r="M41" s="888"/>
      <c r="N41" s="887">
        <v>46813</v>
      </c>
      <c r="O41" s="888"/>
      <c r="P41" s="888"/>
      <c r="Q41" s="888"/>
      <c r="R41" s="888"/>
      <c r="S41" s="888"/>
      <c r="T41" s="887">
        <v>47177</v>
      </c>
      <c r="U41" s="888"/>
      <c r="V41" s="888"/>
      <c r="W41" s="616">
        <v>2896</v>
      </c>
      <c r="X41" s="889">
        <v>19.2</v>
      </c>
      <c r="Y41" s="888"/>
      <c r="Z41" s="888"/>
      <c r="AA41" s="888"/>
      <c r="AB41" s="888"/>
      <c r="AC41" s="615"/>
      <c r="AD41" s="615"/>
    </row>
    <row r="42" spans="1:30">
      <c r="A42" s="614" t="s">
        <v>792</v>
      </c>
      <c r="B42" s="884" t="s">
        <v>792</v>
      </c>
      <c r="C42" s="885"/>
      <c r="D42" s="885"/>
      <c r="E42" s="886" t="s">
        <v>792</v>
      </c>
      <c r="F42" s="885"/>
      <c r="G42" s="613" t="s">
        <v>792</v>
      </c>
      <c r="H42" s="613" t="s">
        <v>792</v>
      </c>
      <c r="I42" s="886" t="s">
        <v>792</v>
      </c>
      <c r="J42" s="885"/>
      <c r="K42" s="613" t="s">
        <v>792</v>
      </c>
      <c r="L42" s="884" t="s">
        <v>792</v>
      </c>
      <c r="M42" s="885"/>
      <c r="N42" s="886" t="s">
        <v>792</v>
      </c>
      <c r="O42" s="885"/>
      <c r="P42" s="885"/>
      <c r="Q42" s="885"/>
      <c r="R42" s="885"/>
      <c r="S42" s="885"/>
      <c r="T42" s="886" t="s">
        <v>792</v>
      </c>
      <c r="U42" s="885"/>
      <c r="V42" s="885"/>
      <c r="W42" s="613" t="s">
        <v>792</v>
      </c>
      <c r="X42" s="886" t="s">
        <v>792</v>
      </c>
      <c r="Y42" s="885"/>
      <c r="Z42" s="885"/>
      <c r="AA42" s="885"/>
      <c r="AB42" s="885"/>
      <c r="AC42" s="613" t="s">
        <v>792</v>
      </c>
      <c r="AD42" s="613" t="s">
        <v>792</v>
      </c>
    </row>
    <row r="43" spans="1:30">
      <c r="A43" s="612" t="s">
        <v>2168</v>
      </c>
      <c r="B43" s="892" t="s">
        <v>2169</v>
      </c>
      <c r="C43" s="888"/>
      <c r="D43" s="888"/>
      <c r="E43" s="900">
        <v>1760</v>
      </c>
      <c r="F43" s="888"/>
      <c r="G43" s="619">
        <v>1760</v>
      </c>
      <c r="H43" s="619">
        <v>29145.599999999999</v>
      </c>
      <c r="I43" s="901">
        <v>2428.8000000000002</v>
      </c>
      <c r="J43" s="888"/>
      <c r="K43" s="618">
        <v>16.559999999999999</v>
      </c>
      <c r="L43" s="894"/>
      <c r="M43" s="888"/>
      <c r="N43" s="887">
        <v>45778</v>
      </c>
      <c r="O43" s="888"/>
      <c r="P43" s="888"/>
      <c r="Q43" s="888"/>
      <c r="R43" s="888"/>
      <c r="S43" s="888"/>
      <c r="T43" s="887">
        <v>46142</v>
      </c>
      <c r="U43" s="888"/>
      <c r="V43" s="888"/>
      <c r="W43" s="616">
        <v>2428.8000000000002</v>
      </c>
      <c r="X43" s="889">
        <v>16.559999999999999</v>
      </c>
      <c r="Y43" s="888"/>
      <c r="Z43" s="888"/>
      <c r="AA43" s="888"/>
      <c r="AB43" s="888"/>
      <c r="AC43" s="617">
        <v>45413</v>
      </c>
      <c r="AD43" s="615" t="s">
        <v>968</v>
      </c>
    </row>
    <row r="44" spans="1:30">
      <c r="A44" s="612"/>
      <c r="B44" s="892"/>
      <c r="C44" s="888"/>
      <c r="D44" s="888"/>
      <c r="E44" s="893"/>
      <c r="F44" s="888"/>
      <c r="G44" s="615" t="s">
        <v>792</v>
      </c>
      <c r="H44" s="615"/>
      <c r="I44" s="893"/>
      <c r="J44" s="888"/>
      <c r="K44" s="615"/>
      <c r="L44" s="894"/>
      <c r="M44" s="888"/>
      <c r="N44" s="887">
        <v>46143</v>
      </c>
      <c r="O44" s="888"/>
      <c r="P44" s="888"/>
      <c r="Q44" s="888"/>
      <c r="R44" s="888"/>
      <c r="S44" s="888"/>
      <c r="T44" s="887">
        <v>46507</v>
      </c>
      <c r="U44" s="888"/>
      <c r="V44" s="888"/>
      <c r="W44" s="616">
        <v>2552</v>
      </c>
      <c r="X44" s="889">
        <v>17.399999999999999</v>
      </c>
      <c r="Y44" s="888"/>
      <c r="Z44" s="888"/>
      <c r="AA44" s="888"/>
      <c r="AB44" s="888"/>
      <c r="AC44" s="615"/>
      <c r="AD44" s="615"/>
    </row>
    <row r="45" spans="1:30">
      <c r="A45" s="614" t="s">
        <v>792</v>
      </c>
      <c r="B45" s="884" t="s">
        <v>792</v>
      </c>
      <c r="C45" s="885"/>
      <c r="D45" s="885"/>
      <c r="E45" s="886" t="s">
        <v>792</v>
      </c>
      <c r="F45" s="885"/>
      <c r="G45" s="613" t="s">
        <v>792</v>
      </c>
      <c r="H45" s="613" t="s">
        <v>792</v>
      </c>
      <c r="I45" s="886" t="s">
        <v>792</v>
      </c>
      <c r="J45" s="885"/>
      <c r="K45" s="613" t="s">
        <v>792</v>
      </c>
      <c r="L45" s="884" t="s">
        <v>792</v>
      </c>
      <c r="M45" s="885"/>
      <c r="N45" s="886" t="s">
        <v>792</v>
      </c>
      <c r="O45" s="885"/>
      <c r="P45" s="885"/>
      <c r="Q45" s="885"/>
      <c r="R45" s="885"/>
      <c r="S45" s="885"/>
      <c r="T45" s="886" t="s">
        <v>792</v>
      </c>
      <c r="U45" s="885"/>
      <c r="V45" s="885"/>
      <c r="W45" s="613" t="s">
        <v>792</v>
      </c>
      <c r="X45" s="886" t="s">
        <v>792</v>
      </c>
      <c r="Y45" s="885"/>
      <c r="Z45" s="885"/>
      <c r="AA45" s="885"/>
      <c r="AB45" s="885"/>
      <c r="AC45" s="613" t="s">
        <v>792</v>
      </c>
      <c r="AD45" s="613" t="s">
        <v>792</v>
      </c>
    </row>
    <row r="46" spans="1:30">
      <c r="A46" s="612" t="s">
        <v>2170</v>
      </c>
      <c r="B46" s="892" t="s">
        <v>2171</v>
      </c>
      <c r="C46" s="888"/>
      <c r="D46" s="888"/>
      <c r="E46" s="900">
        <v>1760</v>
      </c>
      <c r="F46" s="888"/>
      <c r="G46" s="619">
        <v>1760</v>
      </c>
      <c r="H46" s="619">
        <v>30624</v>
      </c>
      <c r="I46" s="901">
        <v>2552</v>
      </c>
      <c r="J46" s="888"/>
      <c r="K46" s="618">
        <v>17.399999999999999</v>
      </c>
      <c r="L46" s="894"/>
      <c r="M46" s="888"/>
      <c r="N46" s="887">
        <v>45931</v>
      </c>
      <c r="O46" s="888"/>
      <c r="P46" s="888"/>
      <c r="Q46" s="888"/>
      <c r="R46" s="888"/>
      <c r="S46" s="888"/>
      <c r="T46" s="887">
        <v>46295</v>
      </c>
      <c r="U46" s="888"/>
      <c r="V46" s="888"/>
      <c r="W46" s="616">
        <v>2552</v>
      </c>
      <c r="X46" s="889">
        <v>17.399999999999999</v>
      </c>
      <c r="Y46" s="888"/>
      <c r="Z46" s="888"/>
      <c r="AA46" s="888"/>
      <c r="AB46" s="888"/>
      <c r="AC46" s="617">
        <v>45200</v>
      </c>
      <c r="AD46" s="615" t="s">
        <v>1169</v>
      </c>
    </row>
    <row r="47" spans="1:30">
      <c r="A47" s="612"/>
      <c r="B47" s="892"/>
      <c r="C47" s="888"/>
      <c r="D47" s="888"/>
      <c r="E47" s="893"/>
      <c r="F47" s="888"/>
      <c r="G47" s="615" t="s">
        <v>792</v>
      </c>
      <c r="H47" s="615"/>
      <c r="I47" s="893"/>
      <c r="J47" s="888"/>
      <c r="K47" s="615"/>
      <c r="L47" s="894"/>
      <c r="M47" s="888"/>
      <c r="N47" s="887">
        <v>46296</v>
      </c>
      <c r="O47" s="888"/>
      <c r="P47" s="888"/>
      <c r="Q47" s="888"/>
      <c r="R47" s="888"/>
      <c r="S47" s="888"/>
      <c r="T47" s="887">
        <v>46660</v>
      </c>
      <c r="U47" s="888"/>
      <c r="V47" s="888"/>
      <c r="W47" s="616">
        <v>2640</v>
      </c>
      <c r="X47" s="889">
        <v>18</v>
      </c>
      <c r="Y47" s="888"/>
      <c r="Z47" s="888"/>
      <c r="AA47" s="888"/>
      <c r="AB47" s="888"/>
      <c r="AC47" s="615"/>
      <c r="AD47" s="615"/>
    </row>
    <row r="48" spans="1:30">
      <c r="A48" s="614" t="s">
        <v>792</v>
      </c>
      <c r="B48" s="884" t="s">
        <v>792</v>
      </c>
      <c r="C48" s="885"/>
      <c r="D48" s="885"/>
      <c r="E48" s="886" t="s">
        <v>792</v>
      </c>
      <c r="F48" s="885"/>
      <c r="G48" s="613" t="s">
        <v>792</v>
      </c>
      <c r="H48" s="613" t="s">
        <v>792</v>
      </c>
      <c r="I48" s="886" t="s">
        <v>792</v>
      </c>
      <c r="J48" s="885"/>
      <c r="K48" s="613" t="s">
        <v>792</v>
      </c>
      <c r="L48" s="884" t="s">
        <v>792</v>
      </c>
      <c r="M48" s="885"/>
      <c r="N48" s="886" t="s">
        <v>792</v>
      </c>
      <c r="O48" s="885"/>
      <c r="P48" s="885"/>
      <c r="Q48" s="885"/>
      <c r="R48" s="885"/>
      <c r="S48" s="885"/>
      <c r="T48" s="886" t="s">
        <v>792</v>
      </c>
      <c r="U48" s="885"/>
      <c r="V48" s="885"/>
      <c r="W48" s="613" t="s">
        <v>792</v>
      </c>
      <c r="X48" s="886" t="s">
        <v>792</v>
      </c>
      <c r="Y48" s="885"/>
      <c r="Z48" s="885"/>
      <c r="AA48" s="885"/>
      <c r="AB48" s="885"/>
      <c r="AC48" s="613" t="s">
        <v>792</v>
      </c>
      <c r="AD48" s="613" t="s">
        <v>792</v>
      </c>
    </row>
    <row r="49" spans="1:30">
      <c r="A49" s="612" t="s">
        <v>2172</v>
      </c>
      <c r="B49" s="892" t="s">
        <v>2173</v>
      </c>
      <c r="C49" s="888"/>
      <c r="D49" s="888"/>
      <c r="E49" s="900">
        <v>1931</v>
      </c>
      <c r="F49" s="888"/>
      <c r="G49" s="619">
        <v>1931</v>
      </c>
      <c r="H49" s="619">
        <v>31282.2</v>
      </c>
      <c r="I49" s="901">
        <v>2606.85</v>
      </c>
      <c r="J49" s="888"/>
      <c r="K49" s="618">
        <v>16.2</v>
      </c>
      <c r="L49" s="894"/>
      <c r="M49" s="888"/>
      <c r="N49" s="887">
        <v>45931</v>
      </c>
      <c r="O49" s="888"/>
      <c r="P49" s="888"/>
      <c r="Q49" s="888"/>
      <c r="R49" s="888"/>
      <c r="S49" s="888"/>
      <c r="T49" s="887">
        <v>46295</v>
      </c>
      <c r="U49" s="888"/>
      <c r="V49" s="888"/>
      <c r="W49" s="616">
        <v>2606.85</v>
      </c>
      <c r="X49" s="889">
        <v>16.2</v>
      </c>
      <c r="Y49" s="888"/>
      <c r="Z49" s="888"/>
      <c r="AA49" s="888"/>
      <c r="AB49" s="888"/>
      <c r="AC49" s="617">
        <v>45505</v>
      </c>
      <c r="AD49" s="615" t="s">
        <v>1169</v>
      </c>
    </row>
    <row r="50" spans="1:30">
      <c r="A50" s="612"/>
      <c r="B50" s="892"/>
      <c r="C50" s="888"/>
      <c r="D50" s="888"/>
      <c r="E50" s="893"/>
      <c r="F50" s="888"/>
      <c r="G50" s="615" t="s">
        <v>792</v>
      </c>
      <c r="H50" s="615"/>
      <c r="I50" s="893"/>
      <c r="J50" s="888"/>
      <c r="K50" s="615"/>
      <c r="L50" s="894"/>
      <c r="M50" s="888"/>
      <c r="N50" s="887">
        <v>46296</v>
      </c>
      <c r="O50" s="888"/>
      <c r="P50" s="888"/>
      <c r="Q50" s="888"/>
      <c r="R50" s="888"/>
      <c r="S50" s="888"/>
      <c r="T50" s="887">
        <v>46660</v>
      </c>
      <c r="U50" s="888"/>
      <c r="V50" s="888"/>
      <c r="W50" s="616">
        <v>2703.4</v>
      </c>
      <c r="X50" s="889">
        <v>16.8</v>
      </c>
      <c r="Y50" s="888"/>
      <c r="Z50" s="888"/>
      <c r="AA50" s="888"/>
      <c r="AB50" s="888"/>
      <c r="AC50" s="615"/>
      <c r="AD50" s="615"/>
    </row>
    <row r="51" spans="1:30">
      <c r="A51" s="614" t="s">
        <v>792</v>
      </c>
      <c r="B51" s="884" t="s">
        <v>792</v>
      </c>
      <c r="C51" s="885"/>
      <c r="D51" s="885"/>
      <c r="E51" s="886" t="s">
        <v>792</v>
      </c>
      <c r="F51" s="885"/>
      <c r="G51" s="613" t="s">
        <v>792</v>
      </c>
      <c r="H51" s="613" t="s">
        <v>792</v>
      </c>
      <c r="I51" s="886" t="s">
        <v>792</v>
      </c>
      <c r="J51" s="885"/>
      <c r="K51" s="613" t="s">
        <v>792</v>
      </c>
      <c r="L51" s="884" t="s">
        <v>792</v>
      </c>
      <c r="M51" s="885"/>
      <c r="N51" s="886" t="s">
        <v>792</v>
      </c>
      <c r="O51" s="885"/>
      <c r="P51" s="885"/>
      <c r="Q51" s="885"/>
      <c r="R51" s="885"/>
      <c r="S51" s="885"/>
      <c r="T51" s="886" t="s">
        <v>792</v>
      </c>
      <c r="U51" s="885"/>
      <c r="V51" s="885"/>
      <c r="W51" s="613" t="s">
        <v>792</v>
      </c>
      <c r="X51" s="886" t="s">
        <v>792</v>
      </c>
      <c r="Y51" s="885"/>
      <c r="Z51" s="885"/>
      <c r="AA51" s="885"/>
      <c r="AB51" s="885"/>
      <c r="AC51" s="613" t="s">
        <v>792</v>
      </c>
      <c r="AD51" s="613" t="s">
        <v>792</v>
      </c>
    </row>
    <row r="52" spans="1:30">
      <c r="A52" s="612" t="s">
        <v>2174</v>
      </c>
      <c r="B52" s="892" t="s">
        <v>2175</v>
      </c>
      <c r="C52" s="888"/>
      <c r="D52" s="888"/>
      <c r="E52" s="900">
        <v>1597</v>
      </c>
      <c r="F52" s="888"/>
      <c r="G52" s="619">
        <v>1597</v>
      </c>
      <c r="H52" s="619">
        <v>20823.96</v>
      </c>
      <c r="I52" s="901">
        <v>1735.33</v>
      </c>
      <c r="J52" s="888"/>
      <c r="K52" s="618">
        <v>13.039423919849717</v>
      </c>
      <c r="L52" s="894"/>
      <c r="M52" s="888"/>
      <c r="N52" s="887">
        <v>45627</v>
      </c>
      <c r="O52" s="888"/>
      <c r="P52" s="888"/>
      <c r="Q52" s="888"/>
      <c r="R52" s="888"/>
      <c r="S52" s="888"/>
      <c r="T52" s="887">
        <v>45991</v>
      </c>
      <c r="U52" s="888"/>
      <c r="V52" s="888"/>
      <c r="W52" s="616">
        <v>1735.33</v>
      </c>
      <c r="X52" s="889">
        <v>13.039423919849717</v>
      </c>
      <c r="Y52" s="888"/>
      <c r="Z52" s="888"/>
      <c r="AA52" s="888"/>
      <c r="AB52" s="888"/>
      <c r="AC52" s="617">
        <v>44531</v>
      </c>
      <c r="AD52" s="615" t="s">
        <v>866</v>
      </c>
    </row>
    <row r="53" spans="1:30">
      <c r="A53" s="612"/>
      <c r="B53" s="892"/>
      <c r="C53" s="888"/>
      <c r="D53" s="888"/>
      <c r="E53" s="893"/>
      <c r="F53" s="888"/>
      <c r="G53" s="615" t="s">
        <v>792</v>
      </c>
      <c r="H53" s="615"/>
      <c r="I53" s="893"/>
      <c r="J53" s="888"/>
      <c r="K53" s="615"/>
      <c r="L53" s="894"/>
      <c r="M53" s="888"/>
      <c r="N53" s="887">
        <v>45992</v>
      </c>
      <c r="O53" s="888"/>
      <c r="P53" s="888"/>
      <c r="Q53" s="888"/>
      <c r="R53" s="888"/>
      <c r="S53" s="888"/>
      <c r="T53" s="887">
        <v>46356</v>
      </c>
      <c r="U53" s="888"/>
      <c r="V53" s="888"/>
      <c r="W53" s="616">
        <v>1804.74</v>
      </c>
      <c r="X53" s="889">
        <v>13.560976831559174</v>
      </c>
      <c r="Y53" s="888"/>
      <c r="Z53" s="888"/>
      <c r="AA53" s="888"/>
      <c r="AB53" s="888"/>
      <c r="AC53" s="615"/>
      <c r="AD53" s="615"/>
    </row>
    <row r="54" spans="1:30">
      <c r="A54" s="614" t="s">
        <v>792</v>
      </c>
      <c r="B54" s="884" t="s">
        <v>792</v>
      </c>
      <c r="C54" s="885"/>
      <c r="D54" s="885"/>
      <c r="E54" s="886" t="s">
        <v>792</v>
      </c>
      <c r="F54" s="885"/>
      <c r="G54" s="613" t="s">
        <v>792</v>
      </c>
      <c r="H54" s="613" t="s">
        <v>792</v>
      </c>
      <c r="I54" s="886" t="s">
        <v>792</v>
      </c>
      <c r="J54" s="885"/>
      <c r="K54" s="613" t="s">
        <v>792</v>
      </c>
      <c r="L54" s="884" t="s">
        <v>792</v>
      </c>
      <c r="M54" s="885"/>
      <c r="N54" s="886" t="s">
        <v>792</v>
      </c>
      <c r="O54" s="885"/>
      <c r="P54" s="885"/>
      <c r="Q54" s="885"/>
      <c r="R54" s="885"/>
      <c r="S54" s="885"/>
      <c r="T54" s="886" t="s">
        <v>792</v>
      </c>
      <c r="U54" s="885"/>
      <c r="V54" s="885"/>
      <c r="W54" s="613" t="s">
        <v>792</v>
      </c>
      <c r="X54" s="886" t="s">
        <v>792</v>
      </c>
      <c r="Y54" s="885"/>
      <c r="Z54" s="885"/>
      <c r="AA54" s="885"/>
      <c r="AB54" s="885"/>
      <c r="AC54" s="613" t="s">
        <v>792</v>
      </c>
      <c r="AD54" s="613" t="s">
        <v>792</v>
      </c>
    </row>
    <row r="55" spans="1:30">
      <c r="A55" s="612" t="s">
        <v>2176</v>
      </c>
      <c r="B55" s="892" t="s">
        <v>2177</v>
      </c>
      <c r="C55" s="888"/>
      <c r="D55" s="888"/>
      <c r="E55" s="900">
        <v>1763</v>
      </c>
      <c r="F55" s="888"/>
      <c r="G55" s="619">
        <v>1763</v>
      </c>
      <c r="H55" s="619">
        <v>30041.52</v>
      </c>
      <c r="I55" s="901">
        <v>2503.46</v>
      </c>
      <c r="J55" s="888"/>
      <c r="K55" s="618">
        <v>17.04</v>
      </c>
      <c r="L55" s="894"/>
      <c r="M55" s="888"/>
      <c r="N55" s="887">
        <v>45901</v>
      </c>
      <c r="O55" s="888"/>
      <c r="P55" s="888"/>
      <c r="Q55" s="888"/>
      <c r="R55" s="888"/>
      <c r="S55" s="888"/>
      <c r="T55" s="887">
        <v>46265</v>
      </c>
      <c r="U55" s="888"/>
      <c r="V55" s="888"/>
      <c r="W55" s="616">
        <v>2503.46</v>
      </c>
      <c r="X55" s="889">
        <v>17.04</v>
      </c>
      <c r="Y55" s="888"/>
      <c r="Z55" s="888"/>
      <c r="AA55" s="888"/>
      <c r="AB55" s="888"/>
      <c r="AC55" s="617">
        <v>45170</v>
      </c>
      <c r="AD55" s="615" t="s">
        <v>1339</v>
      </c>
    </row>
    <row r="56" spans="1:30">
      <c r="A56" s="614" t="s">
        <v>792</v>
      </c>
      <c r="B56" s="884" t="s">
        <v>792</v>
      </c>
      <c r="C56" s="885"/>
      <c r="D56" s="885"/>
      <c r="E56" s="886" t="s">
        <v>792</v>
      </c>
      <c r="F56" s="885"/>
      <c r="G56" s="613" t="s">
        <v>792</v>
      </c>
      <c r="H56" s="613" t="s">
        <v>792</v>
      </c>
      <c r="I56" s="886" t="s">
        <v>792</v>
      </c>
      <c r="J56" s="885"/>
      <c r="K56" s="613" t="s">
        <v>792</v>
      </c>
      <c r="L56" s="884" t="s">
        <v>792</v>
      </c>
      <c r="M56" s="885"/>
      <c r="N56" s="886" t="s">
        <v>792</v>
      </c>
      <c r="O56" s="885"/>
      <c r="P56" s="885"/>
      <c r="Q56" s="885"/>
      <c r="R56" s="885"/>
      <c r="S56" s="885"/>
      <c r="T56" s="886" t="s">
        <v>792</v>
      </c>
      <c r="U56" s="885"/>
      <c r="V56" s="885"/>
      <c r="W56" s="613" t="s">
        <v>792</v>
      </c>
      <c r="X56" s="886" t="s">
        <v>792</v>
      </c>
      <c r="Y56" s="885"/>
      <c r="Z56" s="885"/>
      <c r="AA56" s="885"/>
      <c r="AB56" s="885"/>
      <c r="AC56" s="613" t="s">
        <v>792</v>
      </c>
      <c r="AD56" s="613" t="s">
        <v>792</v>
      </c>
    </row>
    <row r="57" spans="1:30">
      <c r="A57" s="612" t="s">
        <v>2178</v>
      </c>
      <c r="B57" s="892" t="s">
        <v>2179</v>
      </c>
      <c r="C57" s="888"/>
      <c r="D57" s="888"/>
      <c r="E57" s="900">
        <v>1763</v>
      </c>
      <c r="F57" s="888"/>
      <c r="G57" s="619">
        <v>1763</v>
      </c>
      <c r="H57" s="619">
        <v>27079.68</v>
      </c>
      <c r="I57" s="901">
        <v>2256.64</v>
      </c>
      <c r="J57" s="888"/>
      <c r="K57" s="618">
        <v>15.36</v>
      </c>
      <c r="L57" s="894"/>
      <c r="M57" s="888"/>
      <c r="N57" s="887">
        <v>45839</v>
      </c>
      <c r="O57" s="888"/>
      <c r="P57" s="888"/>
      <c r="Q57" s="888"/>
      <c r="R57" s="888"/>
      <c r="S57" s="888"/>
      <c r="T57" s="887">
        <v>46203</v>
      </c>
      <c r="U57" s="888"/>
      <c r="V57" s="888"/>
      <c r="W57" s="616">
        <v>2256.64</v>
      </c>
      <c r="X57" s="889">
        <v>15.36</v>
      </c>
      <c r="Y57" s="888"/>
      <c r="Z57" s="888"/>
      <c r="AA57" s="888"/>
      <c r="AB57" s="888"/>
      <c r="AC57" s="617">
        <v>45108</v>
      </c>
      <c r="AD57" s="615" t="s">
        <v>816</v>
      </c>
    </row>
    <row r="58" spans="1:30">
      <c r="A58" s="614" t="s">
        <v>792</v>
      </c>
      <c r="B58" s="884" t="s">
        <v>792</v>
      </c>
      <c r="C58" s="885"/>
      <c r="D58" s="885"/>
      <c r="E58" s="886" t="s">
        <v>792</v>
      </c>
      <c r="F58" s="885"/>
      <c r="G58" s="613" t="s">
        <v>792</v>
      </c>
      <c r="H58" s="613" t="s">
        <v>792</v>
      </c>
      <c r="I58" s="886" t="s">
        <v>792</v>
      </c>
      <c r="J58" s="885"/>
      <c r="K58" s="613" t="s">
        <v>792</v>
      </c>
      <c r="L58" s="884" t="s">
        <v>792</v>
      </c>
      <c r="M58" s="885"/>
      <c r="N58" s="886" t="s">
        <v>792</v>
      </c>
      <c r="O58" s="885"/>
      <c r="P58" s="885"/>
      <c r="Q58" s="885"/>
      <c r="R58" s="885"/>
      <c r="S58" s="885"/>
      <c r="T58" s="886" t="s">
        <v>792</v>
      </c>
      <c r="U58" s="885"/>
      <c r="V58" s="885"/>
      <c r="W58" s="613" t="s">
        <v>792</v>
      </c>
      <c r="X58" s="886" t="s">
        <v>792</v>
      </c>
      <c r="Y58" s="885"/>
      <c r="Z58" s="885"/>
      <c r="AA58" s="885"/>
      <c r="AB58" s="885"/>
      <c r="AC58" s="613" t="s">
        <v>792</v>
      </c>
      <c r="AD58" s="613" t="s">
        <v>792</v>
      </c>
    </row>
    <row r="59" spans="1:30">
      <c r="A59" s="612" t="s">
        <v>2180</v>
      </c>
      <c r="B59" s="892" t="s">
        <v>2181</v>
      </c>
      <c r="C59" s="888"/>
      <c r="D59" s="888"/>
      <c r="E59" s="900">
        <v>4613</v>
      </c>
      <c r="F59" s="888"/>
      <c r="G59" s="619">
        <v>4613</v>
      </c>
      <c r="H59" s="619">
        <v>66427.199999999997</v>
      </c>
      <c r="I59" s="901">
        <v>5535.6</v>
      </c>
      <c r="J59" s="888"/>
      <c r="K59" s="618">
        <v>14.4</v>
      </c>
      <c r="L59" s="894"/>
      <c r="M59" s="888"/>
      <c r="N59" s="887">
        <v>45839</v>
      </c>
      <c r="O59" s="888"/>
      <c r="P59" s="888"/>
      <c r="Q59" s="888"/>
      <c r="R59" s="888"/>
      <c r="S59" s="888"/>
      <c r="T59" s="887">
        <v>46203</v>
      </c>
      <c r="U59" s="888"/>
      <c r="V59" s="888"/>
      <c r="W59" s="616">
        <v>5535.6</v>
      </c>
      <c r="X59" s="889">
        <v>14.4</v>
      </c>
      <c r="Y59" s="888"/>
      <c r="Z59" s="888"/>
      <c r="AA59" s="888"/>
      <c r="AB59" s="888"/>
      <c r="AC59" s="617">
        <v>45108</v>
      </c>
      <c r="AD59" s="615" t="s">
        <v>816</v>
      </c>
    </row>
    <row r="60" spans="1:30">
      <c r="A60" s="614" t="s">
        <v>792</v>
      </c>
      <c r="B60" s="884" t="s">
        <v>792</v>
      </c>
      <c r="C60" s="885"/>
      <c r="D60" s="885"/>
      <c r="E60" s="886" t="s">
        <v>792</v>
      </c>
      <c r="F60" s="885"/>
      <c r="G60" s="613" t="s">
        <v>792</v>
      </c>
      <c r="H60" s="613" t="s">
        <v>792</v>
      </c>
      <c r="I60" s="886" t="s">
        <v>792</v>
      </c>
      <c r="J60" s="885"/>
      <c r="K60" s="613" t="s">
        <v>792</v>
      </c>
      <c r="L60" s="884" t="s">
        <v>792</v>
      </c>
      <c r="M60" s="885"/>
      <c r="N60" s="886" t="s">
        <v>792</v>
      </c>
      <c r="O60" s="885"/>
      <c r="P60" s="885"/>
      <c r="Q60" s="885"/>
      <c r="R60" s="885"/>
      <c r="S60" s="885"/>
      <c r="T60" s="886" t="s">
        <v>792</v>
      </c>
      <c r="U60" s="885"/>
      <c r="V60" s="885"/>
      <c r="W60" s="613" t="s">
        <v>792</v>
      </c>
      <c r="X60" s="886" t="s">
        <v>792</v>
      </c>
      <c r="Y60" s="885"/>
      <c r="Z60" s="885"/>
      <c r="AA60" s="885"/>
      <c r="AB60" s="885"/>
      <c r="AC60" s="613" t="s">
        <v>792</v>
      </c>
      <c r="AD60" s="613" t="s">
        <v>792</v>
      </c>
    </row>
    <row r="61" spans="1:30">
      <c r="A61" s="612" t="s">
        <v>2182</v>
      </c>
      <c r="B61" s="892" t="s">
        <v>2183</v>
      </c>
      <c r="C61" s="888"/>
      <c r="D61" s="888"/>
      <c r="E61" s="900">
        <v>2743</v>
      </c>
      <c r="F61" s="888"/>
      <c r="G61" s="619">
        <v>2743</v>
      </c>
      <c r="H61" s="619">
        <v>42132.480000000003</v>
      </c>
      <c r="I61" s="901">
        <v>3511.04</v>
      </c>
      <c r="J61" s="888"/>
      <c r="K61" s="618">
        <v>15.36</v>
      </c>
      <c r="L61" s="894" t="s">
        <v>2184</v>
      </c>
      <c r="M61" s="888"/>
      <c r="N61" s="887">
        <v>45809</v>
      </c>
      <c r="O61" s="888"/>
      <c r="P61" s="888"/>
      <c r="Q61" s="888"/>
      <c r="R61" s="888"/>
      <c r="S61" s="888"/>
      <c r="T61" s="887">
        <v>46173</v>
      </c>
      <c r="U61" s="888"/>
      <c r="V61" s="888"/>
      <c r="W61" s="616">
        <v>3511.04</v>
      </c>
      <c r="X61" s="889">
        <v>15.36</v>
      </c>
      <c r="Y61" s="888"/>
      <c r="Z61" s="888"/>
      <c r="AA61" s="888"/>
      <c r="AB61" s="888"/>
      <c r="AC61" s="617">
        <v>45444</v>
      </c>
      <c r="AD61" s="615" t="s">
        <v>889</v>
      </c>
    </row>
    <row r="62" spans="1:30">
      <c r="A62" s="612"/>
      <c r="B62" s="892"/>
      <c r="C62" s="888"/>
      <c r="D62" s="888"/>
      <c r="E62" s="893"/>
      <c r="F62" s="888"/>
      <c r="G62" s="615" t="s">
        <v>792</v>
      </c>
      <c r="H62" s="615"/>
      <c r="I62" s="893"/>
      <c r="J62" s="888"/>
      <c r="K62" s="615"/>
      <c r="L62" s="894"/>
      <c r="M62" s="888"/>
      <c r="N62" s="887">
        <v>46174</v>
      </c>
      <c r="O62" s="888"/>
      <c r="P62" s="888"/>
      <c r="Q62" s="888"/>
      <c r="R62" s="888"/>
      <c r="S62" s="888"/>
      <c r="T62" s="887">
        <v>46538</v>
      </c>
      <c r="U62" s="888"/>
      <c r="V62" s="888"/>
      <c r="W62" s="616">
        <v>3675.62</v>
      </c>
      <c r="X62" s="889">
        <v>16.079999999999998</v>
      </c>
      <c r="Y62" s="888"/>
      <c r="Z62" s="888"/>
      <c r="AA62" s="888"/>
      <c r="AB62" s="888"/>
      <c r="AC62" s="615"/>
      <c r="AD62" s="615"/>
    </row>
    <row r="63" spans="1:30">
      <c r="A63" s="614" t="s">
        <v>792</v>
      </c>
      <c r="B63" s="884" t="s">
        <v>792</v>
      </c>
      <c r="C63" s="885"/>
      <c r="D63" s="885"/>
      <c r="E63" s="886" t="s">
        <v>792</v>
      </c>
      <c r="F63" s="885"/>
      <c r="G63" s="613" t="s">
        <v>792</v>
      </c>
      <c r="H63" s="613" t="s">
        <v>792</v>
      </c>
      <c r="I63" s="886" t="s">
        <v>792</v>
      </c>
      <c r="J63" s="885"/>
      <c r="K63" s="613" t="s">
        <v>792</v>
      </c>
      <c r="L63" s="884" t="s">
        <v>792</v>
      </c>
      <c r="M63" s="885"/>
      <c r="N63" s="886" t="s">
        <v>792</v>
      </c>
      <c r="O63" s="885"/>
      <c r="P63" s="885"/>
      <c r="Q63" s="885"/>
      <c r="R63" s="885"/>
      <c r="S63" s="885"/>
      <c r="T63" s="886" t="s">
        <v>792</v>
      </c>
      <c r="U63" s="885"/>
      <c r="V63" s="885"/>
      <c r="W63" s="613" t="s">
        <v>792</v>
      </c>
      <c r="X63" s="886" t="s">
        <v>792</v>
      </c>
      <c r="Y63" s="885"/>
      <c r="Z63" s="885"/>
      <c r="AA63" s="885"/>
      <c r="AB63" s="885"/>
      <c r="AC63" s="613" t="s">
        <v>792</v>
      </c>
      <c r="AD63" s="613" t="s">
        <v>792</v>
      </c>
    </row>
    <row r="64" spans="1:30">
      <c r="A64" s="612" t="s">
        <v>2185</v>
      </c>
      <c r="B64" s="892" t="s">
        <v>2183</v>
      </c>
      <c r="C64" s="888"/>
      <c r="D64" s="888"/>
      <c r="E64" s="900">
        <v>0</v>
      </c>
      <c r="F64" s="888"/>
      <c r="G64" s="619">
        <v>0</v>
      </c>
      <c r="H64" s="615"/>
      <c r="I64" s="893"/>
      <c r="J64" s="888"/>
      <c r="K64" s="618">
        <v>0</v>
      </c>
      <c r="L64" s="894" t="s">
        <v>2184</v>
      </c>
      <c r="M64" s="888"/>
      <c r="N64" s="893"/>
      <c r="O64" s="888"/>
      <c r="P64" s="888"/>
      <c r="Q64" s="888"/>
      <c r="R64" s="888"/>
      <c r="S64" s="888"/>
      <c r="T64" s="893"/>
      <c r="U64" s="888"/>
      <c r="V64" s="888"/>
      <c r="W64" s="615"/>
      <c r="X64" s="889">
        <v>0</v>
      </c>
      <c r="Y64" s="888"/>
      <c r="Z64" s="888"/>
      <c r="AA64" s="888"/>
      <c r="AB64" s="888"/>
      <c r="AC64" s="617">
        <v>45444</v>
      </c>
      <c r="AD64" s="615" t="s">
        <v>889</v>
      </c>
    </row>
    <row r="65" spans="1:30">
      <c r="A65" s="614" t="s">
        <v>792</v>
      </c>
      <c r="B65" s="884" t="s">
        <v>792</v>
      </c>
      <c r="C65" s="885"/>
      <c r="D65" s="885"/>
      <c r="E65" s="886" t="s">
        <v>792</v>
      </c>
      <c r="F65" s="885"/>
      <c r="G65" s="613" t="s">
        <v>792</v>
      </c>
      <c r="H65" s="613" t="s">
        <v>792</v>
      </c>
      <c r="I65" s="886" t="s">
        <v>792</v>
      </c>
      <c r="J65" s="885"/>
      <c r="K65" s="613" t="s">
        <v>792</v>
      </c>
      <c r="L65" s="884" t="s">
        <v>792</v>
      </c>
      <c r="M65" s="885"/>
      <c r="N65" s="886" t="s">
        <v>792</v>
      </c>
      <c r="O65" s="885"/>
      <c r="P65" s="885"/>
      <c r="Q65" s="885"/>
      <c r="R65" s="885"/>
      <c r="S65" s="885"/>
      <c r="T65" s="886" t="s">
        <v>792</v>
      </c>
      <c r="U65" s="885"/>
      <c r="V65" s="885"/>
      <c r="W65" s="613" t="s">
        <v>792</v>
      </c>
      <c r="X65" s="886" t="s">
        <v>792</v>
      </c>
      <c r="Y65" s="885"/>
      <c r="Z65" s="885"/>
      <c r="AA65" s="885"/>
      <c r="AB65" s="885"/>
      <c r="AC65" s="613" t="s">
        <v>792</v>
      </c>
      <c r="AD65" s="613" t="s">
        <v>792</v>
      </c>
    </row>
    <row r="66" spans="1:30">
      <c r="A66" s="612" t="s">
        <v>2186</v>
      </c>
      <c r="B66" s="892" t="s">
        <v>2187</v>
      </c>
      <c r="C66" s="888"/>
      <c r="D66" s="888"/>
      <c r="E66" s="900">
        <v>980</v>
      </c>
      <c r="F66" s="888"/>
      <c r="G66" s="619">
        <v>980</v>
      </c>
      <c r="H66" s="619">
        <v>30811.200000000001</v>
      </c>
      <c r="I66" s="901">
        <v>2567.6</v>
      </c>
      <c r="J66" s="888"/>
      <c r="K66" s="618">
        <v>15.72</v>
      </c>
      <c r="L66" s="894" t="s">
        <v>2188</v>
      </c>
      <c r="M66" s="888"/>
      <c r="N66" s="887">
        <v>45627</v>
      </c>
      <c r="O66" s="888"/>
      <c r="P66" s="888"/>
      <c r="Q66" s="888"/>
      <c r="R66" s="888"/>
      <c r="S66" s="888"/>
      <c r="T66" s="887">
        <v>45991</v>
      </c>
      <c r="U66" s="888"/>
      <c r="V66" s="888"/>
      <c r="W66" s="616">
        <v>2567.6</v>
      </c>
      <c r="X66" s="889">
        <v>15.72</v>
      </c>
      <c r="Y66" s="888"/>
      <c r="Z66" s="888"/>
      <c r="AA66" s="888"/>
      <c r="AB66" s="888"/>
      <c r="AC66" s="617">
        <v>45627</v>
      </c>
      <c r="AD66" s="615" t="s">
        <v>866</v>
      </c>
    </row>
    <row r="67" spans="1:30">
      <c r="A67" s="612"/>
      <c r="B67" s="892"/>
      <c r="C67" s="888"/>
      <c r="D67" s="888"/>
      <c r="E67" s="893"/>
      <c r="F67" s="888"/>
      <c r="G67" s="615" t="s">
        <v>792</v>
      </c>
      <c r="H67" s="615"/>
      <c r="I67" s="893"/>
      <c r="J67" s="888"/>
      <c r="K67" s="615"/>
      <c r="L67" s="894"/>
      <c r="M67" s="888"/>
      <c r="N67" s="887">
        <v>45992</v>
      </c>
      <c r="O67" s="888"/>
      <c r="P67" s="888"/>
      <c r="Q67" s="888"/>
      <c r="R67" s="888"/>
      <c r="S67" s="888"/>
      <c r="T67" s="887">
        <v>46356</v>
      </c>
      <c r="U67" s="888"/>
      <c r="V67" s="888"/>
      <c r="W67" s="616">
        <v>2704.8</v>
      </c>
      <c r="X67" s="889">
        <v>16.559999999999999</v>
      </c>
      <c r="Y67" s="888"/>
      <c r="Z67" s="888"/>
      <c r="AA67" s="888"/>
      <c r="AB67" s="888"/>
      <c r="AC67" s="615"/>
      <c r="AD67" s="615"/>
    </row>
    <row r="68" spans="1:30">
      <c r="A68" s="614" t="s">
        <v>792</v>
      </c>
      <c r="B68" s="884" t="s">
        <v>792</v>
      </c>
      <c r="C68" s="885"/>
      <c r="D68" s="885"/>
      <c r="E68" s="886" t="s">
        <v>792</v>
      </c>
      <c r="F68" s="885"/>
      <c r="G68" s="613" t="s">
        <v>792</v>
      </c>
      <c r="H68" s="613" t="s">
        <v>792</v>
      </c>
      <c r="I68" s="886" t="s">
        <v>792</v>
      </c>
      <c r="J68" s="885"/>
      <c r="K68" s="613" t="s">
        <v>792</v>
      </c>
      <c r="L68" s="884" t="s">
        <v>792</v>
      </c>
      <c r="M68" s="885"/>
      <c r="N68" s="886" t="s">
        <v>792</v>
      </c>
      <c r="O68" s="885"/>
      <c r="P68" s="885"/>
      <c r="Q68" s="885"/>
      <c r="R68" s="885"/>
      <c r="S68" s="885"/>
      <c r="T68" s="886" t="s">
        <v>792</v>
      </c>
      <c r="U68" s="885"/>
      <c r="V68" s="885"/>
      <c r="W68" s="613" t="s">
        <v>792</v>
      </c>
      <c r="X68" s="886" t="s">
        <v>792</v>
      </c>
      <c r="Y68" s="885"/>
      <c r="Z68" s="885"/>
      <c r="AA68" s="885"/>
      <c r="AB68" s="885"/>
      <c r="AC68" s="613" t="s">
        <v>792</v>
      </c>
      <c r="AD68" s="613" t="s">
        <v>792</v>
      </c>
    </row>
    <row r="69" spans="1:30">
      <c r="A69" s="612" t="s">
        <v>2189</v>
      </c>
      <c r="B69" s="892" t="s">
        <v>2187</v>
      </c>
      <c r="C69" s="888"/>
      <c r="D69" s="888"/>
      <c r="E69" s="900">
        <v>980</v>
      </c>
      <c r="F69" s="888"/>
      <c r="G69" s="619">
        <v>980</v>
      </c>
      <c r="H69" s="615"/>
      <c r="I69" s="893"/>
      <c r="J69" s="888"/>
      <c r="K69" s="618">
        <v>0</v>
      </c>
      <c r="L69" s="894" t="s">
        <v>2188</v>
      </c>
      <c r="M69" s="888"/>
      <c r="N69" s="893"/>
      <c r="O69" s="888"/>
      <c r="P69" s="888"/>
      <c r="Q69" s="888"/>
      <c r="R69" s="888"/>
      <c r="S69" s="888"/>
      <c r="T69" s="893"/>
      <c r="U69" s="888"/>
      <c r="V69" s="888"/>
      <c r="W69" s="615"/>
      <c r="X69" s="889">
        <v>0</v>
      </c>
      <c r="Y69" s="888"/>
      <c r="Z69" s="888"/>
      <c r="AA69" s="888"/>
      <c r="AB69" s="888"/>
      <c r="AC69" s="617">
        <v>45627</v>
      </c>
      <c r="AD69" s="615" t="s">
        <v>866</v>
      </c>
    </row>
    <row r="70" spans="1:30">
      <c r="A70" s="614" t="s">
        <v>792</v>
      </c>
      <c r="B70" s="884" t="s">
        <v>792</v>
      </c>
      <c r="C70" s="885"/>
      <c r="D70" s="885"/>
      <c r="E70" s="886" t="s">
        <v>792</v>
      </c>
      <c r="F70" s="885"/>
      <c r="G70" s="613" t="s">
        <v>792</v>
      </c>
      <c r="H70" s="613" t="s">
        <v>792</v>
      </c>
      <c r="I70" s="886" t="s">
        <v>792</v>
      </c>
      <c r="J70" s="885"/>
      <c r="K70" s="613" t="s">
        <v>792</v>
      </c>
      <c r="L70" s="884" t="s">
        <v>792</v>
      </c>
      <c r="M70" s="885"/>
      <c r="N70" s="886" t="s">
        <v>792</v>
      </c>
      <c r="O70" s="885"/>
      <c r="P70" s="885"/>
      <c r="Q70" s="885"/>
      <c r="R70" s="885"/>
      <c r="S70" s="885"/>
      <c r="T70" s="886" t="s">
        <v>792</v>
      </c>
      <c r="U70" s="885"/>
      <c r="V70" s="885"/>
      <c r="W70" s="613" t="s">
        <v>792</v>
      </c>
      <c r="X70" s="886" t="s">
        <v>792</v>
      </c>
      <c r="Y70" s="885"/>
      <c r="Z70" s="885"/>
      <c r="AA70" s="885"/>
      <c r="AB70" s="885"/>
      <c r="AC70" s="613" t="s">
        <v>792</v>
      </c>
      <c r="AD70" s="613" t="s">
        <v>792</v>
      </c>
    </row>
    <row r="71" spans="1:30">
      <c r="A71" s="612" t="s">
        <v>2190</v>
      </c>
      <c r="B71" s="892" t="s">
        <v>2191</v>
      </c>
      <c r="C71" s="888"/>
      <c r="D71" s="888"/>
      <c r="E71" s="900">
        <v>980</v>
      </c>
      <c r="F71" s="888"/>
      <c r="G71" s="619">
        <v>980</v>
      </c>
      <c r="H71" s="619">
        <v>13876.8</v>
      </c>
      <c r="I71" s="901">
        <v>1156.4000000000001</v>
      </c>
      <c r="J71" s="888"/>
      <c r="K71" s="618">
        <v>14.16</v>
      </c>
      <c r="L71" s="894"/>
      <c r="M71" s="888"/>
      <c r="N71" s="887">
        <v>45627</v>
      </c>
      <c r="O71" s="888"/>
      <c r="P71" s="888"/>
      <c r="Q71" s="888"/>
      <c r="R71" s="888"/>
      <c r="S71" s="888"/>
      <c r="T71" s="887">
        <v>45991</v>
      </c>
      <c r="U71" s="888"/>
      <c r="V71" s="888"/>
      <c r="W71" s="616">
        <v>1156.4000000000001</v>
      </c>
      <c r="X71" s="889">
        <v>14.16</v>
      </c>
      <c r="Y71" s="888"/>
      <c r="Z71" s="888"/>
      <c r="AA71" s="888"/>
      <c r="AB71" s="888"/>
      <c r="AC71" s="617">
        <v>44896</v>
      </c>
      <c r="AD71" s="615" t="s">
        <v>988</v>
      </c>
    </row>
    <row r="72" spans="1:30">
      <c r="A72" s="612"/>
      <c r="B72" s="892" t="s">
        <v>2192</v>
      </c>
      <c r="C72" s="888"/>
      <c r="D72" s="888"/>
      <c r="E72" s="893"/>
      <c r="F72" s="888"/>
      <c r="G72" s="615" t="s">
        <v>792</v>
      </c>
      <c r="H72" s="615"/>
      <c r="I72" s="893"/>
      <c r="J72" s="888"/>
      <c r="K72" s="618">
        <v>0</v>
      </c>
      <c r="L72" s="894"/>
      <c r="M72" s="888"/>
      <c r="N72" s="887">
        <v>45992</v>
      </c>
      <c r="O72" s="888"/>
      <c r="P72" s="888"/>
      <c r="Q72" s="888"/>
      <c r="R72" s="888"/>
      <c r="S72" s="888"/>
      <c r="T72" s="887">
        <v>46356</v>
      </c>
      <c r="U72" s="888"/>
      <c r="V72" s="888"/>
      <c r="W72" s="616">
        <v>1274</v>
      </c>
      <c r="X72" s="889">
        <v>15.6</v>
      </c>
      <c r="Y72" s="888"/>
      <c r="Z72" s="888"/>
      <c r="AA72" s="888"/>
      <c r="AB72" s="888"/>
      <c r="AC72" s="617">
        <v>45992</v>
      </c>
      <c r="AD72" s="615" t="s">
        <v>866</v>
      </c>
    </row>
    <row r="73" spans="1:30">
      <c r="A73" s="614" t="s">
        <v>792</v>
      </c>
      <c r="B73" s="884" t="s">
        <v>792</v>
      </c>
      <c r="C73" s="885"/>
      <c r="D73" s="885"/>
      <c r="E73" s="886" t="s">
        <v>792</v>
      </c>
      <c r="F73" s="885"/>
      <c r="G73" s="613" t="s">
        <v>792</v>
      </c>
      <c r="H73" s="613" t="s">
        <v>792</v>
      </c>
      <c r="I73" s="886" t="s">
        <v>792</v>
      </c>
      <c r="J73" s="885"/>
      <c r="K73" s="613" t="s">
        <v>792</v>
      </c>
      <c r="L73" s="884" t="s">
        <v>792</v>
      </c>
      <c r="M73" s="885"/>
      <c r="N73" s="886" t="s">
        <v>792</v>
      </c>
      <c r="O73" s="885"/>
      <c r="P73" s="885"/>
      <c r="Q73" s="885"/>
      <c r="R73" s="885"/>
      <c r="S73" s="885"/>
      <c r="T73" s="886" t="s">
        <v>792</v>
      </c>
      <c r="U73" s="885"/>
      <c r="V73" s="885"/>
      <c r="W73" s="613" t="s">
        <v>792</v>
      </c>
      <c r="X73" s="886" t="s">
        <v>792</v>
      </c>
      <c r="Y73" s="885"/>
      <c r="Z73" s="885"/>
      <c r="AA73" s="885"/>
      <c r="AB73" s="885"/>
      <c r="AC73" s="613" t="s">
        <v>792</v>
      </c>
      <c r="AD73" s="613" t="s">
        <v>792</v>
      </c>
    </row>
    <row r="74" spans="1:30">
      <c r="A74" s="612" t="s">
        <v>2193</v>
      </c>
      <c r="B74" s="892" t="s">
        <v>2194</v>
      </c>
      <c r="C74" s="888"/>
      <c r="D74" s="888"/>
      <c r="E74" s="900">
        <v>1291</v>
      </c>
      <c r="F74" s="888"/>
      <c r="G74" s="619">
        <v>1291</v>
      </c>
      <c r="H74" s="619">
        <v>123588.48</v>
      </c>
      <c r="I74" s="901">
        <v>10299.040000000001</v>
      </c>
      <c r="J74" s="888"/>
      <c r="K74" s="618">
        <v>14.16</v>
      </c>
      <c r="L74" s="894" t="s">
        <v>2195</v>
      </c>
      <c r="M74" s="888"/>
      <c r="N74" s="887">
        <v>45962</v>
      </c>
      <c r="O74" s="888"/>
      <c r="P74" s="888"/>
      <c r="Q74" s="888"/>
      <c r="R74" s="888"/>
      <c r="S74" s="888"/>
      <c r="T74" s="887">
        <v>46326</v>
      </c>
      <c r="U74" s="888"/>
      <c r="V74" s="888"/>
      <c r="W74" s="616">
        <v>10299.040000000001</v>
      </c>
      <c r="X74" s="889">
        <v>14.16</v>
      </c>
      <c r="Y74" s="888"/>
      <c r="Z74" s="888"/>
      <c r="AA74" s="888"/>
      <c r="AB74" s="888"/>
      <c r="AC74" s="617">
        <v>45231</v>
      </c>
      <c r="AD74" s="615" t="s">
        <v>1420</v>
      </c>
    </row>
    <row r="75" spans="1:30">
      <c r="A75" s="612"/>
      <c r="B75" s="892"/>
      <c r="C75" s="888"/>
      <c r="D75" s="888"/>
      <c r="E75" s="893"/>
      <c r="F75" s="888"/>
      <c r="G75" s="615" t="s">
        <v>792</v>
      </c>
      <c r="H75" s="615"/>
      <c r="I75" s="893"/>
      <c r="J75" s="888"/>
      <c r="K75" s="615"/>
      <c r="L75" s="894"/>
      <c r="M75" s="888"/>
      <c r="N75" s="887">
        <v>46327</v>
      </c>
      <c r="O75" s="888"/>
      <c r="P75" s="888"/>
      <c r="Q75" s="888"/>
      <c r="R75" s="888"/>
      <c r="S75" s="888"/>
      <c r="T75" s="887">
        <v>46691</v>
      </c>
      <c r="U75" s="888"/>
      <c r="V75" s="888"/>
      <c r="W75" s="616">
        <v>10910</v>
      </c>
      <c r="X75" s="889">
        <v>15</v>
      </c>
      <c r="Y75" s="888"/>
      <c r="Z75" s="888"/>
      <c r="AA75" s="888"/>
      <c r="AB75" s="888"/>
      <c r="AC75" s="615"/>
      <c r="AD75" s="615"/>
    </row>
    <row r="76" spans="1:30">
      <c r="A76" s="612"/>
      <c r="B76" s="892"/>
      <c r="C76" s="888"/>
      <c r="D76" s="888"/>
      <c r="E76" s="893"/>
      <c r="F76" s="888"/>
      <c r="G76" s="615" t="s">
        <v>792</v>
      </c>
      <c r="H76" s="615"/>
      <c r="I76" s="893"/>
      <c r="J76" s="888"/>
      <c r="K76" s="615"/>
      <c r="L76" s="894"/>
      <c r="M76" s="888"/>
      <c r="N76" s="887">
        <v>46692</v>
      </c>
      <c r="O76" s="888"/>
      <c r="P76" s="888"/>
      <c r="Q76" s="888"/>
      <c r="R76" s="888"/>
      <c r="S76" s="888"/>
      <c r="T76" s="887">
        <v>47057</v>
      </c>
      <c r="U76" s="888"/>
      <c r="V76" s="888"/>
      <c r="W76" s="616">
        <v>11520.96</v>
      </c>
      <c r="X76" s="889">
        <v>15.84</v>
      </c>
      <c r="Y76" s="888"/>
      <c r="Z76" s="888"/>
      <c r="AA76" s="888"/>
      <c r="AB76" s="888"/>
      <c r="AC76" s="615"/>
      <c r="AD76" s="615"/>
    </row>
    <row r="77" spans="1:30">
      <c r="A77" s="614" t="s">
        <v>792</v>
      </c>
      <c r="B77" s="884" t="s">
        <v>792</v>
      </c>
      <c r="C77" s="885"/>
      <c r="D77" s="885"/>
      <c r="E77" s="886" t="s">
        <v>792</v>
      </c>
      <c r="F77" s="885"/>
      <c r="G77" s="613" t="s">
        <v>792</v>
      </c>
      <c r="H77" s="613" t="s">
        <v>792</v>
      </c>
      <c r="I77" s="886" t="s">
        <v>792</v>
      </c>
      <c r="J77" s="885"/>
      <c r="K77" s="613" t="s">
        <v>792</v>
      </c>
      <c r="L77" s="884" t="s">
        <v>792</v>
      </c>
      <c r="M77" s="885"/>
      <c r="N77" s="886" t="s">
        <v>792</v>
      </c>
      <c r="O77" s="885"/>
      <c r="P77" s="885"/>
      <c r="Q77" s="885"/>
      <c r="R77" s="885"/>
      <c r="S77" s="885"/>
      <c r="T77" s="886" t="s">
        <v>792</v>
      </c>
      <c r="U77" s="885"/>
      <c r="V77" s="885"/>
      <c r="W77" s="613" t="s">
        <v>792</v>
      </c>
      <c r="X77" s="886" t="s">
        <v>792</v>
      </c>
      <c r="Y77" s="885"/>
      <c r="Z77" s="885"/>
      <c r="AA77" s="885"/>
      <c r="AB77" s="885"/>
      <c r="AC77" s="613" t="s">
        <v>792</v>
      </c>
      <c r="AD77" s="613" t="s">
        <v>792</v>
      </c>
    </row>
    <row r="78" spans="1:30">
      <c r="A78" s="612" t="s">
        <v>2196</v>
      </c>
      <c r="B78" s="892" t="s">
        <v>2194</v>
      </c>
      <c r="C78" s="888"/>
      <c r="D78" s="888"/>
      <c r="E78" s="900">
        <v>4552</v>
      </c>
      <c r="F78" s="888"/>
      <c r="G78" s="619">
        <v>4552</v>
      </c>
      <c r="H78" s="615"/>
      <c r="I78" s="893"/>
      <c r="J78" s="888"/>
      <c r="K78" s="618">
        <v>0</v>
      </c>
      <c r="L78" s="894" t="s">
        <v>2195</v>
      </c>
      <c r="M78" s="888"/>
      <c r="N78" s="893"/>
      <c r="O78" s="888"/>
      <c r="P78" s="888"/>
      <c r="Q78" s="888"/>
      <c r="R78" s="888"/>
      <c r="S78" s="888"/>
      <c r="T78" s="893"/>
      <c r="U78" s="888"/>
      <c r="V78" s="888"/>
      <c r="W78" s="615"/>
      <c r="X78" s="889">
        <v>0</v>
      </c>
      <c r="Y78" s="888"/>
      <c r="Z78" s="888"/>
      <c r="AA78" s="888"/>
      <c r="AB78" s="888"/>
      <c r="AC78" s="617">
        <v>45231</v>
      </c>
      <c r="AD78" s="615" t="s">
        <v>1420</v>
      </c>
    </row>
    <row r="79" spans="1:30">
      <c r="A79" s="614" t="s">
        <v>792</v>
      </c>
      <c r="B79" s="884" t="s">
        <v>792</v>
      </c>
      <c r="C79" s="885"/>
      <c r="D79" s="885"/>
      <c r="E79" s="886" t="s">
        <v>792</v>
      </c>
      <c r="F79" s="885"/>
      <c r="G79" s="613" t="s">
        <v>792</v>
      </c>
      <c r="H79" s="613" t="s">
        <v>792</v>
      </c>
      <c r="I79" s="886" t="s">
        <v>792</v>
      </c>
      <c r="J79" s="885"/>
      <c r="K79" s="613" t="s">
        <v>792</v>
      </c>
      <c r="L79" s="884" t="s">
        <v>792</v>
      </c>
      <c r="M79" s="885"/>
      <c r="N79" s="886" t="s">
        <v>792</v>
      </c>
      <c r="O79" s="885"/>
      <c r="P79" s="885"/>
      <c r="Q79" s="885"/>
      <c r="R79" s="885"/>
      <c r="S79" s="885"/>
      <c r="T79" s="886" t="s">
        <v>792</v>
      </c>
      <c r="U79" s="885"/>
      <c r="V79" s="885"/>
      <c r="W79" s="613" t="s">
        <v>792</v>
      </c>
      <c r="X79" s="886" t="s">
        <v>792</v>
      </c>
      <c r="Y79" s="885"/>
      <c r="Z79" s="885"/>
      <c r="AA79" s="885"/>
      <c r="AB79" s="885"/>
      <c r="AC79" s="613" t="s">
        <v>792</v>
      </c>
      <c r="AD79" s="613" t="s">
        <v>792</v>
      </c>
    </row>
    <row r="80" spans="1:30">
      <c r="A80" s="612" t="s">
        <v>2197</v>
      </c>
      <c r="B80" s="892" t="s">
        <v>2194</v>
      </c>
      <c r="C80" s="888"/>
      <c r="D80" s="888"/>
      <c r="E80" s="900">
        <v>2885</v>
      </c>
      <c r="F80" s="888"/>
      <c r="G80" s="619">
        <v>2885</v>
      </c>
      <c r="H80" s="615"/>
      <c r="I80" s="893"/>
      <c r="J80" s="888"/>
      <c r="K80" s="618">
        <v>0</v>
      </c>
      <c r="L80" s="894" t="s">
        <v>2195</v>
      </c>
      <c r="M80" s="888"/>
      <c r="N80" s="893"/>
      <c r="O80" s="888"/>
      <c r="P80" s="888"/>
      <c r="Q80" s="888"/>
      <c r="R80" s="888"/>
      <c r="S80" s="888"/>
      <c r="T80" s="893"/>
      <c r="U80" s="888"/>
      <c r="V80" s="888"/>
      <c r="W80" s="615"/>
      <c r="X80" s="889">
        <v>0</v>
      </c>
      <c r="Y80" s="888"/>
      <c r="Z80" s="888"/>
      <c r="AA80" s="888"/>
      <c r="AB80" s="888"/>
      <c r="AC80" s="617">
        <v>45231</v>
      </c>
      <c r="AD80" s="615" t="s">
        <v>1420</v>
      </c>
    </row>
    <row r="81" spans="1:30">
      <c r="A81" s="614" t="s">
        <v>792</v>
      </c>
      <c r="B81" s="884" t="s">
        <v>792</v>
      </c>
      <c r="C81" s="885"/>
      <c r="D81" s="885"/>
      <c r="E81" s="886" t="s">
        <v>792</v>
      </c>
      <c r="F81" s="885"/>
      <c r="G81" s="613" t="s">
        <v>792</v>
      </c>
      <c r="H81" s="613" t="s">
        <v>792</v>
      </c>
      <c r="I81" s="886" t="s">
        <v>792</v>
      </c>
      <c r="J81" s="885"/>
      <c r="K81" s="613" t="s">
        <v>792</v>
      </c>
      <c r="L81" s="884" t="s">
        <v>792</v>
      </c>
      <c r="M81" s="885"/>
      <c r="N81" s="886" t="s">
        <v>792</v>
      </c>
      <c r="O81" s="885"/>
      <c r="P81" s="885"/>
      <c r="Q81" s="885"/>
      <c r="R81" s="885"/>
      <c r="S81" s="885"/>
      <c r="T81" s="886" t="s">
        <v>792</v>
      </c>
      <c r="U81" s="885"/>
      <c r="V81" s="885"/>
      <c r="W81" s="613" t="s">
        <v>792</v>
      </c>
      <c r="X81" s="886" t="s">
        <v>792</v>
      </c>
      <c r="Y81" s="885"/>
      <c r="Z81" s="885"/>
      <c r="AA81" s="885"/>
      <c r="AB81" s="885"/>
      <c r="AC81" s="613" t="s">
        <v>792</v>
      </c>
      <c r="AD81" s="613" t="s">
        <v>792</v>
      </c>
    </row>
    <row r="82" spans="1:30">
      <c r="A82" s="612" t="s">
        <v>2198</v>
      </c>
      <c r="B82" s="892" t="s">
        <v>2199</v>
      </c>
      <c r="C82" s="888"/>
      <c r="D82" s="888"/>
      <c r="E82" s="900">
        <v>1935</v>
      </c>
      <c r="F82" s="888"/>
      <c r="G82" s="619">
        <v>1935</v>
      </c>
      <c r="H82" s="619">
        <v>14512.56</v>
      </c>
      <c r="I82" s="901">
        <v>1209.3800000000001</v>
      </c>
      <c r="J82" s="888"/>
      <c r="K82" s="618">
        <v>7.5000310077519377</v>
      </c>
      <c r="L82" s="894"/>
      <c r="M82" s="888"/>
      <c r="N82" s="887">
        <v>45962</v>
      </c>
      <c r="O82" s="888"/>
      <c r="P82" s="888"/>
      <c r="Q82" s="888"/>
      <c r="R82" s="888"/>
      <c r="S82" s="888"/>
      <c r="T82" s="887">
        <v>46022</v>
      </c>
      <c r="U82" s="888"/>
      <c r="V82" s="888"/>
      <c r="W82" s="616">
        <v>1209.3800000000001</v>
      </c>
      <c r="X82" s="889">
        <v>7.5000310077519377</v>
      </c>
      <c r="Y82" s="888"/>
      <c r="Z82" s="888"/>
      <c r="AA82" s="888"/>
      <c r="AB82" s="888"/>
      <c r="AC82" s="617">
        <v>45962</v>
      </c>
      <c r="AD82" s="615" t="s">
        <v>1575</v>
      </c>
    </row>
    <row r="83" spans="1:30">
      <c r="A83" s="612"/>
      <c r="B83" s="892"/>
      <c r="C83" s="888"/>
      <c r="D83" s="888"/>
      <c r="E83" s="893"/>
      <c r="F83" s="888"/>
      <c r="G83" s="615" t="s">
        <v>792</v>
      </c>
      <c r="H83" s="615"/>
      <c r="I83" s="893"/>
      <c r="J83" s="888"/>
      <c r="K83" s="615"/>
      <c r="L83" s="894"/>
      <c r="M83" s="888"/>
      <c r="N83" s="887">
        <v>46023</v>
      </c>
      <c r="O83" s="888"/>
      <c r="P83" s="888"/>
      <c r="Q83" s="888"/>
      <c r="R83" s="888"/>
      <c r="S83" s="888"/>
      <c r="T83" s="887">
        <v>46387</v>
      </c>
      <c r="U83" s="888"/>
      <c r="V83" s="888"/>
      <c r="W83" s="616">
        <v>2418.75</v>
      </c>
      <c r="X83" s="889">
        <v>15</v>
      </c>
      <c r="Y83" s="888"/>
      <c r="Z83" s="888"/>
      <c r="AA83" s="888"/>
      <c r="AB83" s="888"/>
      <c r="AC83" s="615"/>
      <c r="AD83" s="615"/>
    </row>
    <row r="84" spans="1:30">
      <c r="A84" s="612"/>
      <c r="B84" s="892"/>
      <c r="C84" s="888"/>
      <c r="D84" s="888"/>
      <c r="E84" s="893"/>
      <c r="F84" s="888"/>
      <c r="G84" s="615" t="s">
        <v>792</v>
      </c>
      <c r="H84" s="615"/>
      <c r="I84" s="893"/>
      <c r="J84" s="888"/>
      <c r="K84" s="615"/>
      <c r="L84" s="894"/>
      <c r="M84" s="888"/>
      <c r="N84" s="887">
        <v>46388</v>
      </c>
      <c r="O84" s="888"/>
      <c r="P84" s="888"/>
      <c r="Q84" s="888"/>
      <c r="R84" s="888"/>
      <c r="S84" s="888"/>
      <c r="T84" s="887">
        <v>46752</v>
      </c>
      <c r="U84" s="888"/>
      <c r="V84" s="888"/>
      <c r="W84" s="616">
        <v>2496.15</v>
      </c>
      <c r="X84" s="889">
        <v>15.48</v>
      </c>
      <c r="Y84" s="888"/>
      <c r="Z84" s="888"/>
      <c r="AA84" s="888"/>
      <c r="AB84" s="888"/>
      <c r="AC84" s="615"/>
      <c r="AD84" s="615"/>
    </row>
    <row r="85" spans="1:30">
      <c r="A85" s="612"/>
      <c r="B85" s="892"/>
      <c r="C85" s="888"/>
      <c r="D85" s="888"/>
      <c r="E85" s="893"/>
      <c r="F85" s="888"/>
      <c r="G85" s="615" t="s">
        <v>792</v>
      </c>
      <c r="H85" s="615"/>
      <c r="I85" s="893"/>
      <c r="J85" s="888"/>
      <c r="K85" s="615"/>
      <c r="L85" s="894"/>
      <c r="M85" s="888"/>
      <c r="N85" s="887">
        <v>46753</v>
      </c>
      <c r="O85" s="888"/>
      <c r="P85" s="888"/>
      <c r="Q85" s="888"/>
      <c r="R85" s="888"/>
      <c r="S85" s="888"/>
      <c r="T85" s="887">
        <v>47118</v>
      </c>
      <c r="U85" s="888"/>
      <c r="V85" s="888"/>
      <c r="W85" s="616">
        <v>2573.5500000000002</v>
      </c>
      <c r="X85" s="889">
        <v>15.96</v>
      </c>
      <c r="Y85" s="888"/>
      <c r="Z85" s="888"/>
      <c r="AA85" s="888"/>
      <c r="AB85" s="888"/>
      <c r="AC85" s="615"/>
      <c r="AD85" s="615"/>
    </row>
    <row r="86" spans="1:30">
      <c r="A86" s="614" t="s">
        <v>792</v>
      </c>
      <c r="B86" s="884" t="s">
        <v>792</v>
      </c>
      <c r="C86" s="885"/>
      <c r="D86" s="885"/>
      <c r="E86" s="886" t="s">
        <v>792</v>
      </c>
      <c r="F86" s="885"/>
      <c r="G86" s="613" t="s">
        <v>792</v>
      </c>
      <c r="H86" s="613" t="s">
        <v>792</v>
      </c>
      <c r="I86" s="886" t="s">
        <v>792</v>
      </c>
      <c r="J86" s="885"/>
      <c r="K86" s="613" t="s">
        <v>792</v>
      </c>
      <c r="L86" s="884" t="s">
        <v>792</v>
      </c>
      <c r="M86" s="885"/>
      <c r="N86" s="886" t="s">
        <v>792</v>
      </c>
      <c r="O86" s="885"/>
      <c r="P86" s="885"/>
      <c r="Q86" s="885"/>
      <c r="R86" s="885"/>
      <c r="S86" s="885"/>
      <c r="T86" s="886" t="s">
        <v>792</v>
      </c>
      <c r="U86" s="885"/>
      <c r="V86" s="885"/>
      <c r="W86" s="613" t="s">
        <v>792</v>
      </c>
      <c r="X86" s="886" t="s">
        <v>792</v>
      </c>
      <c r="Y86" s="885"/>
      <c r="Z86" s="885"/>
      <c r="AA86" s="885"/>
      <c r="AB86" s="885"/>
      <c r="AC86" s="613" t="s">
        <v>792</v>
      </c>
      <c r="AD86" s="613" t="s">
        <v>792</v>
      </c>
    </row>
    <row r="87" spans="1:30">
      <c r="A87" s="612" t="s">
        <v>2200</v>
      </c>
      <c r="B87" s="892" t="s">
        <v>2201</v>
      </c>
      <c r="C87" s="888"/>
      <c r="D87" s="888"/>
      <c r="E87" s="900">
        <v>1900</v>
      </c>
      <c r="F87" s="888"/>
      <c r="G87" s="619">
        <v>1900</v>
      </c>
      <c r="H87" s="619">
        <v>28500</v>
      </c>
      <c r="I87" s="901">
        <v>2375</v>
      </c>
      <c r="J87" s="888"/>
      <c r="K87" s="618">
        <v>15</v>
      </c>
      <c r="L87" s="894"/>
      <c r="M87" s="888"/>
      <c r="N87" s="887">
        <v>45809</v>
      </c>
      <c r="O87" s="888"/>
      <c r="P87" s="888"/>
      <c r="Q87" s="888"/>
      <c r="R87" s="888"/>
      <c r="S87" s="888"/>
      <c r="T87" s="887">
        <v>46265</v>
      </c>
      <c r="U87" s="888"/>
      <c r="V87" s="888"/>
      <c r="W87" s="616">
        <v>2375</v>
      </c>
      <c r="X87" s="889">
        <v>15</v>
      </c>
      <c r="Y87" s="888"/>
      <c r="Z87" s="888"/>
      <c r="AA87" s="888"/>
      <c r="AB87" s="888"/>
      <c r="AC87" s="617">
        <v>45809</v>
      </c>
      <c r="AD87" s="615" t="s">
        <v>892</v>
      </c>
    </row>
    <row r="88" spans="1:30">
      <c r="A88" s="612"/>
      <c r="B88" s="892"/>
      <c r="C88" s="888"/>
      <c r="D88" s="888"/>
      <c r="E88" s="893"/>
      <c r="F88" s="888"/>
      <c r="G88" s="615" t="s">
        <v>792</v>
      </c>
      <c r="H88" s="615"/>
      <c r="I88" s="893"/>
      <c r="J88" s="888"/>
      <c r="K88" s="615"/>
      <c r="L88" s="894"/>
      <c r="M88" s="888"/>
      <c r="N88" s="887">
        <v>46266</v>
      </c>
      <c r="O88" s="888"/>
      <c r="P88" s="888"/>
      <c r="Q88" s="888"/>
      <c r="R88" s="888"/>
      <c r="S88" s="888"/>
      <c r="T88" s="887">
        <v>46630</v>
      </c>
      <c r="U88" s="888"/>
      <c r="V88" s="888"/>
      <c r="W88" s="616">
        <v>2451</v>
      </c>
      <c r="X88" s="889">
        <v>15.48</v>
      </c>
      <c r="Y88" s="888"/>
      <c r="Z88" s="888"/>
      <c r="AA88" s="888"/>
      <c r="AB88" s="888"/>
      <c r="AC88" s="615"/>
      <c r="AD88" s="615"/>
    </row>
    <row r="89" spans="1:30">
      <c r="A89" s="612"/>
      <c r="B89" s="892"/>
      <c r="C89" s="888"/>
      <c r="D89" s="888"/>
      <c r="E89" s="893"/>
      <c r="F89" s="888"/>
      <c r="G89" s="615" t="s">
        <v>792</v>
      </c>
      <c r="H89" s="615"/>
      <c r="I89" s="893"/>
      <c r="J89" s="888"/>
      <c r="K89" s="615"/>
      <c r="L89" s="894"/>
      <c r="M89" s="888"/>
      <c r="N89" s="887">
        <v>46631</v>
      </c>
      <c r="O89" s="888"/>
      <c r="P89" s="888"/>
      <c r="Q89" s="888"/>
      <c r="R89" s="888"/>
      <c r="S89" s="888"/>
      <c r="T89" s="887">
        <v>46996</v>
      </c>
      <c r="U89" s="888"/>
      <c r="V89" s="888"/>
      <c r="W89" s="616">
        <v>2527</v>
      </c>
      <c r="X89" s="889">
        <v>15.96</v>
      </c>
      <c r="Y89" s="888"/>
      <c r="Z89" s="888"/>
      <c r="AA89" s="888"/>
      <c r="AB89" s="888"/>
      <c r="AC89" s="615"/>
      <c r="AD89" s="615"/>
    </row>
    <row r="90" spans="1:30">
      <c r="A90" s="612"/>
      <c r="B90" s="892"/>
      <c r="C90" s="888"/>
      <c r="D90" s="888"/>
      <c r="E90" s="893"/>
      <c r="F90" s="888"/>
      <c r="G90" s="615" t="s">
        <v>792</v>
      </c>
      <c r="H90" s="615"/>
      <c r="I90" s="893"/>
      <c r="J90" s="888"/>
      <c r="K90" s="615"/>
      <c r="L90" s="894"/>
      <c r="M90" s="888"/>
      <c r="N90" s="887">
        <v>46997</v>
      </c>
      <c r="O90" s="888"/>
      <c r="P90" s="888"/>
      <c r="Q90" s="888"/>
      <c r="R90" s="888"/>
      <c r="S90" s="888"/>
      <c r="T90" s="887">
        <v>47361</v>
      </c>
      <c r="U90" s="888"/>
      <c r="V90" s="888"/>
      <c r="W90" s="616">
        <v>2603</v>
      </c>
      <c r="X90" s="889">
        <v>16.440000000000001</v>
      </c>
      <c r="Y90" s="888"/>
      <c r="Z90" s="888"/>
      <c r="AA90" s="888"/>
      <c r="AB90" s="888"/>
      <c r="AC90" s="615"/>
      <c r="AD90" s="615"/>
    </row>
    <row r="91" spans="1:30">
      <c r="A91" s="612"/>
      <c r="B91" s="892"/>
      <c r="C91" s="888"/>
      <c r="D91" s="888"/>
      <c r="E91" s="893"/>
      <c r="F91" s="888"/>
      <c r="G91" s="615" t="s">
        <v>792</v>
      </c>
      <c r="H91" s="615"/>
      <c r="I91" s="893"/>
      <c r="J91" s="888"/>
      <c r="K91" s="615"/>
      <c r="L91" s="894"/>
      <c r="M91" s="888"/>
      <c r="N91" s="887">
        <v>47362</v>
      </c>
      <c r="O91" s="888"/>
      <c r="P91" s="888"/>
      <c r="Q91" s="888"/>
      <c r="R91" s="888"/>
      <c r="S91" s="888"/>
      <c r="T91" s="887">
        <v>47726</v>
      </c>
      <c r="U91" s="888"/>
      <c r="V91" s="888"/>
      <c r="W91" s="616">
        <v>2679</v>
      </c>
      <c r="X91" s="889">
        <v>16.920000000000002</v>
      </c>
      <c r="Y91" s="888"/>
      <c r="Z91" s="888"/>
      <c r="AA91" s="888"/>
      <c r="AB91" s="888"/>
      <c r="AC91" s="615"/>
      <c r="AD91" s="615"/>
    </row>
    <row r="92" spans="1:30">
      <c r="A92" s="614" t="s">
        <v>792</v>
      </c>
      <c r="B92" s="884" t="s">
        <v>792</v>
      </c>
      <c r="C92" s="885"/>
      <c r="D92" s="885"/>
      <c r="E92" s="886" t="s">
        <v>792</v>
      </c>
      <c r="F92" s="885"/>
      <c r="G92" s="613" t="s">
        <v>792</v>
      </c>
      <c r="H92" s="613" t="s">
        <v>792</v>
      </c>
      <c r="I92" s="886" t="s">
        <v>792</v>
      </c>
      <c r="J92" s="885"/>
      <c r="K92" s="613" t="s">
        <v>792</v>
      </c>
      <c r="L92" s="884" t="s">
        <v>792</v>
      </c>
      <c r="M92" s="885"/>
      <c r="N92" s="886" t="s">
        <v>792</v>
      </c>
      <c r="O92" s="885"/>
      <c r="P92" s="885"/>
      <c r="Q92" s="885"/>
      <c r="R92" s="885"/>
      <c r="S92" s="885"/>
      <c r="T92" s="886" t="s">
        <v>792</v>
      </c>
      <c r="U92" s="885"/>
      <c r="V92" s="885"/>
      <c r="W92" s="613" t="s">
        <v>792</v>
      </c>
      <c r="X92" s="886" t="s">
        <v>792</v>
      </c>
      <c r="Y92" s="885"/>
      <c r="Z92" s="885"/>
      <c r="AA92" s="885"/>
      <c r="AB92" s="885"/>
      <c r="AC92" s="613" t="s">
        <v>792</v>
      </c>
      <c r="AD92" s="613" t="s">
        <v>792</v>
      </c>
    </row>
    <row r="93" spans="1:30">
      <c r="A93" s="612" t="s">
        <v>2202</v>
      </c>
      <c r="B93" s="892" t="s">
        <v>2203</v>
      </c>
      <c r="C93" s="888"/>
      <c r="D93" s="888"/>
      <c r="E93" s="900">
        <v>1300</v>
      </c>
      <c r="F93" s="888"/>
      <c r="G93" s="619">
        <v>1300</v>
      </c>
      <c r="H93" s="619">
        <v>19500</v>
      </c>
      <c r="I93" s="901">
        <v>1625</v>
      </c>
      <c r="J93" s="888"/>
      <c r="K93" s="618">
        <v>15</v>
      </c>
      <c r="L93" s="894"/>
      <c r="M93" s="888"/>
      <c r="N93" s="887">
        <v>45627</v>
      </c>
      <c r="O93" s="888"/>
      <c r="P93" s="888"/>
      <c r="Q93" s="888"/>
      <c r="R93" s="888"/>
      <c r="S93" s="888"/>
      <c r="T93" s="887">
        <v>45991</v>
      </c>
      <c r="U93" s="888"/>
      <c r="V93" s="888"/>
      <c r="W93" s="616">
        <v>1625</v>
      </c>
      <c r="X93" s="889">
        <v>15</v>
      </c>
      <c r="Y93" s="888"/>
      <c r="Z93" s="888"/>
      <c r="AA93" s="888"/>
      <c r="AB93" s="888"/>
      <c r="AC93" s="617">
        <v>45597</v>
      </c>
      <c r="AD93" s="615" t="s">
        <v>858</v>
      </c>
    </row>
    <row r="94" spans="1:30">
      <c r="A94" s="612"/>
      <c r="B94" s="892"/>
      <c r="C94" s="888"/>
      <c r="D94" s="888"/>
      <c r="E94" s="893"/>
      <c r="F94" s="888"/>
      <c r="G94" s="615" t="s">
        <v>792</v>
      </c>
      <c r="H94" s="615"/>
      <c r="I94" s="893"/>
      <c r="J94" s="888"/>
      <c r="K94" s="615"/>
      <c r="L94" s="894"/>
      <c r="M94" s="888"/>
      <c r="N94" s="887">
        <v>45992</v>
      </c>
      <c r="O94" s="888"/>
      <c r="P94" s="888"/>
      <c r="Q94" s="888"/>
      <c r="R94" s="888"/>
      <c r="S94" s="888"/>
      <c r="T94" s="887">
        <v>46356</v>
      </c>
      <c r="U94" s="888"/>
      <c r="V94" s="888"/>
      <c r="W94" s="616">
        <v>1690</v>
      </c>
      <c r="X94" s="889">
        <v>15.6</v>
      </c>
      <c r="Y94" s="888"/>
      <c r="Z94" s="888"/>
      <c r="AA94" s="888"/>
      <c r="AB94" s="888"/>
      <c r="AC94" s="615"/>
      <c r="AD94" s="615"/>
    </row>
    <row r="95" spans="1:30">
      <c r="A95" s="612"/>
      <c r="B95" s="892"/>
      <c r="C95" s="888"/>
      <c r="D95" s="888"/>
      <c r="E95" s="893"/>
      <c r="F95" s="888"/>
      <c r="G95" s="615" t="s">
        <v>792</v>
      </c>
      <c r="H95" s="615"/>
      <c r="I95" s="893"/>
      <c r="J95" s="888"/>
      <c r="K95" s="615"/>
      <c r="L95" s="894"/>
      <c r="M95" s="888"/>
      <c r="N95" s="887">
        <v>46357</v>
      </c>
      <c r="O95" s="888"/>
      <c r="P95" s="888"/>
      <c r="Q95" s="888"/>
      <c r="R95" s="888"/>
      <c r="S95" s="888"/>
      <c r="T95" s="887">
        <v>46721</v>
      </c>
      <c r="U95" s="888"/>
      <c r="V95" s="888"/>
      <c r="W95" s="616">
        <v>1755</v>
      </c>
      <c r="X95" s="889">
        <v>16.2</v>
      </c>
      <c r="Y95" s="888"/>
      <c r="Z95" s="888"/>
      <c r="AA95" s="888"/>
      <c r="AB95" s="888"/>
      <c r="AC95" s="615"/>
      <c r="AD95" s="615"/>
    </row>
    <row r="96" spans="1:30">
      <c r="A96" s="614" t="s">
        <v>792</v>
      </c>
      <c r="B96" s="884" t="s">
        <v>792</v>
      </c>
      <c r="C96" s="885"/>
      <c r="D96" s="885"/>
      <c r="E96" s="886" t="s">
        <v>792</v>
      </c>
      <c r="F96" s="885"/>
      <c r="G96" s="613" t="s">
        <v>792</v>
      </c>
      <c r="H96" s="613" t="s">
        <v>792</v>
      </c>
      <c r="I96" s="886" t="s">
        <v>792</v>
      </c>
      <c r="J96" s="885"/>
      <c r="K96" s="613" t="s">
        <v>792</v>
      </c>
      <c r="L96" s="884" t="s">
        <v>792</v>
      </c>
      <c r="M96" s="885"/>
      <c r="N96" s="886" t="s">
        <v>792</v>
      </c>
      <c r="O96" s="885"/>
      <c r="P96" s="885"/>
      <c r="Q96" s="885"/>
      <c r="R96" s="885"/>
      <c r="S96" s="885"/>
      <c r="T96" s="886" t="s">
        <v>792</v>
      </c>
      <c r="U96" s="885"/>
      <c r="V96" s="885"/>
      <c r="W96" s="613" t="s">
        <v>792</v>
      </c>
      <c r="X96" s="886" t="s">
        <v>792</v>
      </c>
      <c r="Y96" s="885"/>
      <c r="Z96" s="885"/>
      <c r="AA96" s="885"/>
      <c r="AB96" s="885"/>
      <c r="AC96" s="613" t="s">
        <v>792</v>
      </c>
      <c r="AD96" s="613" t="s">
        <v>792</v>
      </c>
    </row>
    <row r="97" spans="1:30">
      <c r="A97" s="612" t="s">
        <v>2204</v>
      </c>
      <c r="B97" s="892" t="s">
        <v>2205</v>
      </c>
      <c r="C97" s="888"/>
      <c r="D97" s="888"/>
      <c r="E97" s="900">
        <v>1217</v>
      </c>
      <c r="F97" s="888"/>
      <c r="G97" s="619">
        <v>1217</v>
      </c>
      <c r="H97" s="619">
        <v>17670.84</v>
      </c>
      <c r="I97" s="901">
        <v>1472.57</v>
      </c>
      <c r="J97" s="888"/>
      <c r="K97" s="618">
        <v>14.52</v>
      </c>
      <c r="L97" s="894"/>
      <c r="M97" s="888"/>
      <c r="N97" s="887">
        <v>45658</v>
      </c>
      <c r="O97" s="888"/>
      <c r="P97" s="888"/>
      <c r="Q97" s="888"/>
      <c r="R97" s="888"/>
      <c r="S97" s="888"/>
      <c r="T97" s="887">
        <v>46022</v>
      </c>
      <c r="U97" s="888"/>
      <c r="V97" s="888"/>
      <c r="W97" s="616">
        <v>1472.57</v>
      </c>
      <c r="X97" s="889">
        <v>14.52</v>
      </c>
      <c r="Y97" s="888"/>
      <c r="Z97" s="888"/>
      <c r="AA97" s="888"/>
      <c r="AB97" s="888"/>
      <c r="AC97" s="617">
        <v>45292</v>
      </c>
      <c r="AD97" s="615" t="s">
        <v>870</v>
      </c>
    </row>
    <row r="98" spans="1:30">
      <c r="A98" s="612"/>
      <c r="B98" s="892"/>
      <c r="C98" s="888"/>
      <c r="D98" s="888"/>
      <c r="E98" s="893"/>
      <c r="F98" s="888"/>
      <c r="G98" s="615" t="s">
        <v>792</v>
      </c>
      <c r="H98" s="615"/>
      <c r="I98" s="893"/>
      <c r="J98" s="888"/>
      <c r="K98" s="615"/>
      <c r="L98" s="894"/>
      <c r="M98" s="888"/>
      <c r="N98" s="887">
        <v>46023</v>
      </c>
      <c r="O98" s="888"/>
      <c r="P98" s="888"/>
      <c r="Q98" s="888"/>
      <c r="R98" s="888"/>
      <c r="S98" s="888"/>
      <c r="T98" s="887">
        <v>46387</v>
      </c>
      <c r="U98" s="888"/>
      <c r="V98" s="888"/>
      <c r="W98" s="616">
        <v>1533.42</v>
      </c>
      <c r="X98" s="889">
        <v>15.12</v>
      </c>
      <c r="Y98" s="888"/>
      <c r="Z98" s="888"/>
      <c r="AA98" s="888"/>
      <c r="AB98" s="888"/>
      <c r="AC98" s="615"/>
      <c r="AD98" s="615"/>
    </row>
    <row r="99" spans="1:30">
      <c r="A99" s="614" t="s">
        <v>792</v>
      </c>
      <c r="B99" s="884" t="s">
        <v>792</v>
      </c>
      <c r="C99" s="885"/>
      <c r="D99" s="885"/>
      <c r="E99" s="886" t="s">
        <v>792</v>
      </c>
      <c r="F99" s="885"/>
      <c r="G99" s="613" t="s">
        <v>792</v>
      </c>
      <c r="H99" s="613" t="s">
        <v>792</v>
      </c>
      <c r="I99" s="886" t="s">
        <v>792</v>
      </c>
      <c r="J99" s="885"/>
      <c r="K99" s="613" t="s">
        <v>792</v>
      </c>
      <c r="L99" s="884" t="s">
        <v>792</v>
      </c>
      <c r="M99" s="885"/>
      <c r="N99" s="886" t="s">
        <v>792</v>
      </c>
      <c r="O99" s="885"/>
      <c r="P99" s="885"/>
      <c r="Q99" s="885"/>
      <c r="R99" s="885"/>
      <c r="S99" s="885"/>
      <c r="T99" s="886" t="s">
        <v>792</v>
      </c>
      <c r="U99" s="885"/>
      <c r="V99" s="885"/>
      <c r="W99" s="613" t="s">
        <v>792</v>
      </c>
      <c r="X99" s="886" t="s">
        <v>792</v>
      </c>
      <c r="Y99" s="885"/>
      <c r="Z99" s="885"/>
      <c r="AA99" s="885"/>
      <c r="AB99" s="885"/>
      <c r="AC99" s="613" t="s">
        <v>792</v>
      </c>
      <c r="AD99" s="613" t="s">
        <v>792</v>
      </c>
    </row>
    <row r="100" spans="1:30">
      <c r="A100" s="612" t="s">
        <v>2206</v>
      </c>
      <c r="B100" s="892" t="s">
        <v>59</v>
      </c>
      <c r="C100" s="888"/>
      <c r="D100" s="888"/>
      <c r="E100" s="900">
        <v>1354</v>
      </c>
      <c r="F100" s="888"/>
      <c r="G100" s="619">
        <v>0</v>
      </c>
      <c r="H100" s="615"/>
      <c r="I100" s="893"/>
      <c r="J100" s="888"/>
      <c r="K100" s="618">
        <v>0</v>
      </c>
      <c r="L100" s="894"/>
      <c r="M100" s="888"/>
      <c r="N100" s="893"/>
      <c r="O100" s="888"/>
      <c r="P100" s="888"/>
      <c r="Q100" s="888"/>
      <c r="R100" s="888"/>
      <c r="S100" s="888"/>
      <c r="T100" s="893"/>
      <c r="U100" s="888"/>
      <c r="V100" s="888"/>
      <c r="W100" s="615"/>
      <c r="X100" s="889">
        <v>0</v>
      </c>
      <c r="Y100" s="888"/>
      <c r="Z100" s="888"/>
      <c r="AA100" s="888"/>
      <c r="AB100" s="888"/>
      <c r="AC100" s="615"/>
      <c r="AD100" s="615" t="s">
        <v>792</v>
      </c>
    </row>
    <row r="101" spans="1:30">
      <c r="A101" s="614" t="s">
        <v>792</v>
      </c>
      <c r="B101" s="884" t="s">
        <v>792</v>
      </c>
      <c r="C101" s="885"/>
      <c r="D101" s="885"/>
      <c r="E101" s="886" t="s">
        <v>792</v>
      </c>
      <c r="F101" s="885"/>
      <c r="G101" s="613" t="s">
        <v>792</v>
      </c>
      <c r="H101" s="613" t="s">
        <v>792</v>
      </c>
      <c r="I101" s="886" t="s">
        <v>792</v>
      </c>
      <c r="J101" s="885"/>
      <c r="K101" s="613" t="s">
        <v>792</v>
      </c>
      <c r="L101" s="884" t="s">
        <v>792</v>
      </c>
      <c r="M101" s="885"/>
      <c r="N101" s="886" t="s">
        <v>792</v>
      </c>
      <c r="O101" s="885"/>
      <c r="P101" s="885"/>
      <c r="Q101" s="885"/>
      <c r="R101" s="885"/>
      <c r="S101" s="885"/>
      <c r="T101" s="886" t="s">
        <v>792</v>
      </c>
      <c r="U101" s="885"/>
      <c r="V101" s="885"/>
      <c r="W101" s="613" t="s">
        <v>792</v>
      </c>
      <c r="X101" s="886" t="s">
        <v>792</v>
      </c>
      <c r="Y101" s="885"/>
      <c r="Z101" s="885"/>
      <c r="AA101" s="885"/>
      <c r="AB101" s="885"/>
      <c r="AC101" s="613" t="s">
        <v>792</v>
      </c>
      <c r="AD101" s="613" t="s">
        <v>792</v>
      </c>
    </row>
    <row r="102" spans="1:30">
      <c r="A102" s="892" t="s">
        <v>792</v>
      </c>
      <c r="B102" s="892" t="s">
        <v>792</v>
      </c>
      <c r="C102" s="888"/>
      <c r="D102" s="888"/>
    </row>
    <row r="103" spans="1:30">
      <c r="A103" s="888"/>
      <c r="B103" s="888"/>
      <c r="C103" s="888"/>
      <c r="D103" s="888"/>
    </row>
    <row r="104" spans="1:30" ht="16" thickBot="1">
      <c r="A104" s="888"/>
      <c r="B104" s="888"/>
      <c r="C104" s="888"/>
      <c r="D104" s="888"/>
      <c r="J104" s="895" t="s">
        <v>901</v>
      </c>
      <c r="K104" s="896"/>
      <c r="L104" s="896"/>
      <c r="M104" s="896"/>
      <c r="N104" s="896"/>
      <c r="O104" s="896"/>
      <c r="P104" s="896"/>
      <c r="Q104" s="896"/>
      <c r="R104" s="896"/>
      <c r="S104" s="896"/>
      <c r="T104" s="896"/>
      <c r="U104" s="896"/>
      <c r="V104" s="896"/>
      <c r="W104" s="896"/>
      <c r="X104" s="896"/>
      <c r="Y104" s="896"/>
      <c r="Z104" s="896"/>
    </row>
    <row r="105" spans="1:30">
      <c r="A105" s="888"/>
      <c r="B105" s="888"/>
      <c r="C105" s="888"/>
      <c r="D105" s="888"/>
    </row>
    <row r="106" spans="1:30">
      <c r="A106" s="888"/>
      <c r="B106" s="888"/>
      <c r="C106" s="888"/>
      <c r="D106" s="888"/>
      <c r="J106" s="890" t="s">
        <v>902</v>
      </c>
      <c r="K106" s="888"/>
      <c r="L106" s="888"/>
      <c r="M106" s="891">
        <v>59194</v>
      </c>
      <c r="N106" s="888"/>
      <c r="S106" s="890" t="s">
        <v>903</v>
      </c>
      <c r="T106" s="888"/>
      <c r="U106" s="888"/>
      <c r="V106" s="891">
        <v>70509.61</v>
      </c>
      <c r="W106" s="888"/>
      <c r="X106" s="888"/>
      <c r="Y106" s="888"/>
    </row>
    <row r="107" spans="1:30">
      <c r="A107" s="888"/>
      <c r="B107" s="888"/>
      <c r="C107" s="888"/>
      <c r="D107" s="888"/>
    </row>
    <row r="108" spans="1:30">
      <c r="A108" s="888"/>
      <c r="B108" s="888"/>
      <c r="C108" s="888"/>
      <c r="D108" s="888"/>
      <c r="S108" s="890" t="s">
        <v>904</v>
      </c>
      <c r="T108" s="888"/>
      <c r="U108" s="888"/>
      <c r="V108" s="891">
        <v>846115.32</v>
      </c>
      <c r="W108" s="888"/>
      <c r="X108" s="888"/>
      <c r="Y108" s="888"/>
    </row>
    <row r="109" spans="1:30">
      <c r="A109" s="888"/>
      <c r="B109" s="888"/>
      <c r="C109" s="888"/>
      <c r="D109" s="888"/>
      <c r="J109" s="890" t="s">
        <v>905</v>
      </c>
      <c r="K109" s="888"/>
      <c r="L109" s="888"/>
      <c r="M109" s="891">
        <v>57840</v>
      </c>
      <c r="N109" s="888"/>
      <c r="S109" s="888"/>
      <c r="T109" s="888"/>
      <c r="U109" s="888"/>
      <c r="V109" s="888"/>
      <c r="W109" s="888"/>
      <c r="X109" s="888"/>
      <c r="Y109" s="888"/>
    </row>
    <row r="110" spans="1:30">
      <c r="A110" s="888"/>
      <c r="B110" s="888"/>
      <c r="C110" s="888"/>
      <c r="D110" s="888"/>
      <c r="J110" s="888"/>
      <c r="K110" s="888"/>
      <c r="L110" s="888"/>
      <c r="M110" s="888"/>
      <c r="N110" s="888"/>
    </row>
    <row r="111" spans="1:30">
      <c r="A111" s="888"/>
      <c r="B111" s="888"/>
      <c r="C111" s="888"/>
      <c r="D111" s="888"/>
    </row>
    <row r="112" spans="1:30">
      <c r="A112" s="888"/>
      <c r="B112" s="888"/>
      <c r="C112" s="888"/>
      <c r="D112" s="888"/>
      <c r="J112" s="890" t="s">
        <v>906</v>
      </c>
      <c r="K112" s="888"/>
      <c r="L112" s="888"/>
      <c r="M112" s="891">
        <v>57840</v>
      </c>
      <c r="N112" s="888"/>
      <c r="R112" s="890" t="s">
        <v>729</v>
      </c>
      <c r="S112" s="888"/>
      <c r="T112" s="888"/>
      <c r="U112" s="899">
        <v>97.712606007365608</v>
      </c>
      <c r="V112" s="888"/>
      <c r="W112" s="888"/>
      <c r="X112" s="888"/>
    </row>
    <row r="113" spans="1:24" ht="16" thickBot="1">
      <c r="A113" s="888"/>
      <c r="B113" s="888"/>
      <c r="C113" s="888"/>
      <c r="D113" s="888"/>
      <c r="J113" s="897" t="s">
        <v>907</v>
      </c>
      <c r="K113" s="896"/>
      <c r="L113" s="896"/>
      <c r="M113" s="898">
        <v>1354</v>
      </c>
      <c r="N113" s="896"/>
      <c r="R113" s="890" t="s">
        <v>908</v>
      </c>
      <c r="S113" s="888"/>
      <c r="T113" s="888"/>
      <c r="U113" s="899">
        <v>2.2873939926343887</v>
      </c>
      <c r="V113" s="888"/>
      <c r="W113" s="888"/>
      <c r="X113" s="888"/>
    </row>
    <row r="114" spans="1:24">
      <c r="A114" s="888"/>
      <c r="B114" s="888"/>
      <c r="C114" s="888"/>
      <c r="D114" s="888"/>
    </row>
    <row r="115" spans="1:24">
      <c r="A115" s="888"/>
      <c r="B115" s="888"/>
      <c r="C115" s="888"/>
      <c r="D115" s="888"/>
      <c r="J115" s="890" t="s">
        <v>909</v>
      </c>
      <c r="K115" s="888"/>
      <c r="L115" s="888"/>
      <c r="M115" s="891">
        <v>59194</v>
      </c>
      <c r="N115" s="888"/>
    </row>
    <row r="116" spans="1:24">
      <c r="A116" s="888"/>
      <c r="B116" s="888"/>
      <c r="C116" s="888"/>
      <c r="D116" s="888"/>
    </row>
    <row r="117" spans="1:24" ht="2.25" customHeight="1"/>
  </sheetData>
  <mergeCells count="702">
    <mergeCell ref="J115:L115"/>
    <mergeCell ref="M115:N115"/>
    <mergeCell ref="A102:A116"/>
    <mergeCell ref="B102:D116"/>
    <mergeCell ref="J104:Z104"/>
    <mergeCell ref="J106:L106"/>
    <mergeCell ref="M106:N106"/>
    <mergeCell ref="S106:U106"/>
    <mergeCell ref="V106:Y106"/>
    <mergeCell ref="S108:U109"/>
    <mergeCell ref="V108:Y109"/>
    <mergeCell ref="J109:L110"/>
    <mergeCell ref="U112:X112"/>
    <mergeCell ref="J113:L113"/>
    <mergeCell ref="M113:N113"/>
    <mergeCell ref="R113:T113"/>
    <mergeCell ref="U113:X113"/>
    <mergeCell ref="T101:V101"/>
    <mergeCell ref="X101:AB101"/>
    <mergeCell ref="M109:N110"/>
    <mergeCell ref="J112:L112"/>
    <mergeCell ref="M112:N112"/>
    <mergeCell ref="R112:T112"/>
    <mergeCell ref="X100:AB100"/>
    <mergeCell ref="B101:D101"/>
    <mergeCell ref="E101:F101"/>
    <mergeCell ref="I101:J101"/>
    <mergeCell ref="L101:M101"/>
    <mergeCell ref="N101:S101"/>
    <mergeCell ref="B100:D100"/>
    <mergeCell ref="E100:F100"/>
    <mergeCell ref="I100:J100"/>
    <mergeCell ref="L100:M100"/>
    <mergeCell ref="N100:S100"/>
    <mergeCell ref="T100:V100"/>
    <mergeCell ref="X99:AB99"/>
    <mergeCell ref="T99:V99"/>
    <mergeCell ref="I99:J99"/>
    <mergeCell ref="L99:M99"/>
    <mergeCell ref="N99:S99"/>
    <mergeCell ref="B99:D99"/>
    <mergeCell ref="E99:F99"/>
    <mergeCell ref="X96:AB96"/>
    <mergeCell ref="T97:V97"/>
    <mergeCell ref="X97:AB97"/>
    <mergeCell ref="B98:D98"/>
    <mergeCell ref="E98:F98"/>
    <mergeCell ref="I98:J98"/>
    <mergeCell ref="L98:M98"/>
    <mergeCell ref="N98:S98"/>
    <mergeCell ref="T98:V98"/>
    <mergeCell ref="X98:AB98"/>
    <mergeCell ref="B97:D97"/>
    <mergeCell ref="B96:D96"/>
    <mergeCell ref="E96:F96"/>
    <mergeCell ref="I96:J96"/>
    <mergeCell ref="L96:M96"/>
    <mergeCell ref="N96:S96"/>
    <mergeCell ref="T96:V96"/>
    <mergeCell ref="E97:F97"/>
    <mergeCell ref="I97:J97"/>
    <mergeCell ref="L97:M97"/>
    <mergeCell ref="N97:S97"/>
    <mergeCell ref="I95:J95"/>
    <mergeCell ref="L95:M95"/>
    <mergeCell ref="N95:S95"/>
    <mergeCell ref="T93:V93"/>
    <mergeCell ref="I93:J93"/>
    <mergeCell ref="L93:M93"/>
    <mergeCell ref="N93:S93"/>
    <mergeCell ref="T95:V95"/>
    <mergeCell ref="E95:F95"/>
    <mergeCell ref="X94:AB94"/>
    <mergeCell ref="B93:D93"/>
    <mergeCell ref="E93:F93"/>
    <mergeCell ref="X90:AB90"/>
    <mergeCell ref="T91:V91"/>
    <mergeCell ref="X91:AB91"/>
    <mergeCell ref="B92:D92"/>
    <mergeCell ref="E92:F92"/>
    <mergeCell ref="I92:J92"/>
    <mergeCell ref="X95:AB95"/>
    <mergeCell ref="B94:D94"/>
    <mergeCell ref="E94:F94"/>
    <mergeCell ref="I94:J94"/>
    <mergeCell ref="L94:M94"/>
    <mergeCell ref="N94:S94"/>
    <mergeCell ref="T94:V94"/>
    <mergeCell ref="B95:D95"/>
    <mergeCell ref="B90:D90"/>
    <mergeCell ref="E90:F90"/>
    <mergeCell ref="I90:J90"/>
    <mergeCell ref="L90:M90"/>
    <mergeCell ref="N90:S90"/>
    <mergeCell ref="T90:V90"/>
    <mergeCell ref="L92:M92"/>
    <mergeCell ref="X93:AB93"/>
    <mergeCell ref="N92:S92"/>
    <mergeCell ref="T92:V92"/>
    <mergeCell ref="X92:AB92"/>
    <mergeCell ref="B91:D91"/>
    <mergeCell ref="E91:F91"/>
    <mergeCell ref="I91:J91"/>
    <mergeCell ref="L91:M91"/>
    <mergeCell ref="N91:S91"/>
    <mergeCell ref="I89:J89"/>
    <mergeCell ref="L89:M89"/>
    <mergeCell ref="N89:S89"/>
    <mergeCell ref="B88:D88"/>
    <mergeCell ref="E88:F88"/>
    <mergeCell ref="I88:J88"/>
    <mergeCell ref="L88:M88"/>
    <mergeCell ref="T89:V89"/>
    <mergeCell ref="X87:AB87"/>
    <mergeCell ref="X89:AB89"/>
    <mergeCell ref="N88:S88"/>
    <mergeCell ref="T88:V88"/>
    <mergeCell ref="X88:AB88"/>
    <mergeCell ref="B89:D89"/>
    <mergeCell ref="E89:F89"/>
    <mergeCell ref="B87:D87"/>
    <mergeCell ref="E87:F87"/>
    <mergeCell ref="B85:D85"/>
    <mergeCell ref="B84:D84"/>
    <mergeCell ref="T87:V87"/>
    <mergeCell ref="I87:J87"/>
    <mergeCell ref="L87:M87"/>
    <mergeCell ref="N87:S87"/>
    <mergeCell ref="E84:F84"/>
    <mergeCell ref="I84:J84"/>
    <mergeCell ref="X84:AB84"/>
    <mergeCell ref="T85:V85"/>
    <mergeCell ref="X85:AB85"/>
    <mergeCell ref="B86:D86"/>
    <mergeCell ref="E86:F86"/>
    <mergeCell ref="I86:J86"/>
    <mergeCell ref="L86:M86"/>
    <mergeCell ref="N86:S86"/>
    <mergeCell ref="T86:V86"/>
    <mergeCell ref="X86:AB86"/>
    <mergeCell ref="L82:M82"/>
    <mergeCell ref="N82:S82"/>
    <mergeCell ref="T82:V82"/>
    <mergeCell ref="I83:J83"/>
    <mergeCell ref="L84:M84"/>
    <mergeCell ref="N84:S84"/>
    <mergeCell ref="T84:V84"/>
    <mergeCell ref="E85:F85"/>
    <mergeCell ref="I85:J85"/>
    <mergeCell ref="L85:M85"/>
    <mergeCell ref="N85:S85"/>
    <mergeCell ref="I80:J80"/>
    <mergeCell ref="L80:M80"/>
    <mergeCell ref="X81:AB81"/>
    <mergeCell ref="N80:S80"/>
    <mergeCell ref="T80:V80"/>
    <mergeCell ref="X80:AB80"/>
    <mergeCell ref="B83:D83"/>
    <mergeCell ref="E83:F83"/>
    <mergeCell ref="X82:AB82"/>
    <mergeCell ref="B81:D81"/>
    <mergeCell ref="E81:F81"/>
    <mergeCell ref="B80:D80"/>
    <mergeCell ref="E80:F80"/>
    <mergeCell ref="L83:M83"/>
    <mergeCell ref="N83:S83"/>
    <mergeCell ref="T81:V81"/>
    <mergeCell ref="I81:J81"/>
    <mergeCell ref="L81:M81"/>
    <mergeCell ref="N81:S81"/>
    <mergeCell ref="T83:V83"/>
    <mergeCell ref="X83:AB83"/>
    <mergeCell ref="B82:D82"/>
    <mergeCell ref="E82:F82"/>
    <mergeCell ref="I82:J82"/>
    <mergeCell ref="X75:AB75"/>
    <mergeCell ref="X77:AB77"/>
    <mergeCell ref="N76:S76"/>
    <mergeCell ref="T76:V76"/>
    <mergeCell ref="X76:AB76"/>
    <mergeCell ref="B79:D79"/>
    <mergeCell ref="E79:F79"/>
    <mergeCell ref="I79:J79"/>
    <mergeCell ref="L79:M79"/>
    <mergeCell ref="N79:S79"/>
    <mergeCell ref="B78:D78"/>
    <mergeCell ref="E78:F78"/>
    <mergeCell ref="I78:J78"/>
    <mergeCell ref="L78:M78"/>
    <mergeCell ref="N78:S78"/>
    <mergeCell ref="X78:AB78"/>
    <mergeCell ref="T79:V79"/>
    <mergeCell ref="X79:AB79"/>
    <mergeCell ref="B77:D77"/>
    <mergeCell ref="E77:F77"/>
    <mergeCell ref="I77:J77"/>
    <mergeCell ref="L77:M77"/>
    <mergeCell ref="N77:S77"/>
    <mergeCell ref="B76:D76"/>
    <mergeCell ref="E76:F76"/>
    <mergeCell ref="I76:J76"/>
    <mergeCell ref="L76:M76"/>
    <mergeCell ref="T78:V78"/>
    <mergeCell ref="T77:V77"/>
    <mergeCell ref="B75:D75"/>
    <mergeCell ref="E75:F75"/>
    <mergeCell ref="B73:D73"/>
    <mergeCell ref="B72:D72"/>
    <mergeCell ref="T75:V75"/>
    <mergeCell ref="I75:J75"/>
    <mergeCell ref="L75:M75"/>
    <mergeCell ref="N75:S75"/>
    <mergeCell ref="E72:F72"/>
    <mergeCell ref="I72:J72"/>
    <mergeCell ref="X72:AB72"/>
    <mergeCell ref="T73:V73"/>
    <mergeCell ref="X73:AB73"/>
    <mergeCell ref="B74:D74"/>
    <mergeCell ref="E74:F74"/>
    <mergeCell ref="I74:J74"/>
    <mergeCell ref="L74:M74"/>
    <mergeCell ref="N74:S74"/>
    <mergeCell ref="T74:V74"/>
    <mergeCell ref="X74:AB74"/>
    <mergeCell ref="L70:M70"/>
    <mergeCell ref="N70:S70"/>
    <mergeCell ref="T70:V70"/>
    <mergeCell ref="I71:J71"/>
    <mergeCell ref="L72:M72"/>
    <mergeCell ref="N72:S72"/>
    <mergeCell ref="T72:V72"/>
    <mergeCell ref="E73:F73"/>
    <mergeCell ref="I73:J73"/>
    <mergeCell ref="L73:M73"/>
    <mergeCell ref="N73:S73"/>
    <mergeCell ref="I68:J68"/>
    <mergeCell ref="L68:M68"/>
    <mergeCell ref="X69:AB69"/>
    <mergeCell ref="N68:S68"/>
    <mergeCell ref="T68:V68"/>
    <mergeCell ref="X68:AB68"/>
    <mergeCell ref="B71:D71"/>
    <mergeCell ref="E71:F71"/>
    <mergeCell ref="X70:AB70"/>
    <mergeCell ref="B69:D69"/>
    <mergeCell ref="E69:F69"/>
    <mergeCell ref="B68:D68"/>
    <mergeCell ref="E68:F68"/>
    <mergeCell ref="L71:M71"/>
    <mergeCell ref="N71:S71"/>
    <mergeCell ref="T69:V69"/>
    <mergeCell ref="I69:J69"/>
    <mergeCell ref="L69:M69"/>
    <mergeCell ref="N69:S69"/>
    <mergeCell ref="T71:V71"/>
    <mergeCell ref="X71:AB71"/>
    <mergeCell ref="B70:D70"/>
    <mergeCell ref="E70:F70"/>
    <mergeCell ref="I70:J70"/>
    <mergeCell ref="X63:AB63"/>
    <mergeCell ref="X65:AB65"/>
    <mergeCell ref="N64:S64"/>
    <mergeCell ref="T64:V64"/>
    <mergeCell ref="X64:AB64"/>
    <mergeCell ref="B67:D67"/>
    <mergeCell ref="E67:F67"/>
    <mergeCell ref="I67:J67"/>
    <mergeCell ref="L67:M67"/>
    <mergeCell ref="N67:S67"/>
    <mergeCell ref="B66:D66"/>
    <mergeCell ref="E66:F66"/>
    <mergeCell ref="I66:J66"/>
    <mergeCell ref="L66:M66"/>
    <mergeCell ref="N66:S66"/>
    <mergeCell ref="X66:AB66"/>
    <mergeCell ref="T67:V67"/>
    <mergeCell ref="X67:AB67"/>
    <mergeCell ref="B65:D65"/>
    <mergeCell ref="E65:F65"/>
    <mergeCell ref="I65:J65"/>
    <mergeCell ref="L65:M65"/>
    <mergeCell ref="N65:S65"/>
    <mergeCell ref="B64:D64"/>
    <mergeCell ref="E64:F64"/>
    <mergeCell ref="I64:J64"/>
    <mergeCell ref="L64:M64"/>
    <mergeCell ref="T66:V66"/>
    <mergeCell ref="T65:V65"/>
    <mergeCell ref="B63:D63"/>
    <mergeCell ref="E63:F63"/>
    <mergeCell ref="B61:D61"/>
    <mergeCell ref="B60:D60"/>
    <mergeCell ref="T63:V63"/>
    <mergeCell ref="I63:J63"/>
    <mergeCell ref="L63:M63"/>
    <mergeCell ref="N63:S63"/>
    <mergeCell ref="E60:F60"/>
    <mergeCell ref="I60:J60"/>
    <mergeCell ref="X60:AB60"/>
    <mergeCell ref="T61:V61"/>
    <mergeCell ref="X61:AB61"/>
    <mergeCell ref="B62:D62"/>
    <mergeCell ref="E62:F62"/>
    <mergeCell ref="I62:J62"/>
    <mergeCell ref="L62:M62"/>
    <mergeCell ref="N62:S62"/>
    <mergeCell ref="T62:V62"/>
    <mergeCell ref="X62:AB62"/>
    <mergeCell ref="L58:M58"/>
    <mergeCell ref="N58:S58"/>
    <mergeCell ref="T58:V58"/>
    <mergeCell ref="I59:J59"/>
    <mergeCell ref="L60:M60"/>
    <mergeCell ref="N60:S60"/>
    <mergeCell ref="T60:V60"/>
    <mergeCell ref="E61:F61"/>
    <mergeCell ref="I61:J61"/>
    <mergeCell ref="L61:M61"/>
    <mergeCell ref="N61:S61"/>
    <mergeCell ref="I56:J56"/>
    <mergeCell ref="L56:M56"/>
    <mergeCell ref="X57:AB57"/>
    <mergeCell ref="N56:S56"/>
    <mergeCell ref="T56:V56"/>
    <mergeCell ref="X56:AB56"/>
    <mergeCell ref="B59:D59"/>
    <mergeCell ref="E59:F59"/>
    <mergeCell ref="X58:AB58"/>
    <mergeCell ref="B57:D57"/>
    <mergeCell ref="E57:F57"/>
    <mergeCell ref="B56:D56"/>
    <mergeCell ref="E56:F56"/>
    <mergeCell ref="L59:M59"/>
    <mergeCell ref="N59:S59"/>
    <mergeCell ref="T57:V57"/>
    <mergeCell ref="I57:J57"/>
    <mergeCell ref="L57:M57"/>
    <mergeCell ref="N57:S57"/>
    <mergeCell ref="T59:V59"/>
    <mergeCell ref="X59:AB59"/>
    <mergeCell ref="B58:D58"/>
    <mergeCell ref="E58:F58"/>
    <mergeCell ref="I58:J58"/>
    <mergeCell ref="X51:AB51"/>
    <mergeCell ref="X53:AB53"/>
    <mergeCell ref="N52:S52"/>
    <mergeCell ref="T52:V52"/>
    <mergeCell ref="X52:AB52"/>
    <mergeCell ref="B55:D55"/>
    <mergeCell ref="E55:F55"/>
    <mergeCell ref="I55:J55"/>
    <mergeCell ref="L55:M55"/>
    <mergeCell ref="N55:S55"/>
    <mergeCell ref="B54:D54"/>
    <mergeCell ref="E54:F54"/>
    <mergeCell ref="I54:J54"/>
    <mergeCell ref="L54:M54"/>
    <mergeCell ref="N54:S54"/>
    <mergeCell ref="X54:AB54"/>
    <mergeCell ref="T55:V55"/>
    <mergeCell ref="X55:AB55"/>
    <mergeCell ref="B53:D53"/>
    <mergeCell ref="E53:F53"/>
    <mergeCell ref="I53:J53"/>
    <mergeCell ref="L53:M53"/>
    <mergeCell ref="N53:S53"/>
    <mergeCell ref="B52:D52"/>
    <mergeCell ref="E52:F52"/>
    <mergeCell ref="I52:J52"/>
    <mergeCell ref="L52:M52"/>
    <mergeCell ref="T54:V54"/>
    <mergeCell ref="T53:V53"/>
    <mergeCell ref="B51:D51"/>
    <mergeCell ref="E51:F51"/>
    <mergeCell ref="B49:D49"/>
    <mergeCell ref="B48:D48"/>
    <mergeCell ref="T51:V51"/>
    <mergeCell ref="I51:J51"/>
    <mergeCell ref="L51:M51"/>
    <mergeCell ref="N51:S51"/>
    <mergeCell ref="E48:F48"/>
    <mergeCell ref="I48:J48"/>
    <mergeCell ref="X48:AB48"/>
    <mergeCell ref="T49:V49"/>
    <mergeCell ref="X49:AB49"/>
    <mergeCell ref="B50:D50"/>
    <mergeCell ref="E50:F50"/>
    <mergeCell ref="I50:J50"/>
    <mergeCell ref="L50:M50"/>
    <mergeCell ref="N50:S50"/>
    <mergeCell ref="T50:V50"/>
    <mergeCell ref="X50:AB50"/>
    <mergeCell ref="L46:M46"/>
    <mergeCell ref="N46:S46"/>
    <mergeCell ref="T46:V46"/>
    <mergeCell ref="I47:J47"/>
    <mergeCell ref="L48:M48"/>
    <mergeCell ref="N48:S48"/>
    <mergeCell ref="T48:V48"/>
    <mergeCell ref="E49:F49"/>
    <mergeCell ref="I49:J49"/>
    <mergeCell ref="L49:M49"/>
    <mergeCell ref="N49:S49"/>
    <mergeCell ref="I44:J44"/>
    <mergeCell ref="L44:M44"/>
    <mergeCell ref="X45:AB45"/>
    <mergeCell ref="N44:S44"/>
    <mergeCell ref="T44:V44"/>
    <mergeCell ref="X44:AB44"/>
    <mergeCell ref="B47:D47"/>
    <mergeCell ref="E47:F47"/>
    <mergeCell ref="X46:AB46"/>
    <mergeCell ref="B45:D45"/>
    <mergeCell ref="E45:F45"/>
    <mergeCell ref="B44:D44"/>
    <mergeCell ref="E44:F44"/>
    <mergeCell ref="L47:M47"/>
    <mergeCell ref="N47:S47"/>
    <mergeCell ref="T45:V45"/>
    <mergeCell ref="I45:J45"/>
    <mergeCell ref="L45:M45"/>
    <mergeCell ref="N45:S45"/>
    <mergeCell ref="T47:V47"/>
    <mergeCell ref="X47:AB47"/>
    <mergeCell ref="B46:D46"/>
    <mergeCell ref="E46:F46"/>
    <mergeCell ref="I46:J46"/>
    <mergeCell ref="X39:AB39"/>
    <mergeCell ref="X41:AB41"/>
    <mergeCell ref="N40:S40"/>
    <mergeCell ref="T40:V40"/>
    <mergeCell ref="X40:AB40"/>
    <mergeCell ref="B43:D43"/>
    <mergeCell ref="E43:F43"/>
    <mergeCell ref="I43:J43"/>
    <mergeCell ref="L43:M43"/>
    <mergeCell ref="N43:S43"/>
    <mergeCell ref="B42:D42"/>
    <mergeCell ref="E42:F42"/>
    <mergeCell ref="I42:J42"/>
    <mergeCell ref="L42:M42"/>
    <mergeCell ref="N42:S42"/>
    <mergeCell ref="X42:AB42"/>
    <mergeCell ref="T43:V43"/>
    <mergeCell ref="X43:AB43"/>
    <mergeCell ref="B41:D41"/>
    <mergeCell ref="E41:F41"/>
    <mergeCell ref="I41:J41"/>
    <mergeCell ref="L41:M41"/>
    <mergeCell ref="N41:S41"/>
    <mergeCell ref="B40:D40"/>
    <mergeCell ref="E40:F40"/>
    <mergeCell ref="I40:J40"/>
    <mergeCell ref="L40:M40"/>
    <mergeCell ref="T42:V42"/>
    <mergeCell ref="T41:V41"/>
    <mergeCell ref="B39:D39"/>
    <mergeCell ref="E39:F39"/>
    <mergeCell ref="B37:D37"/>
    <mergeCell ref="B36:D36"/>
    <mergeCell ref="T39:V39"/>
    <mergeCell ref="I39:J39"/>
    <mergeCell ref="L39:M39"/>
    <mergeCell ref="N39:S39"/>
    <mergeCell ref="E36:F36"/>
    <mergeCell ref="I36:J36"/>
    <mergeCell ref="X36:AB36"/>
    <mergeCell ref="T37:V37"/>
    <mergeCell ref="X37:AB37"/>
    <mergeCell ref="B38:D38"/>
    <mergeCell ref="E38:F38"/>
    <mergeCell ref="I38:J38"/>
    <mergeCell ref="L38:M38"/>
    <mergeCell ref="N38:S38"/>
    <mergeCell ref="T38:V38"/>
    <mergeCell ref="X38:AB38"/>
    <mergeCell ref="L34:M34"/>
    <mergeCell ref="N34:S34"/>
    <mergeCell ref="T34:V34"/>
    <mergeCell ref="I35:J35"/>
    <mergeCell ref="L36:M36"/>
    <mergeCell ref="N36:S36"/>
    <mergeCell ref="T36:V36"/>
    <mergeCell ref="E37:F37"/>
    <mergeCell ref="I37:J37"/>
    <mergeCell ref="L37:M37"/>
    <mergeCell ref="N37:S37"/>
    <mergeCell ref="I32:J32"/>
    <mergeCell ref="L32:M32"/>
    <mergeCell ref="X33:AB33"/>
    <mergeCell ref="N32:S32"/>
    <mergeCell ref="T32:V32"/>
    <mergeCell ref="X32:AB32"/>
    <mergeCell ref="B35:D35"/>
    <mergeCell ref="E35:F35"/>
    <mergeCell ref="X34:AB34"/>
    <mergeCell ref="B33:D33"/>
    <mergeCell ref="E33:F33"/>
    <mergeCell ref="B32:D32"/>
    <mergeCell ref="E32:F32"/>
    <mergeCell ref="L35:M35"/>
    <mergeCell ref="N35:S35"/>
    <mergeCell ref="T33:V33"/>
    <mergeCell ref="I33:J33"/>
    <mergeCell ref="L33:M33"/>
    <mergeCell ref="N33:S33"/>
    <mergeCell ref="T35:V35"/>
    <mergeCell ref="X35:AB35"/>
    <mergeCell ref="B34:D34"/>
    <mergeCell ref="E34:F34"/>
    <mergeCell ref="I34:J34"/>
    <mergeCell ref="T30:V30"/>
    <mergeCell ref="T29:V29"/>
    <mergeCell ref="X27:AB27"/>
    <mergeCell ref="X29:AB29"/>
    <mergeCell ref="N28:S28"/>
    <mergeCell ref="T28:V28"/>
    <mergeCell ref="X28:AB28"/>
    <mergeCell ref="B31:D31"/>
    <mergeCell ref="E31:F31"/>
    <mergeCell ref="I31:J31"/>
    <mergeCell ref="L31:M31"/>
    <mergeCell ref="N31:S31"/>
    <mergeCell ref="B30:D30"/>
    <mergeCell ref="E30:F30"/>
    <mergeCell ref="I30:J30"/>
    <mergeCell ref="L30:M30"/>
    <mergeCell ref="N30:S30"/>
    <mergeCell ref="X30:AB30"/>
    <mergeCell ref="T31:V31"/>
    <mergeCell ref="X31:AB31"/>
    <mergeCell ref="B29:D29"/>
    <mergeCell ref="E29:F29"/>
    <mergeCell ref="I29:J29"/>
    <mergeCell ref="L29:M29"/>
    <mergeCell ref="N29:S29"/>
    <mergeCell ref="B28:D28"/>
    <mergeCell ref="E28:F28"/>
    <mergeCell ref="I28:J28"/>
    <mergeCell ref="L28:M28"/>
    <mergeCell ref="B26:D26"/>
    <mergeCell ref="E26:F26"/>
    <mergeCell ref="I26:J26"/>
    <mergeCell ref="L26:M26"/>
    <mergeCell ref="N26:S26"/>
    <mergeCell ref="X26:AB26"/>
    <mergeCell ref="B27:D27"/>
    <mergeCell ref="E27:F27"/>
    <mergeCell ref="L24:M24"/>
    <mergeCell ref="N24:S24"/>
    <mergeCell ref="T24:V24"/>
    <mergeCell ref="E25:F25"/>
    <mergeCell ref="I25:J25"/>
    <mergeCell ref="L25:M25"/>
    <mergeCell ref="N25:S25"/>
    <mergeCell ref="X24:AB24"/>
    <mergeCell ref="T25:V25"/>
    <mergeCell ref="X25:AB25"/>
    <mergeCell ref="B25:D25"/>
    <mergeCell ref="B24:D24"/>
    <mergeCell ref="T27:V27"/>
    <mergeCell ref="I27:J27"/>
    <mergeCell ref="L27:M27"/>
    <mergeCell ref="N27:S27"/>
    <mergeCell ref="E24:F24"/>
    <mergeCell ref="I24:J24"/>
    <mergeCell ref="T26:V26"/>
    <mergeCell ref="I22:J22"/>
    <mergeCell ref="L22:M22"/>
    <mergeCell ref="N22:S22"/>
    <mergeCell ref="T22:V22"/>
    <mergeCell ref="I23:J23"/>
    <mergeCell ref="I20:J20"/>
    <mergeCell ref="L20:M20"/>
    <mergeCell ref="X21:AB21"/>
    <mergeCell ref="N20:S20"/>
    <mergeCell ref="T20:V20"/>
    <mergeCell ref="X20:AB20"/>
    <mergeCell ref="B23:D23"/>
    <mergeCell ref="E23:F23"/>
    <mergeCell ref="X22:AB22"/>
    <mergeCell ref="B21:D21"/>
    <mergeCell ref="E21:F21"/>
    <mergeCell ref="B19:D19"/>
    <mergeCell ref="E19:F19"/>
    <mergeCell ref="I19:J19"/>
    <mergeCell ref="L19:M19"/>
    <mergeCell ref="N19:S19"/>
    <mergeCell ref="T19:V19"/>
    <mergeCell ref="X19:AB19"/>
    <mergeCell ref="B20:D20"/>
    <mergeCell ref="E20:F20"/>
    <mergeCell ref="L23:M23"/>
    <mergeCell ref="N23:S23"/>
    <mergeCell ref="T21:V21"/>
    <mergeCell ref="I21:J21"/>
    <mergeCell ref="L21:M21"/>
    <mergeCell ref="N21:S21"/>
    <mergeCell ref="T23:V23"/>
    <mergeCell ref="X23:AB23"/>
    <mergeCell ref="B22:D22"/>
    <mergeCell ref="E22:F22"/>
    <mergeCell ref="B18:D18"/>
    <mergeCell ref="E18:F18"/>
    <mergeCell ref="I18:J18"/>
    <mergeCell ref="L18:M18"/>
    <mergeCell ref="N18:S18"/>
    <mergeCell ref="B16:D16"/>
    <mergeCell ref="E16:F16"/>
    <mergeCell ref="I16:J16"/>
    <mergeCell ref="L16:M16"/>
    <mergeCell ref="N16:S16"/>
    <mergeCell ref="B17:D17"/>
    <mergeCell ref="E17:F17"/>
    <mergeCell ref="T16:V16"/>
    <mergeCell ref="T18:V18"/>
    <mergeCell ref="T17:V17"/>
    <mergeCell ref="X15:AB15"/>
    <mergeCell ref="X17:AB17"/>
    <mergeCell ref="X16:AB16"/>
    <mergeCell ref="I17:J17"/>
    <mergeCell ref="L17:M17"/>
    <mergeCell ref="N17:S17"/>
    <mergeCell ref="T15:V15"/>
    <mergeCell ref="I15:J15"/>
    <mergeCell ref="X18:AB18"/>
    <mergeCell ref="T12:V12"/>
    <mergeCell ref="I14:J14"/>
    <mergeCell ref="L14:M14"/>
    <mergeCell ref="N14:S14"/>
    <mergeCell ref="T14:V14"/>
    <mergeCell ref="X14:AB14"/>
    <mergeCell ref="B13:D13"/>
    <mergeCell ref="L15:M15"/>
    <mergeCell ref="N15:S15"/>
    <mergeCell ref="B15:D15"/>
    <mergeCell ref="E15:F15"/>
    <mergeCell ref="X12:AB12"/>
    <mergeCell ref="T13:V13"/>
    <mergeCell ref="X13:AB13"/>
    <mergeCell ref="B14:D14"/>
    <mergeCell ref="E14:F14"/>
    <mergeCell ref="E13:F13"/>
    <mergeCell ref="I13:J13"/>
    <mergeCell ref="L13:M13"/>
    <mergeCell ref="N13:S13"/>
    <mergeCell ref="B12:D12"/>
    <mergeCell ref="E12:F12"/>
    <mergeCell ref="I12:J12"/>
    <mergeCell ref="L12:M12"/>
    <mergeCell ref="N12:S12"/>
    <mergeCell ref="B8:D8"/>
    <mergeCell ref="E8:F8"/>
    <mergeCell ref="B11:D11"/>
    <mergeCell ref="E11:F11"/>
    <mergeCell ref="I11:J11"/>
    <mergeCell ref="L11:M11"/>
    <mergeCell ref="N11:S11"/>
    <mergeCell ref="X8:AB8"/>
    <mergeCell ref="T10:V10"/>
    <mergeCell ref="X10:AB10"/>
    <mergeCell ref="I8:J8"/>
    <mergeCell ref="L8:M8"/>
    <mergeCell ref="T11:V11"/>
    <mergeCell ref="L10:M10"/>
    <mergeCell ref="N10:S10"/>
    <mergeCell ref="X11:AB11"/>
    <mergeCell ref="B10:D10"/>
    <mergeCell ref="E10:F10"/>
    <mergeCell ref="I10:J10"/>
    <mergeCell ref="T9:V9"/>
    <mergeCell ref="I9:J9"/>
    <mergeCell ref="L9:M9"/>
    <mergeCell ref="N9:S9"/>
    <mergeCell ref="AC5:AD5"/>
    <mergeCell ref="X6:AB6"/>
    <mergeCell ref="T7:V7"/>
    <mergeCell ref="X7:AB7"/>
    <mergeCell ref="B6:D6"/>
    <mergeCell ref="E6:F6"/>
    <mergeCell ref="I6:J6"/>
    <mergeCell ref="N8:S8"/>
    <mergeCell ref="T8:V8"/>
    <mergeCell ref="B7:D7"/>
    <mergeCell ref="X5:AB5"/>
    <mergeCell ref="D2:P2"/>
    <mergeCell ref="C3:O3"/>
    <mergeCell ref="B5:D5"/>
    <mergeCell ref="E5:G5"/>
    <mergeCell ref="I5:J5"/>
    <mergeCell ref="L5:M5"/>
    <mergeCell ref="N5:V5"/>
    <mergeCell ref="X9:AB9"/>
    <mergeCell ref="E7:F7"/>
    <mergeCell ref="I7:J7"/>
    <mergeCell ref="L7:M7"/>
    <mergeCell ref="N7:S7"/>
    <mergeCell ref="B9:D9"/>
    <mergeCell ref="E9:F9"/>
    <mergeCell ref="L6:M6"/>
    <mergeCell ref="N6:S6"/>
    <mergeCell ref="T6:V6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BS79"/>
  <sheetViews>
    <sheetView workbookViewId="0">
      <selection activeCell="I27" sqref="I27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43</v>
      </c>
      <c r="B1" s="275"/>
      <c r="C1" s="275">
        <v>873</v>
      </c>
      <c r="D1" s="482">
        <v>72</v>
      </c>
      <c r="E1" s="482"/>
      <c r="F1" s="482">
        <f>IFERROR(MATCH($C$1,'Working - CPI'!$A:$A,0),"")</f>
        <v>247</v>
      </c>
      <c r="G1" s="483">
        <f>IFERROR(MATCH($C$1,'Lease Report 2025'!$B:$B,0),"")</f>
        <v>176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911</v>
      </c>
      <c r="B2" s="871"/>
      <c r="C2" s="251">
        <f>IF(G2=0,"",(G2-E39)/G2)</f>
        <v>0.59991877701389495</v>
      </c>
      <c r="D2" s="872" t="s">
        <v>729</v>
      </c>
      <c r="E2" s="871"/>
      <c r="F2" s="252" t="s">
        <v>730</v>
      </c>
      <c r="G2" s="253">
        <f>'Occupancy Summary Schedule'!$D$41</f>
        <v>34473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Sea of Green Tempe</v>
      </c>
      <c r="C13" s="151" t="str">
        <f>IF($D$1="","",IF(INDEX('January 2026 Renewals'!$A:$A,$D$1+ROW()-ROW($B$13))&lt;&gt;$C$1,"",INDEX('January 2026 Renewals'!$C:$C,$D$1+ROW()-ROW($B$13))))</f>
        <v>828-08/828-10/828-11</v>
      </c>
      <c r="D13" s="151" t="str">
        <f>IF($D$1="","",IF(INDEX('January 2026 Renewals'!$A:$A,$D$1+ROW()-ROW($B$13))&lt;&gt;$C$1,"",INDEX('January 2026 Renewals'!$E:$E,$D$1+ROW()-ROW($B$13))))</f>
        <v>Base</v>
      </c>
      <c r="E13" s="152">
        <f>IF($D$1="","",IF(INDEX('January 2026 Renewals'!$A:$A,$D$1+ROW()-ROW($B$13))&lt;&gt;$C$1,"",INDEX('January 2026 Renewals'!$G:$G,$D$1+ROW()-ROW($B$13))))</f>
        <v>7425</v>
      </c>
      <c r="F13" s="153">
        <f>IF($D$1="","",IF(INDEX('January 2026 Renewals'!$A:$A,$D$1+ROW()-ROW($B$13))&lt;&gt;$C$1,"",INDEX('January 2026 Renewals'!$I:$I,$D$1+ROW()-ROW($B$13))))</f>
        <v>46112</v>
      </c>
      <c r="G13" s="486">
        <f>IF($D$1="","",IF(INDEX('January 2026 Renewals'!$A:$A,$D$1+ROW()-ROW($B$13))&lt;&gt;$C$1,"",INDEX('January 2026 Renewals'!$Q:$Q,$D$1+ROW()-ROW($B$13))))</f>
        <v>1.2144309764309764</v>
      </c>
      <c r="H13" s="486">
        <f>IF($D$1="","",IF(INDEX('January 2026 Renewals'!$A:$A,$D$1+ROW()-ROW($B$13))&lt;&gt;$C$1,"",INDEX('January 2026 Renewals'!$R:$R,$D$1+ROW()-ROW($B$13))))</f>
        <v>0</v>
      </c>
      <c r="I13" s="486">
        <f>IF($D$1="","",IF(INDEX('January 2026 Renewals'!$A:$A,$D$1+ROW()-ROW($B$13))&lt;&gt;$C$1,"",INDEX('January 2026 Renewals'!$W:$W,$D$1+ROW()-ROW($B$13))))</f>
        <v>1.28</v>
      </c>
      <c r="J13" s="486">
        <f>IF($D$1="","",IF(INDEX('January 2026 Renewals'!$A:$A,$D$1+ROW()-ROW($B$13))&lt;&gt;$C$1,"",INDEX('January 2026 Renewals'!$AC:$AC,$D$1+ROW()-ROW($B$13))))</f>
        <v>1.28</v>
      </c>
      <c r="K13" t="str">
        <f>IF($D$1="","",IF(INDEX('January 2026 Renewals'!$A:$A,$D$1+ROW()-ROW($B$13))&lt;&gt;$C$1,"",INDEX('January 2026 Renewals'!$AM:$AM,$D$1+ROW()-ROW($B$13))))</f>
        <v>Dafault/vacated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6" customFormat="1" ht="12.75" customHeight="1">
      <c r="A14" s="277"/>
      <c r="B14" s="150" t="str">
        <f>IF($D$1="","",IF(INDEX('January 2026 Renewals'!$A:$A,$D$1+ROW()-ROW($B$13))&lt;&gt;$C$1,"",INDEX('January 2026 Renewals'!$H:$H,$D$1+ROW()-ROW($B$13))))</f>
        <v/>
      </c>
      <c r="C14" s="151" t="str">
        <f>IF($D$1="","",IF(INDEX('January 2026 Renewals'!$A:$A,$D$1+ROW()-ROW($B$13))&lt;&gt;$C$1,"",INDEX('January 2026 Renewals'!$C:$C,$D$1+ROW()-ROW($B$13))))</f>
        <v/>
      </c>
      <c r="D14" s="151" t="str">
        <f>IF($D$1="","",IF(INDEX('January 2026 Renewals'!$A:$A,$D$1+ROW()-ROW($B$13))&lt;&gt;$C$1,"",INDEX('January 2026 Renewals'!$E:$E,$D$1+ROW()-ROW($B$13))))</f>
        <v/>
      </c>
      <c r="E14" s="152" t="str">
        <f>IF($D$1="","",IF(INDEX('January 2026 Renewals'!$A:$A,$D$1+ROW()-ROW($B$13))&lt;&gt;$C$1,"",INDEX('January 2026 Renewals'!$G:$G,$D$1+ROW()-ROW($B$13))))</f>
        <v/>
      </c>
      <c r="F14" s="153" t="str">
        <f>IF($D$1="","",IF(INDEX('January 2026 Renewals'!$A:$A,$D$1+ROW()-ROW($B$13))&lt;&gt;$C$1,"",INDEX('January 2026 Renewals'!$I:$I,$D$1+ROW()-ROW($B$13))))</f>
        <v/>
      </c>
      <c r="G14" s="486" t="str">
        <f>IF($D$1="","",IF(INDEX('January 2026 Renewals'!$A:$A,$D$1+ROW()-ROW($B$13))&lt;&gt;$C$1,"",INDEX('January 2026 Renewals'!$Q:$Q,$D$1+ROW()-ROW($B$13))))</f>
        <v/>
      </c>
      <c r="H14" s="486" t="str">
        <f>IF($D$1="","",IF(INDEX('January 2026 Renewals'!$A:$A,$D$1+ROW()-ROW($B$13))&lt;&gt;$C$1,"",INDEX('January 2026 Renewals'!$R:$R,$D$1+ROW()-ROW($B$13))))</f>
        <v/>
      </c>
      <c r="I14" s="486" t="str">
        <f>IF($D$1="","",IF(INDEX('January 2026 Renewals'!$A:$A,$D$1+ROW()-ROW($B$13))&lt;&gt;$C$1,"",INDEX('January 2026 Renewals'!$W:$W,$D$1+ROW()-ROW($B$13))))</f>
        <v/>
      </c>
      <c r="J14" s="486" t="str">
        <f>IF($D$1="","",IF(INDEX('January 2026 Renewals'!$A:$A,$D$1+ROW()-ROW($B$13))&lt;&gt;$C$1,"",INDEX('January 2026 Renewals'!$AC:$AC,$D$1+ROW()-ROW($B$13))))</f>
        <v/>
      </c>
      <c r="K14" t="str">
        <f>IF($D$1="","",IF(INDEX('January 2026 Renewals'!$A:$A,$D$1+ROW()-ROW($B$13))&lt;&gt;$C$1,"",INDEX('January 2026 Renewals'!$AM:$AM,$D$1+ROW()-ROW($B$13))))</f>
        <v/>
      </c>
      <c r="L14" s="481"/>
      <c r="M14" s="481"/>
      <c r="N14" s="481"/>
      <c r="O14" s="481"/>
      <c r="P14" s="481"/>
      <c r="Q14" s="481"/>
      <c r="R14" s="481"/>
      <c r="S14" s="481"/>
      <c r="T14" s="481"/>
      <c r="U14" s="430"/>
      <c r="V14" s="55"/>
      <c r="W14" s="261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28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277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65" s="243" customFormat="1" ht="15.75" customHeight="1">
      <c r="A17" s="235"/>
      <c r="B17" s="236" t="s">
        <v>766</v>
      </c>
      <c r="C17" s="237"/>
      <c r="D17" s="237"/>
      <c r="E17" s="238">
        <f>SUM(E13:E16)</f>
        <v>7425</v>
      </c>
      <c r="F17" s="239"/>
      <c r="G17" s="237"/>
      <c r="H17" s="240"/>
      <c r="I17" s="237"/>
      <c r="J17" s="237"/>
      <c r="K17" s="241"/>
      <c r="L17" s="242"/>
      <c r="M17" s="242"/>
      <c r="N17" s="242"/>
      <c r="O17" s="242"/>
      <c r="P17" s="242"/>
      <c r="Q17" s="242"/>
      <c r="R17" s="242"/>
      <c r="S17" s="242"/>
      <c r="T17" s="242"/>
      <c r="U17" s="242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5"/>
      <c r="AH17" s="246"/>
      <c r="AI17" s="247"/>
      <c r="AJ17" s="247"/>
      <c r="AK17" s="247"/>
      <c r="AL17" s="248"/>
    </row>
    <row r="18" spans="1:65" s="46" customFormat="1" ht="15.75" customHeight="1">
      <c r="A18" s="866" t="s">
        <v>776</v>
      </c>
      <c r="B18" s="867"/>
      <c r="C18" s="867"/>
      <c r="D18" s="867"/>
      <c r="E18" s="867"/>
      <c r="F18" s="867"/>
      <c r="G18" s="867"/>
      <c r="H18" s="867"/>
      <c r="I18" s="867"/>
      <c r="J18" s="867"/>
      <c r="K18" s="867"/>
      <c r="L18" s="867"/>
      <c r="M18" s="867"/>
      <c r="N18" s="867"/>
      <c r="O18" s="867"/>
      <c r="P18" s="867"/>
      <c r="Q18" s="867"/>
      <c r="R18" s="867"/>
      <c r="S18" s="867"/>
      <c r="T18" s="867"/>
      <c r="U18" s="858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9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</row>
    <row r="19" spans="1:65" s="46" customFormat="1" ht="15.75" customHeight="1">
      <c r="A19" s="866" t="s">
        <v>777</v>
      </c>
      <c r="B19" s="867"/>
      <c r="C19" s="867"/>
      <c r="D19" s="867"/>
      <c r="E19" s="867"/>
      <c r="F19" s="867"/>
      <c r="G19" s="867"/>
      <c r="H19" s="867"/>
      <c r="I19" s="867"/>
      <c r="J19" s="867"/>
      <c r="K19" s="867"/>
      <c r="L19" s="867"/>
      <c r="M19" s="867"/>
      <c r="N19" s="867"/>
      <c r="O19" s="867"/>
      <c r="P19" s="867"/>
      <c r="Q19" s="867"/>
      <c r="R19" s="867"/>
      <c r="S19" s="867"/>
      <c r="T19" s="867"/>
      <c r="U19" s="858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9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</row>
    <row r="20" spans="1:65" s="552" customFormat="1" ht="38.25" customHeight="1">
      <c r="A20" s="530"/>
      <c r="B20" s="531" t="s">
        <v>751</v>
      </c>
      <c r="C20" s="532" t="s">
        <v>752</v>
      </c>
      <c r="D20" s="532" t="s">
        <v>753</v>
      </c>
      <c r="E20" s="530" t="s">
        <v>730</v>
      </c>
      <c r="F20" s="547" t="s">
        <v>778</v>
      </c>
      <c r="G20" s="547" t="s">
        <v>779</v>
      </c>
      <c r="H20" s="547" t="s">
        <v>780</v>
      </c>
      <c r="I20" s="547" t="s">
        <v>781</v>
      </c>
      <c r="J20" s="548" t="s">
        <v>128</v>
      </c>
      <c r="K20" s="840" t="s">
        <v>71</v>
      </c>
      <c r="L20" s="841"/>
      <c r="M20" s="841"/>
      <c r="N20" s="841"/>
      <c r="O20" s="841"/>
      <c r="P20" s="841"/>
      <c r="Q20" s="841"/>
      <c r="R20" s="840" t="s">
        <v>782</v>
      </c>
      <c r="S20" s="841"/>
      <c r="T20" s="841"/>
      <c r="U20" s="841"/>
      <c r="V20" s="536"/>
      <c r="W20" s="549"/>
      <c r="X20" s="550"/>
      <c r="Y20" s="550"/>
      <c r="Z20" s="550"/>
      <c r="AA20" s="550"/>
      <c r="AB20" s="550"/>
      <c r="AC20" s="550"/>
      <c r="AD20" s="550"/>
      <c r="AE20" s="550"/>
      <c r="AF20" s="550"/>
      <c r="AG20" s="550"/>
      <c r="AH20" s="550"/>
      <c r="AI20" s="550"/>
      <c r="AJ20" s="550"/>
      <c r="AK20" s="550"/>
      <c r="AL20" s="551"/>
    </row>
    <row r="21" spans="1:65" s="55" customFormat="1" ht="39" customHeight="1">
      <c r="A21" s="125"/>
      <c r="B21" s="150" t="str">
        <f>IF($F$1="","",IF(INDEX('Working - CPI'!$D:$D,$F$1+ROW()-ROW($B$21))&gt;0,"Vacant",""))</f>
        <v>Vacant</v>
      </c>
      <c r="C21" s="151" t="str">
        <f>IF($F$1="","",INDEX('Working - CPI'!$B:$B,$F$1+ROW()-ROW($B$21)))</f>
        <v>1828 E University</v>
      </c>
      <c r="D21" s="151" t="str">
        <f>IF($F$1="","",INDEX('Working - CPI'!$C:$C,$F$1+ROW()-ROW($B$21)))</f>
        <v>8.10.11</v>
      </c>
      <c r="E21" s="152">
        <f>IF($F$1="","",INDEX('Working - CPI'!$D:$D,$F$1+ROW()-ROW($B$21)))</f>
        <v>4040</v>
      </c>
      <c r="F21" s="153">
        <f>IF($F$1="","",INDEX('Working - CPI'!$E:$E,$F$1+ROW()-ROW($B$21)))</f>
        <v>46054</v>
      </c>
      <c r="G21" s="484">
        <f>IF($F$1="","",INDEX('Working - CPI'!$F:$F,$F$1+ROW()-ROW($B$21)))</f>
        <v>0</v>
      </c>
      <c r="H21" s="268">
        <f>IF($F$1="","",INDEX('Working - CPI'!$G:$G,$F$1+ROW()-ROW($B$21)))</f>
        <v>1.2</v>
      </c>
      <c r="I21" s="267" t="str">
        <f>IF($F$1="","",INDEX('Working - CPI'!$H:$H,$F$1+ROW()-ROW($B$21)))</f>
        <v>Yes</v>
      </c>
      <c r="J21" s="267" t="str">
        <f>IF($F$1="","",INDEX('Working - CPI'!$I:$I,$F$1+ROW()-ROW($B$21)))</f>
        <v>No</v>
      </c>
      <c r="K21" s="955" t="str">
        <f>IF($F$1="","",INDEX('Working - CPI'!$J:$J,$F$1+ROW()-ROW($B$21)))</f>
        <v>Heavy make ready needed, would not show. Will be demising into 3 suites, would not push for m/i until at least 2/1/26</v>
      </c>
      <c r="L21" s="956"/>
      <c r="M21" s="956"/>
      <c r="N21" s="956"/>
      <c r="O21" s="956"/>
      <c r="P21" s="956"/>
      <c r="Q21" s="956"/>
      <c r="R21" s="847" t="s">
        <v>2207</v>
      </c>
      <c r="S21" s="847"/>
      <c r="T21" s="847"/>
      <c r="U21" s="847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10"/>
    </row>
    <row r="22" spans="1:65" s="55" customFormat="1" ht="20" customHeight="1">
      <c r="A22" s="133"/>
      <c r="B22" s="156" t="str">
        <f>IF($F$1="","",IF(INDEX('Working - CPI'!$D:$D,$F$1+ROW()-ROW($B$21))&gt;0,"Vacant",""))</f>
        <v>Vacant</v>
      </c>
      <c r="C22" s="157" t="str">
        <f>IF($F$1="","",INDEX('Working - CPI'!$B:$B,$F$1+ROW()-ROW($B$21)))</f>
        <v>1848 E University</v>
      </c>
      <c r="D22" s="157">
        <f>IF($F$1="","",INDEX('Working - CPI'!$C:$C,$F$1+ROW()-ROW($B$21)))</f>
        <v>1</v>
      </c>
      <c r="E22" s="158">
        <f>IF($F$1="","",INDEX('Working - CPI'!$D:$D,$F$1+ROW()-ROW($B$21)))</f>
        <v>9752</v>
      </c>
      <c r="F22" s="159">
        <f>IF($F$1="","",INDEX('Working - CPI'!$E:$E,$F$1+ROW()-ROW($B$21)))</f>
        <v>45991</v>
      </c>
      <c r="G22" s="485">
        <f ca="1">IF($F$1="","",INDEX('Working - CPI'!$F:$F,$F$1+ROW()-ROW($B$21)))</f>
        <v>18.527667939815728</v>
      </c>
      <c r="H22" s="270">
        <f>IF($F$1="","",INDEX('Working - CPI'!$G:$G,$F$1+ROW()-ROW($B$21)))</f>
        <v>1.2</v>
      </c>
      <c r="I22" s="269" t="str">
        <f>IF($F$1="","",INDEX('Working - CPI'!$H:$H,$F$1+ROW()-ROW($B$21)))</f>
        <v>Yes</v>
      </c>
      <c r="J22" s="269" t="str">
        <f>IF($F$1="","",INDEX('Working - CPI'!$I:$I,$F$1+ROW()-ROW($B$21)))</f>
        <v>No</v>
      </c>
      <c r="K22" s="957" t="str">
        <f>IF($F$1="","",INDEX('Working - CPI'!$J:$J,$F$1+ROW()-ROW($B$21)))</f>
        <v>Demising into 3 suites, should have final bid by 12/19, work to start shortly after</v>
      </c>
      <c r="L22" s="958"/>
      <c r="M22" s="958"/>
      <c r="N22" s="958"/>
      <c r="O22" s="958"/>
      <c r="P22" s="958"/>
      <c r="Q22" s="958"/>
      <c r="R22" s="847" t="s">
        <v>2208</v>
      </c>
      <c r="S22" s="847"/>
      <c r="T22" s="847"/>
      <c r="U22" s="847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10"/>
    </row>
    <row r="23" spans="1:65" s="55" customFormat="1" ht="12.75" customHeight="1">
      <c r="A23" s="133"/>
      <c r="B23" s="156"/>
      <c r="C23" s="157"/>
      <c r="D23" s="157"/>
      <c r="E23" s="158"/>
      <c r="F23" s="159"/>
      <c r="G23" s="269"/>
      <c r="H23" s="270"/>
      <c r="I23" s="269"/>
      <c r="J23" s="269"/>
      <c r="K23" s="57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65" s="55" customFormat="1" ht="12.75" customHeight="1">
      <c r="A24" s="133"/>
      <c r="B24" s="156"/>
      <c r="C24" s="157"/>
      <c r="D24" s="157"/>
      <c r="E24" s="158"/>
      <c r="F24" s="159"/>
      <c r="G24" s="269"/>
      <c r="H24" s="270"/>
      <c r="I24" s="269"/>
      <c r="J24" s="269"/>
      <c r="K24" s="57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65" s="55" customFormat="1" ht="12.75" customHeight="1">
      <c r="A25" s="133"/>
      <c r="B25" s="156"/>
      <c r="C25" s="157"/>
      <c r="D25" s="157"/>
      <c r="E25" s="158"/>
      <c r="F25" s="159"/>
      <c r="G25" s="269"/>
      <c r="H25" s="270"/>
      <c r="I25" s="269"/>
      <c r="J25" s="269"/>
      <c r="K25" s="57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65" s="55" customFormat="1" ht="12.75" customHeight="1">
      <c r="A26" s="133"/>
      <c r="B26" s="156"/>
      <c r="C26" s="157"/>
      <c r="D26" s="157"/>
      <c r="E26" s="158"/>
      <c r="F26" s="159"/>
      <c r="G26" s="269"/>
      <c r="H26" s="270"/>
      <c r="I26" s="269"/>
      <c r="J26" s="269"/>
      <c r="K26" s="57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65" s="55" customFormat="1" ht="12.75" customHeight="1">
      <c r="A27" s="133"/>
      <c r="B27" s="156"/>
      <c r="C27" s="157"/>
      <c r="D27" s="157"/>
      <c r="E27" s="158"/>
      <c r="F27" s="159"/>
      <c r="G27" s="269"/>
      <c r="H27" s="270"/>
      <c r="I27" s="269"/>
      <c r="J27" s="269"/>
      <c r="K27" s="57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65" s="55" customFormat="1" ht="12.75" customHeight="1">
      <c r="A28" s="133"/>
      <c r="B28" s="156"/>
      <c r="C28" s="157"/>
      <c r="D28" s="157"/>
      <c r="E28" s="158"/>
      <c r="F28" s="159"/>
      <c r="G28" s="269"/>
      <c r="H28" s="270"/>
      <c r="I28" s="269"/>
      <c r="J28" s="269"/>
      <c r="K28" s="57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65" s="55" customFormat="1" ht="12.75" customHeight="1">
      <c r="A29" s="133"/>
      <c r="B29" s="156"/>
      <c r="C29" s="157"/>
      <c r="D29" s="157"/>
      <c r="E29" s="158"/>
      <c r="F29" s="159"/>
      <c r="G29" s="269"/>
      <c r="H29" s="270"/>
      <c r="I29" s="269"/>
      <c r="J29" s="269"/>
      <c r="K29" s="57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10"/>
    </row>
    <row r="30" spans="1:65" s="55" customFormat="1" ht="12.75" customHeight="1">
      <c r="A30" s="133"/>
      <c r="B30" s="156"/>
      <c r="C30" s="157"/>
      <c r="D30" s="157"/>
      <c r="E30" s="158"/>
      <c r="F30" s="159"/>
      <c r="G30" s="269"/>
      <c r="H30" s="270"/>
      <c r="I30" s="269"/>
      <c r="J30" s="269"/>
      <c r="K30" s="57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10"/>
    </row>
    <row r="31" spans="1:65" s="55" customFormat="1" ht="12.75" customHeight="1">
      <c r="A31" s="133"/>
      <c r="B31" s="156"/>
      <c r="C31" s="157"/>
      <c r="D31" s="157"/>
      <c r="E31" s="158"/>
      <c r="F31" s="159"/>
      <c r="G31" s="269"/>
      <c r="H31" s="270"/>
      <c r="I31" s="269"/>
      <c r="J31" s="269"/>
      <c r="K31" s="57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10"/>
    </row>
    <row r="32" spans="1:65" s="55" customFormat="1" ht="12.75" customHeight="1">
      <c r="A32" s="133"/>
      <c r="B32" s="156"/>
      <c r="C32" s="157"/>
      <c r="D32" s="157"/>
      <c r="E32" s="158"/>
      <c r="F32" s="159"/>
      <c r="G32" s="269"/>
      <c r="H32" s="270"/>
      <c r="I32" s="269"/>
      <c r="J32" s="269"/>
      <c r="K32" s="57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10"/>
    </row>
    <row r="33" spans="1:71" s="55" customFormat="1" ht="12.75" customHeight="1">
      <c r="A33" s="133"/>
      <c r="B33" s="156"/>
      <c r="C33" s="157"/>
      <c r="D33" s="157"/>
      <c r="E33" s="158"/>
      <c r="F33" s="159"/>
      <c r="G33" s="269"/>
      <c r="H33" s="270"/>
      <c r="I33" s="269"/>
      <c r="J33" s="269"/>
      <c r="K33" s="57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10"/>
    </row>
    <row r="34" spans="1:71" s="55" customFormat="1" ht="12.75" customHeight="1">
      <c r="A34" s="133"/>
      <c r="B34" s="156"/>
      <c r="C34" s="157"/>
      <c r="D34" s="157"/>
      <c r="E34" s="158"/>
      <c r="F34" s="159"/>
      <c r="G34" s="269"/>
      <c r="H34" s="270"/>
      <c r="I34" s="269"/>
      <c r="J34" s="269"/>
      <c r="K34" s="57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10"/>
    </row>
    <row r="35" spans="1:71" s="55" customFormat="1" ht="12.75" customHeight="1">
      <c r="A35" s="133"/>
      <c r="B35" s="156"/>
      <c r="C35" s="157"/>
      <c r="D35" s="157"/>
      <c r="E35" s="158"/>
      <c r="F35" s="159"/>
      <c r="G35" s="269"/>
      <c r="H35" s="270"/>
      <c r="I35" s="269"/>
      <c r="J35" s="269"/>
      <c r="K35" s="57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10"/>
    </row>
    <row r="36" spans="1:71" s="55" customFormat="1" ht="12.75" customHeight="1">
      <c r="A36" s="133"/>
      <c r="B36" s="156"/>
      <c r="C36" s="157"/>
      <c r="D36" s="157"/>
      <c r="E36" s="158"/>
      <c r="F36" s="159"/>
      <c r="G36" s="269"/>
      <c r="H36" s="270"/>
      <c r="I36" s="269"/>
      <c r="J36" s="269"/>
      <c r="K36" s="57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W36" s="155"/>
      <c r="X36" s="155"/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10"/>
    </row>
    <row r="37" spans="1:71" s="55" customFormat="1" ht="12.75" customHeight="1">
      <c r="A37" s="186"/>
      <c r="B37" s="187"/>
      <c r="C37" s="188"/>
      <c r="D37" s="188"/>
      <c r="E37" s="189"/>
      <c r="F37" s="190"/>
      <c r="G37" s="271"/>
      <c r="H37" s="272"/>
      <c r="I37" s="271"/>
      <c r="J37" s="271"/>
      <c r="K37" s="57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10"/>
    </row>
    <row r="38" spans="1:71" s="57" customFormat="1" ht="12.75" customHeight="1">
      <c r="A38" s="133"/>
      <c r="B38" s="156"/>
      <c r="C38" s="157"/>
      <c r="D38" s="157"/>
      <c r="E38" s="158"/>
      <c r="F38" s="159"/>
      <c r="G38" s="269"/>
      <c r="H38" s="270"/>
      <c r="I38" s="269"/>
      <c r="J38" s="269"/>
      <c r="K38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55"/>
      <c r="W38" s="262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6"/>
    </row>
    <row r="39" spans="1:71" s="243" customFormat="1" ht="15.75" customHeight="1">
      <c r="A39" s="235"/>
      <c r="B39" s="236" t="s">
        <v>785</v>
      </c>
      <c r="C39" s="237">
        <f>SUMIF(B21:B38,B39,E21:E38)</f>
        <v>0</v>
      </c>
      <c r="D39" s="237"/>
      <c r="E39" s="238">
        <f>SUM(E21:E38)</f>
        <v>13792</v>
      </c>
      <c r="F39" s="239"/>
      <c r="G39" s="237" t="s">
        <v>59</v>
      </c>
      <c r="H39" s="237">
        <f>SUMIF(B21:B34,G39,E21:E34)</f>
        <v>13792</v>
      </c>
      <c r="I39" s="237"/>
      <c r="J39" s="237"/>
      <c r="K39" s="241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W39" s="244"/>
      <c r="X39" s="244"/>
      <c r="Y39" s="244"/>
      <c r="Z39" s="244"/>
      <c r="AA39" s="244"/>
      <c r="AB39" s="244"/>
      <c r="AC39" s="244"/>
      <c r="AD39" s="244"/>
      <c r="AE39" s="244"/>
      <c r="AF39" s="244"/>
      <c r="AG39" s="245"/>
      <c r="AH39" s="246"/>
      <c r="AI39" s="247"/>
      <c r="AJ39" s="247"/>
      <c r="AK39" s="247"/>
      <c r="AL39" s="248"/>
    </row>
    <row r="40" spans="1:71" s="55" customFormat="1" ht="30.75" customHeight="1">
      <c r="A40" s="837" t="s">
        <v>786</v>
      </c>
      <c r="B40" s="838"/>
      <c r="C40" s="838"/>
      <c r="D40" s="838"/>
      <c r="E40" s="838"/>
      <c r="F40" s="838"/>
      <c r="G40" s="838"/>
      <c r="H40" s="838"/>
      <c r="I40" s="838"/>
      <c r="J40" s="838"/>
      <c r="K40" s="838"/>
      <c r="L40" s="838"/>
      <c r="M40" s="838"/>
      <c r="N40" s="838"/>
      <c r="O40" s="838"/>
      <c r="P40" s="838"/>
      <c r="Q40" s="838"/>
      <c r="R40" s="838"/>
      <c r="S40" s="838"/>
      <c r="T40" s="838"/>
      <c r="U40" s="839"/>
      <c r="W40" s="263" t="s">
        <v>734</v>
      </c>
      <c r="X40" s="166"/>
      <c r="Y40" s="166"/>
      <c r="Z40" s="166"/>
      <c r="AA40" s="166"/>
      <c r="AB40" s="166"/>
      <c r="AC40" s="166"/>
      <c r="AD40" s="166"/>
      <c r="AE40" s="166"/>
      <c r="AF40" s="166"/>
      <c r="AG40" s="167"/>
      <c r="AH40" s="168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</row>
    <row r="41" spans="1:71" s="55" customFormat="1" ht="24" customHeight="1">
      <c r="A41" s="161"/>
      <c r="B41" s="162"/>
      <c r="C41" s="163"/>
      <c r="D41" s="163"/>
      <c r="E41" s="164"/>
      <c r="F41" s="162"/>
      <c r="G41" s="854" t="s">
        <v>737</v>
      </c>
      <c r="H41" s="853"/>
      <c r="I41" s="855" t="s">
        <v>738</v>
      </c>
      <c r="J41" s="853"/>
      <c r="K41" s="854" t="s">
        <v>739</v>
      </c>
      <c r="L41" s="853"/>
      <c r="M41" s="854" t="s">
        <v>740</v>
      </c>
      <c r="N41" s="853"/>
      <c r="O41" s="165" t="s">
        <v>760</v>
      </c>
      <c r="P41" s="165" t="s">
        <v>742</v>
      </c>
      <c r="Q41" s="165" t="s">
        <v>743</v>
      </c>
      <c r="R41" s="165" t="s">
        <v>744</v>
      </c>
      <c r="S41" s="164"/>
      <c r="T41" s="164"/>
      <c r="U41" s="164"/>
      <c r="W41" s="171" t="s">
        <v>745</v>
      </c>
      <c r="X41" s="169"/>
      <c r="Y41" s="169"/>
      <c r="Z41" s="169"/>
      <c r="AA41" s="169"/>
      <c r="AB41" s="170" t="s">
        <v>746</v>
      </c>
      <c r="AC41" s="170"/>
      <c r="AD41" s="170"/>
      <c r="AE41" s="170" t="s">
        <v>287</v>
      </c>
      <c r="AF41" s="171"/>
      <c r="AG41" s="172"/>
      <c r="AH41" s="173"/>
    </row>
    <row r="42" spans="1:71" s="536" customFormat="1" ht="15" customHeight="1">
      <c r="A42" s="530"/>
      <c r="B42" s="531" t="s">
        <v>751</v>
      </c>
      <c r="C42" s="532" t="s">
        <v>752</v>
      </c>
      <c r="D42" s="532" t="s">
        <v>753</v>
      </c>
      <c r="E42" s="530" t="s">
        <v>730</v>
      </c>
      <c r="F42" s="533" t="s">
        <v>754</v>
      </c>
      <c r="G42" s="534" t="s">
        <v>296</v>
      </c>
      <c r="H42" s="534" t="s">
        <v>757</v>
      </c>
      <c r="I42" s="532" t="s">
        <v>296</v>
      </c>
      <c r="J42" s="532" t="s">
        <v>757</v>
      </c>
      <c r="K42" s="534" t="s">
        <v>296</v>
      </c>
      <c r="L42" s="534" t="s">
        <v>757</v>
      </c>
      <c r="M42" s="534" t="s">
        <v>296</v>
      </c>
      <c r="N42" s="534" t="s">
        <v>757</v>
      </c>
      <c r="O42" s="534" t="s">
        <v>787</v>
      </c>
      <c r="P42" s="534" t="s">
        <v>787</v>
      </c>
      <c r="Q42" s="534" t="s">
        <v>787</v>
      </c>
      <c r="R42" s="534">
        <f>S6</f>
        <v>0</v>
      </c>
      <c r="S42" s="553" t="s">
        <v>788</v>
      </c>
      <c r="T42" s="859" t="s">
        <v>71</v>
      </c>
      <c r="U42" s="860"/>
      <c r="W42" s="537" t="s">
        <v>759</v>
      </c>
      <c r="X42" s="537" t="s">
        <v>760</v>
      </c>
      <c r="Y42" s="537" t="s">
        <v>761</v>
      </c>
      <c r="Z42" s="537" t="s">
        <v>742</v>
      </c>
      <c r="AA42" s="537" t="s">
        <v>762</v>
      </c>
      <c r="AB42" s="538" t="s">
        <v>763</v>
      </c>
      <c r="AC42" s="539" t="s">
        <v>762</v>
      </c>
      <c r="AD42" s="540" t="s">
        <v>739</v>
      </c>
      <c r="AE42" s="538" t="s">
        <v>764</v>
      </c>
      <c r="AF42" s="539" t="s">
        <v>765</v>
      </c>
      <c r="AG42" s="554" t="s">
        <v>766</v>
      </c>
      <c r="AH42" s="541" t="s">
        <v>767</v>
      </c>
      <c r="AL42" s="555"/>
      <c r="AM42" s="556" t="str">
        <f>AM5</f>
        <v>Raleigh Light Industrial - Rent Bump Calculation</v>
      </c>
      <c r="AN42" s="557"/>
      <c r="AO42" s="557"/>
      <c r="AP42" s="557"/>
      <c r="AQ42" s="557"/>
      <c r="AR42" s="557"/>
      <c r="AS42" s="557"/>
      <c r="AT42" s="557"/>
      <c r="AU42" s="557"/>
      <c r="AV42" s="557"/>
      <c r="AW42" s="558"/>
      <c r="AX42" s="558"/>
      <c r="AY42" s="558"/>
      <c r="AZ42" s="558"/>
      <c r="BA42" s="558"/>
      <c r="BB42" s="558"/>
      <c r="BD42" s="556" t="str">
        <f>BD5</f>
        <v>Raleigh Light Industrial - Rent Bump Calculation (Monthly Rents)</v>
      </c>
      <c r="BE42" s="557"/>
      <c r="BF42" s="557"/>
      <c r="BG42" s="557"/>
      <c r="BH42" s="557"/>
      <c r="BI42" s="557"/>
      <c r="BJ42" s="557"/>
      <c r="BK42" s="557"/>
      <c r="BL42" s="557"/>
      <c r="BM42" s="557"/>
    </row>
    <row r="43" spans="1:71" s="55" customFormat="1" ht="15" customHeight="1">
      <c r="A43" s="60"/>
      <c r="B43" s="61" t="str">
        <f>IF($G$1="","",INDEX('Lease Report 2025'!$H:$H,$G$1+ROW()-ROW($B$43)))</f>
        <v>All About Golf, LLC</v>
      </c>
      <c r="C43" s="62" t="str">
        <f>IF($G$1="","",INDEX('Lease Report 2025'!$D:$D,$G$1+ROW()-ROW($B$43)))</f>
        <v>1828 E University Dr</v>
      </c>
      <c r="D43" s="62">
        <f>IF($G$1="","",INDEX('Lease Report 2025'!$E:$E,$G$1+ROW()-ROW($B$43)))</f>
        <v>5</v>
      </c>
      <c r="E43" s="60">
        <f>IF($G$1="","",INDEX('Lease Report 2025'!$G:$G,$G$1+ROW()-ROW($B$43)))</f>
        <v>4040</v>
      </c>
      <c r="F43" s="63" t="str">
        <f>IF($G$1="","",INDEX('Lease Report 2025'!$A:$A,$G$1+ROW()-ROW($B$43)))</f>
        <v xml:space="preserve">R </v>
      </c>
      <c r="G43" s="64">
        <f>IF($G$1="","",INDEX('Lease Report 2025'!$L:$L,$G$1+ROW()-ROW($B$43)))</f>
        <v>1.1499999999999999</v>
      </c>
      <c r="H43" s="64"/>
      <c r="I43" s="62">
        <f>IF($G$1="","",INDEX('Lease Report 2025'!$P:$P,$G$1+ROW()-ROW($B$43)))</f>
        <v>5</v>
      </c>
      <c r="J43" s="62"/>
      <c r="K43" s="64"/>
      <c r="L43" s="64"/>
      <c r="M43" s="64"/>
      <c r="N43" s="476"/>
      <c r="O43" s="476">
        <f>IF($G$1="","",INDEX('Lease Report 2025'!$N:$N,$G$1+ROW()-ROW($B$43)))</f>
        <v>0.04</v>
      </c>
      <c r="P43" s="476"/>
      <c r="Q43" s="476"/>
      <c r="R43" s="64"/>
      <c r="S43" s="109">
        <f>IF($G$1="","",INDEX('Lease Report 2025'!$R:$R,$G$1+ROW()-ROW($B$43)))</f>
        <v>45870</v>
      </c>
      <c r="T43" s="61" t="str">
        <f>IF($G$1="","",INDEX('Lease Report 2025'!$O:$O,$G$1+ROW()-ROW($B$43)))</f>
        <v>No TI, 2 months Free rent, No outside agent, NNN</v>
      </c>
      <c r="U43" s="430"/>
      <c r="W43" s="122"/>
      <c r="X43" s="122"/>
      <c r="Y43" s="122"/>
      <c r="Z43" s="122"/>
      <c r="AA43" s="122"/>
      <c r="AB43" s="477"/>
      <c r="AC43" s="123"/>
      <c r="AD43" s="123"/>
      <c r="AE43" s="123"/>
      <c r="AF43" s="123"/>
      <c r="AG43" s="478"/>
      <c r="AH43" s="431"/>
      <c r="AL43" s="110"/>
      <c r="AM43" s="47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79"/>
      <c r="BE43" s="169"/>
      <c r="BF43" s="169"/>
      <c r="BG43" s="169"/>
      <c r="BH43" s="169"/>
      <c r="BI43" s="169"/>
      <c r="BJ43" s="169"/>
      <c r="BK43" s="169"/>
      <c r="BL43" s="169"/>
      <c r="BM43" s="169"/>
    </row>
    <row r="44" spans="1:71" s="55" customFormat="1" ht="15" customHeight="1">
      <c r="A44" s="60"/>
      <c r="B44" s="61" t="str">
        <f>IF($G$1="","",INDEX('Lease Report 2025'!$H:$H,$G$1+ROW()-ROW($B$43)))</f>
        <v>Devon Tillman d/b/a Die Trying Training Facility</v>
      </c>
      <c r="C44" s="62" t="str">
        <f>IF($G$1="","",INDEX('Lease Report 2025'!$D:$D,$G$1+ROW()-ROW($B$43)))</f>
        <v>1828 E. University Drive, Suite 1-3</v>
      </c>
      <c r="D44" s="62">
        <f>IF($G$1="","",INDEX('Lease Report 2025'!$E:$E,$G$1+ROW()-ROW($B$43)))</f>
        <v>0</v>
      </c>
      <c r="E44" s="60">
        <f>IF($G$1="","",INDEX('Lease Report 2025'!$G:$G,$G$1+ROW()-ROW($B$43)))</f>
        <v>4814</v>
      </c>
      <c r="F44" s="63" t="str">
        <f>IF($G$1="","",INDEX('Lease Report 2025'!$A:$A,$G$1+ROW()-ROW($B$43)))</f>
        <v>New</v>
      </c>
      <c r="G44" s="64">
        <f>IF($G$1="","",INDEX('Lease Report 2025'!$L:$L,$G$1+ROW()-ROW($B$43)))</f>
        <v>1.2</v>
      </c>
      <c r="H44" s="64"/>
      <c r="I44" s="62">
        <f>IF($G$1="","",INDEX('Lease Report 2025'!$P:$P,$G$1+ROW()-ROW($B$43)))</f>
        <v>5</v>
      </c>
      <c r="J44" s="62"/>
      <c r="K44" s="64"/>
      <c r="L44" s="64"/>
      <c r="M44" s="64"/>
      <c r="N44" s="476"/>
      <c r="O44" s="476">
        <f>IF($G$1="","",INDEX('Lease Report 2025'!$N:$N,$G$1+ROW()-ROW($B$43)))</f>
        <v>0.05</v>
      </c>
      <c r="P44" s="476"/>
      <c r="Q44" s="476"/>
      <c r="R44" s="64"/>
      <c r="S44" s="109">
        <f>IF($G$1="","",INDEX('Lease Report 2025'!$R:$R,$G$1+ROW()-ROW($B$43)))</f>
        <v>45992</v>
      </c>
      <c r="T44" s="61">
        <f>IF($G$1="","",INDEX('Lease Report 2025'!$O:$O,$G$1+ROW()-ROW($B$43)))</f>
        <v>0</v>
      </c>
      <c r="U44" s="430"/>
      <c r="W44" s="122"/>
      <c r="X44" s="122"/>
      <c r="Y44" s="122"/>
      <c r="Z44" s="122"/>
      <c r="AA44" s="122"/>
      <c r="AB44" s="477"/>
      <c r="AC44" s="123"/>
      <c r="AD44" s="123"/>
      <c r="AE44" s="123"/>
      <c r="AF44" s="123"/>
      <c r="AG44" s="478"/>
      <c r="AH44" s="431"/>
      <c r="AL44" s="110"/>
      <c r="AM44" s="47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79"/>
      <c r="BE44" s="169"/>
      <c r="BF44" s="169"/>
      <c r="BG44" s="169"/>
      <c r="BH44" s="169"/>
      <c r="BI44" s="169"/>
      <c r="BJ44" s="169"/>
      <c r="BK44" s="169"/>
      <c r="BL44" s="169"/>
      <c r="BM44" s="169"/>
    </row>
    <row r="45" spans="1:71" s="55" customFormat="1" ht="15" customHeight="1">
      <c r="A45" s="60"/>
      <c r="B45" s="61"/>
      <c r="C45" s="62"/>
      <c r="D45" s="62"/>
      <c r="E45" s="60"/>
      <c r="F45" s="63"/>
      <c r="G45" s="64"/>
      <c r="H45" s="64"/>
      <c r="I45" s="62"/>
      <c r="J45" s="62"/>
      <c r="K45" s="64"/>
      <c r="L45" s="64"/>
      <c r="M45" s="64"/>
      <c r="N45" s="476"/>
      <c r="O45" s="476"/>
      <c r="P45" s="476"/>
      <c r="Q45" s="476"/>
      <c r="R45" s="64"/>
      <c r="S45" s="109"/>
      <c r="T45" s="61"/>
      <c r="U45" s="430"/>
      <c r="W45" s="122"/>
      <c r="X45" s="122"/>
      <c r="Y45" s="122"/>
      <c r="Z45" s="122"/>
      <c r="AA45" s="122"/>
      <c r="AB45" s="477"/>
      <c r="AC45" s="123"/>
      <c r="AD45" s="123"/>
      <c r="AE45" s="123"/>
      <c r="AF45" s="123"/>
      <c r="AG45" s="478"/>
      <c r="AH45" s="431"/>
      <c r="AL45" s="110"/>
      <c r="AM45" s="47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79"/>
      <c r="BE45" s="169"/>
      <c r="BF45" s="169"/>
      <c r="BG45" s="169"/>
      <c r="BH45" s="169"/>
      <c r="BI45" s="169"/>
      <c r="BJ45" s="169"/>
      <c r="BK45" s="169"/>
      <c r="BL45" s="169"/>
      <c r="BM45" s="169"/>
    </row>
    <row r="46" spans="1:71" s="110" customFormat="1" ht="12.75" customHeight="1">
      <c r="A46" s="60"/>
      <c r="B46" s="147"/>
      <c r="C46" s="62"/>
      <c r="D46" s="62"/>
      <c r="E46" s="60"/>
      <c r="F46" s="103"/>
      <c r="G46" s="64"/>
      <c r="H46" s="64"/>
      <c r="I46" s="62"/>
      <c r="J46" s="104"/>
      <c r="K46" s="105"/>
      <c r="L46" s="64"/>
      <c r="M46" s="60"/>
      <c r="N46" s="106"/>
      <c r="O46" s="107"/>
      <c r="P46" s="107"/>
      <c r="Q46" s="174"/>
      <c r="R46" s="74"/>
      <c r="S46" s="175"/>
      <c r="T46" s="864"/>
      <c r="U46" s="853"/>
      <c r="W46" s="120"/>
      <c r="X46" s="111"/>
      <c r="Y46" s="177"/>
      <c r="Z46" s="112"/>
      <c r="AA46" s="112"/>
      <c r="AB46" s="78"/>
      <c r="AC46" s="178"/>
      <c r="AD46" s="179"/>
      <c r="AE46" s="180"/>
      <c r="AF46" s="181"/>
      <c r="AG46" s="182"/>
      <c r="AH46" s="114"/>
      <c r="AL46" s="55"/>
      <c r="AM46" s="176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D46" s="176"/>
      <c r="BE46" s="120"/>
      <c r="BF46" s="120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</row>
    <row r="47" spans="1:71" s="110" customFormat="1" ht="12.75" customHeight="1">
      <c r="A47" s="60"/>
      <c r="B47" s="147"/>
      <c r="C47" s="62"/>
      <c r="D47" s="62"/>
      <c r="E47" s="60"/>
      <c r="F47" s="103"/>
      <c r="G47" s="64"/>
      <c r="H47" s="64"/>
      <c r="I47" s="62"/>
      <c r="J47" s="104"/>
      <c r="K47" s="105"/>
      <c r="L47" s="64"/>
      <c r="M47" s="60"/>
      <c r="N47" s="106"/>
      <c r="O47" s="107"/>
      <c r="P47" s="107"/>
      <c r="Q47" s="174"/>
      <c r="R47" s="74"/>
      <c r="S47" s="183"/>
      <c r="T47" s="184"/>
      <c r="U47" s="258"/>
      <c r="W47" s="120"/>
      <c r="X47" s="111"/>
      <c r="Y47" s="177"/>
      <c r="Z47" s="112"/>
      <c r="AA47" s="112"/>
      <c r="AB47" s="78"/>
      <c r="AC47" s="178"/>
      <c r="AD47" s="179"/>
      <c r="AE47" s="180"/>
      <c r="AF47" s="181"/>
      <c r="AG47" s="182"/>
      <c r="AH47" s="114"/>
      <c r="AL47" s="55"/>
      <c r="AM47" s="176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D47" s="176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</row>
    <row r="48" spans="1:71" s="110" customFormat="1" ht="12.75" customHeight="1">
      <c r="A48" s="60"/>
      <c r="B48" s="147"/>
      <c r="C48" s="62"/>
      <c r="D48" s="62"/>
      <c r="E48" s="60"/>
      <c r="F48" s="103"/>
      <c r="G48" s="64"/>
      <c r="H48" s="64"/>
      <c r="I48" s="62"/>
      <c r="J48" s="104"/>
      <c r="K48" s="105"/>
      <c r="L48" s="64"/>
      <c r="M48" s="60"/>
      <c r="N48" s="106"/>
      <c r="O48" s="107"/>
      <c r="P48" s="107"/>
      <c r="Q48" s="174"/>
      <c r="R48" s="74"/>
      <c r="S48" s="183"/>
      <c r="T48" s="184"/>
      <c r="U48" s="258"/>
      <c r="W48" s="120"/>
      <c r="X48" s="111"/>
      <c r="Y48" s="177"/>
      <c r="Z48" s="112"/>
      <c r="AA48" s="112"/>
      <c r="AB48" s="78"/>
      <c r="AC48" s="178"/>
      <c r="AD48" s="179"/>
      <c r="AE48" s="180"/>
      <c r="AF48" s="181"/>
      <c r="AG48" s="182"/>
      <c r="AH48" s="114"/>
      <c r="AL48" s="55"/>
      <c r="AM48" s="176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D48" s="176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</row>
    <row r="49" spans="1:65" s="31" customFormat="1" ht="12.75" customHeight="1">
      <c r="A49" s="856" t="s">
        <v>789</v>
      </c>
      <c r="B49" s="857"/>
      <c r="C49" s="857"/>
      <c r="D49" s="857"/>
      <c r="E49" s="857"/>
      <c r="F49" s="857"/>
      <c r="G49" s="857"/>
      <c r="H49" s="857"/>
      <c r="I49" s="857"/>
      <c r="J49" s="857"/>
      <c r="K49" s="857"/>
      <c r="L49" s="857"/>
      <c r="M49" s="857"/>
      <c r="N49" s="857"/>
      <c r="O49" s="857"/>
      <c r="P49" s="857"/>
      <c r="Q49" s="857"/>
      <c r="R49" s="857"/>
      <c r="S49" s="857"/>
      <c r="T49" s="857"/>
      <c r="U49" s="858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3"/>
    </row>
    <row r="50" spans="1:65" s="31" customFormat="1" ht="12.75" customHeight="1">
      <c r="A50" s="861" t="s">
        <v>777</v>
      </c>
      <c r="B50" s="862"/>
      <c r="C50" s="862"/>
      <c r="D50" s="862"/>
      <c r="E50" s="862"/>
      <c r="F50" s="862"/>
      <c r="G50" s="862"/>
      <c r="H50" s="862"/>
      <c r="I50" s="862"/>
      <c r="J50" s="862"/>
      <c r="K50" s="862"/>
      <c r="L50" s="862"/>
      <c r="M50" s="862"/>
      <c r="N50" s="862"/>
      <c r="O50" s="862"/>
      <c r="P50" s="862"/>
      <c r="Q50" s="862"/>
      <c r="R50" s="862"/>
      <c r="S50" s="862"/>
      <c r="T50" s="862"/>
      <c r="U50" s="863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3"/>
    </row>
    <row r="51" spans="1:65" s="536" customFormat="1" ht="15" customHeight="1">
      <c r="A51" s="530" t="s">
        <v>750</v>
      </c>
      <c r="B51" s="531" t="s">
        <v>751</v>
      </c>
      <c r="C51" s="532" t="s">
        <v>752</v>
      </c>
      <c r="D51" s="532" t="s">
        <v>753</v>
      </c>
      <c r="E51" s="530" t="s">
        <v>730</v>
      </c>
      <c r="F51" s="533" t="s">
        <v>758</v>
      </c>
      <c r="G51" s="534"/>
      <c r="H51" s="534"/>
      <c r="I51" s="532"/>
      <c r="J51" s="532"/>
      <c r="K51" s="534"/>
      <c r="L51" s="534"/>
      <c r="M51" s="534"/>
      <c r="N51" s="534"/>
      <c r="O51" s="534"/>
      <c r="P51" s="534"/>
      <c r="Q51" s="534"/>
      <c r="R51" s="534"/>
      <c r="S51" s="553"/>
      <c r="T51" s="859"/>
      <c r="U51" s="860"/>
      <c r="W51" s="537"/>
      <c r="X51" s="537"/>
      <c r="Y51" s="537"/>
      <c r="Z51" s="537"/>
      <c r="AA51" s="537"/>
      <c r="AB51" s="538"/>
      <c r="AC51" s="539"/>
      <c r="AD51" s="540"/>
      <c r="AE51" s="538"/>
      <c r="AF51" s="539"/>
      <c r="AG51" s="554"/>
      <c r="AH51" s="541"/>
      <c r="AL51" s="555"/>
      <c r="AM51" s="556"/>
      <c r="AN51" s="557"/>
      <c r="AO51" s="557"/>
      <c r="AP51" s="557"/>
      <c r="AQ51" s="557"/>
      <c r="AR51" s="557"/>
      <c r="AS51" s="557"/>
      <c r="AT51" s="557"/>
      <c r="AU51" s="557"/>
      <c r="AV51" s="557"/>
      <c r="AW51" s="558"/>
      <c r="AX51" s="558"/>
      <c r="AY51" s="558"/>
      <c r="AZ51" s="558"/>
      <c r="BA51" s="558"/>
      <c r="BB51" s="558"/>
      <c r="BD51" s="556"/>
      <c r="BE51" s="557"/>
      <c r="BF51" s="557"/>
      <c r="BG51" s="557"/>
      <c r="BH51" s="557"/>
      <c r="BI51" s="557"/>
      <c r="BJ51" s="557"/>
      <c r="BK51" s="557"/>
      <c r="BL51" s="557"/>
      <c r="BM51" s="557"/>
    </row>
    <row r="52" spans="1:65" s="16" customFormat="1" ht="15" customHeight="1">
      <c r="A52" s="20"/>
      <c r="B52" s="17"/>
      <c r="C52" s="18"/>
      <c r="D52" s="18"/>
      <c r="E52" s="20"/>
      <c r="F52" s="21"/>
      <c r="G52" s="851"/>
      <c r="H52" s="852"/>
      <c r="I52" s="852"/>
      <c r="J52" s="852"/>
      <c r="K52" s="852"/>
      <c r="L52" s="852"/>
      <c r="M52" s="852"/>
      <c r="N52" s="852"/>
      <c r="O52" s="852"/>
      <c r="P52" s="852"/>
      <c r="Q52" s="852"/>
      <c r="R52" s="852"/>
      <c r="S52" s="852"/>
      <c r="T52" s="852"/>
      <c r="U52" s="853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46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</row>
    <row r="53" spans="1:65" s="14" customFormat="1" ht="15" customHeight="1">
      <c r="A53" s="36"/>
      <c r="B53" s="37"/>
      <c r="C53" s="38"/>
      <c r="D53" s="38"/>
      <c r="E53" s="36"/>
      <c r="F53" s="39"/>
      <c r="G53" s="850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AL53" s="46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14" customFormat="1" ht="15" customHeight="1">
      <c r="A54" s="36"/>
      <c r="B54" s="37"/>
      <c r="C54" s="38"/>
      <c r="D54" s="38"/>
      <c r="E54" s="36"/>
      <c r="F54" s="39"/>
      <c r="G54" s="850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14" customFormat="1" ht="15" customHeight="1">
      <c r="A55" s="36"/>
      <c r="B55" s="37"/>
      <c r="C55" s="38"/>
      <c r="D55" s="38"/>
      <c r="E55" s="36"/>
      <c r="F55" s="39"/>
      <c r="G55" s="850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14" customFormat="1" ht="15" customHeight="1">
      <c r="A56" s="36"/>
      <c r="B56" s="37"/>
      <c r="C56" s="38"/>
      <c r="D56" s="38"/>
      <c r="E56" s="36"/>
      <c r="F56" s="39"/>
      <c r="G56" s="850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14" customFormat="1" ht="15" customHeight="1">
      <c r="A57" s="36"/>
      <c r="B57" s="37"/>
      <c r="C57" s="38"/>
      <c r="D57" s="38"/>
      <c r="E57" s="36"/>
      <c r="F57" s="39"/>
      <c r="G57" s="850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14" customFormat="1" ht="15" customHeight="1">
      <c r="A58" s="36"/>
      <c r="B58" s="37"/>
      <c r="C58" s="38"/>
      <c r="D58" s="38"/>
      <c r="E58" s="36"/>
      <c r="F58" s="40"/>
      <c r="G58" s="848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</row>
    <row r="59" spans="1:65" s="14" customFormat="1" ht="15" customHeight="1">
      <c r="A59" s="36"/>
      <c r="B59" s="37"/>
      <c r="C59" s="38"/>
      <c r="D59" s="38"/>
      <c r="E59" s="36"/>
      <c r="F59" s="40"/>
      <c r="G59" s="848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</row>
    <row r="60" spans="1:65" s="14" customFormat="1" ht="15" customHeight="1">
      <c r="A60" s="36"/>
      <c r="B60" s="37"/>
      <c r="C60" s="38"/>
      <c r="D60" s="38"/>
      <c r="E60" s="36"/>
      <c r="F60" s="41"/>
      <c r="G60" s="848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</row>
    <row r="61" spans="1:65" s="14" customFormat="1" ht="15" customHeight="1">
      <c r="A61" s="36"/>
      <c r="B61" s="37"/>
      <c r="C61" s="38"/>
      <c r="D61" s="38"/>
      <c r="E61" s="36"/>
      <c r="F61" s="40"/>
      <c r="G61" s="848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</row>
    <row r="62" spans="1:65" s="14" customFormat="1" ht="15" customHeight="1">
      <c r="A62" s="36"/>
      <c r="B62" s="37"/>
      <c r="C62" s="38"/>
      <c r="D62" s="38"/>
      <c r="E62" s="36"/>
      <c r="F62" s="40"/>
      <c r="G62" s="848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</row>
    <row r="63" spans="1:65" s="14" customFormat="1" ht="15" customHeight="1">
      <c r="A63" s="36"/>
      <c r="B63" s="37"/>
      <c r="C63" s="38"/>
      <c r="D63" s="38"/>
      <c r="E63" s="36"/>
      <c r="F63" s="40"/>
      <c r="G63" s="848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</row>
    <row r="64" spans="1:65" s="14" customFormat="1" ht="15" customHeight="1">
      <c r="A64" s="36"/>
      <c r="B64" s="37"/>
      <c r="C64" s="38"/>
      <c r="D64" s="38"/>
      <c r="E64" s="36"/>
      <c r="F64" s="40"/>
      <c r="G64" s="848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</row>
    <row r="65" spans="1:65" s="14" customFormat="1" ht="15" customHeight="1">
      <c r="A65" s="36"/>
      <c r="B65" s="37"/>
      <c r="C65" s="38"/>
      <c r="D65" s="38"/>
      <c r="E65" s="36"/>
      <c r="F65" s="40"/>
      <c r="G65" s="848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</row>
    <row r="66" spans="1:65" s="14" customFormat="1" ht="15" customHeight="1">
      <c r="A66" s="36"/>
      <c r="B66" s="37"/>
      <c r="C66" s="38"/>
      <c r="D66" s="38"/>
      <c r="E66" s="36"/>
      <c r="F66" s="40"/>
      <c r="G66" s="848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</row>
    <row r="67" spans="1:65" s="14" customFormat="1" ht="15" customHeight="1">
      <c r="A67" s="36"/>
      <c r="B67" s="37"/>
      <c r="C67" s="38"/>
      <c r="D67" s="38"/>
      <c r="E67" s="36"/>
      <c r="F67" s="40"/>
      <c r="G67" s="848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</row>
    <row r="68" spans="1:65" s="46" customFormat="1" ht="15" customHeight="1">
      <c r="A68" s="52"/>
      <c r="C68" s="53"/>
      <c r="D68" s="53"/>
      <c r="E68" s="52"/>
      <c r="F68" s="54"/>
      <c r="G68" s="883"/>
      <c r="H68" s="867"/>
      <c r="I68" s="867"/>
      <c r="J68" s="867"/>
      <c r="K68" s="867"/>
      <c r="L68" s="867"/>
      <c r="M68" s="867"/>
      <c r="N68" s="867"/>
      <c r="O68" s="867"/>
      <c r="P68" s="867"/>
      <c r="Q68" s="867"/>
      <c r="R68" s="867"/>
      <c r="S68" s="867"/>
      <c r="T68" s="867"/>
      <c r="U68" s="867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</row>
    <row r="69" spans="1:65" s="46" customFormat="1" ht="15" customHeight="1">
      <c r="A69" s="52"/>
      <c r="C69" s="53"/>
      <c r="D69" s="53"/>
      <c r="E69" s="52"/>
      <c r="F69" s="54"/>
      <c r="G69" s="883"/>
      <c r="H69" s="867"/>
      <c r="I69" s="867"/>
      <c r="J69" s="867"/>
      <c r="K69" s="867"/>
      <c r="L69" s="867"/>
      <c r="M69" s="867"/>
      <c r="N69" s="867"/>
      <c r="O69" s="867"/>
      <c r="P69" s="867"/>
      <c r="Q69" s="867"/>
      <c r="R69" s="867"/>
      <c r="S69" s="867"/>
      <c r="T69" s="867"/>
      <c r="U69" s="867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</row>
    <row r="70" spans="1:65" s="46" customFormat="1" ht="15" customHeight="1">
      <c r="A70" s="52"/>
      <c r="C70" s="53"/>
      <c r="D70" s="53"/>
      <c r="E70" s="52"/>
      <c r="F70" s="54"/>
      <c r="G70" s="882"/>
      <c r="H70" s="867"/>
      <c r="I70" s="867"/>
      <c r="J70" s="867"/>
      <c r="K70" s="867"/>
      <c r="L70" s="867"/>
      <c r="M70" s="867"/>
      <c r="N70" s="867"/>
      <c r="O70" s="867"/>
      <c r="P70" s="867"/>
      <c r="Q70" s="867"/>
      <c r="R70" s="867"/>
      <c r="S70" s="867"/>
      <c r="T70" s="867"/>
      <c r="U70" s="867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</row>
    <row r="71" spans="1:65" s="46" customFormat="1" ht="15" customHeight="1">
      <c r="A71" s="52"/>
      <c r="C71" s="53"/>
      <c r="D71" s="53"/>
      <c r="E71" s="52"/>
      <c r="F71" s="54"/>
      <c r="G71" s="882"/>
      <c r="H71" s="867"/>
      <c r="I71" s="867"/>
      <c r="J71" s="867"/>
      <c r="K71" s="867"/>
      <c r="L71" s="867"/>
      <c r="M71" s="867"/>
      <c r="N71" s="867"/>
      <c r="O71" s="867"/>
      <c r="P71" s="867"/>
      <c r="Q71" s="867"/>
      <c r="R71" s="867"/>
      <c r="S71" s="867"/>
      <c r="T71" s="867"/>
      <c r="U71" s="867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</row>
    <row r="72" spans="1:65" s="46" customFormat="1" ht="15" customHeight="1">
      <c r="A72" s="52"/>
      <c r="C72" s="53"/>
      <c r="D72" s="53"/>
      <c r="E72" s="52"/>
      <c r="F72" s="54"/>
      <c r="G72" s="882"/>
      <c r="H72" s="867"/>
      <c r="I72" s="867"/>
      <c r="J72" s="867"/>
      <c r="K72" s="867"/>
      <c r="L72" s="867"/>
      <c r="M72" s="867"/>
      <c r="N72" s="867"/>
      <c r="O72" s="867"/>
      <c r="P72" s="867"/>
      <c r="Q72" s="867"/>
      <c r="R72" s="867"/>
      <c r="S72" s="867"/>
      <c r="T72" s="867"/>
      <c r="U72" s="867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</row>
    <row r="73" spans="1:65" s="46" customFormat="1" ht="15" customHeight="1">
      <c r="A73" s="52"/>
      <c r="C73" s="53"/>
      <c r="D73" s="53"/>
      <c r="E73" s="52"/>
      <c r="F73" s="54"/>
      <c r="G73" s="882"/>
      <c r="H73" s="867"/>
      <c r="I73" s="867"/>
      <c r="J73" s="867"/>
      <c r="K73" s="867"/>
      <c r="L73" s="867"/>
      <c r="M73" s="867"/>
      <c r="N73" s="867"/>
      <c r="O73" s="867"/>
      <c r="P73" s="867"/>
      <c r="Q73" s="867"/>
      <c r="R73" s="867"/>
      <c r="S73" s="867"/>
      <c r="T73" s="867"/>
      <c r="U73" s="867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</row>
    <row r="74" spans="1:65" ht="15" customHeight="1">
      <c r="G74" s="879"/>
      <c r="H74" s="879"/>
      <c r="I74" s="880"/>
      <c r="J74" s="880"/>
      <c r="K74" s="879"/>
      <c r="L74" s="879"/>
      <c r="M74" s="879"/>
      <c r="N74" s="879"/>
      <c r="O74" s="881"/>
      <c r="P74" s="881"/>
      <c r="Q74" s="881"/>
      <c r="R74" s="881"/>
      <c r="S74" s="881"/>
      <c r="T74" s="881"/>
      <c r="U74" s="881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</row>
    <row r="75" spans="1:65" ht="15" customHeight="1"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</row>
    <row r="76" spans="1:65" ht="15" customHeight="1"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</row>
    <row r="77" spans="1:65" ht="15" customHeight="1"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</row>
    <row r="78" spans="1:65" ht="15" customHeight="1"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</row>
    <row r="79" spans="1:65" ht="15" customHeight="1"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</row>
  </sheetData>
  <mergeCells count="52">
    <mergeCell ref="G67:U67"/>
    <mergeCell ref="G68:U68"/>
    <mergeCell ref="G69:U69"/>
    <mergeCell ref="G70:U70"/>
    <mergeCell ref="K20:Q20"/>
    <mergeCell ref="R20:U20"/>
    <mergeCell ref="K21:Q21"/>
    <mergeCell ref="K22:Q22"/>
    <mergeCell ref="R21:U21"/>
    <mergeCell ref="R22:U22"/>
    <mergeCell ref="G63:U63"/>
    <mergeCell ref="G57:U57"/>
    <mergeCell ref="G52:U52"/>
    <mergeCell ref="K41:L41"/>
    <mergeCell ref="G55:U55"/>
    <mergeCell ref="I41:J41"/>
    <mergeCell ref="A10:U10"/>
    <mergeCell ref="A11:U11"/>
    <mergeCell ref="A18:U18"/>
    <mergeCell ref="A19:U19"/>
    <mergeCell ref="G74:U74"/>
    <mergeCell ref="G58:U58"/>
    <mergeCell ref="G59:U59"/>
    <mergeCell ref="G71:U71"/>
    <mergeCell ref="G64:U64"/>
    <mergeCell ref="G65:U65"/>
    <mergeCell ref="G60:U60"/>
    <mergeCell ref="G61:U61"/>
    <mergeCell ref="G62:U62"/>
    <mergeCell ref="G72:U72"/>
    <mergeCell ref="G73:U73"/>
    <mergeCell ref="G66:U66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A40:U40"/>
    <mergeCell ref="M41:N41"/>
    <mergeCell ref="G54:U54"/>
    <mergeCell ref="G56:U56"/>
    <mergeCell ref="G53:U53"/>
    <mergeCell ref="A49:U49"/>
    <mergeCell ref="T42:U42"/>
    <mergeCell ref="G41:H41"/>
    <mergeCell ref="A50:U50"/>
    <mergeCell ref="T46:U46"/>
    <mergeCell ref="T51:U51"/>
  </mergeCells>
  <printOptions horizontalCentered="1"/>
  <pageMargins left="0.25" right="0.25" top="0.25" bottom="0.25" header="0.3" footer="0.3"/>
  <pageSetup paperSize="17" scale="66" fitToHeight="0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D185-0165-C94D-A64E-ADCDC75D630A}">
  <dimension ref="A1:AD48"/>
  <sheetViews>
    <sheetView showGridLines="0" workbookViewId="0">
      <pane ySplit="1" topLeftCell="A3" activePane="bottomLeft" state="frozen"/>
      <selection pane="bottomLeft" activeCell="AK34" sqref="AK34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2209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2210</v>
      </c>
      <c r="B7" s="892" t="s">
        <v>2211</v>
      </c>
      <c r="C7" s="888"/>
      <c r="D7" s="888"/>
      <c r="E7" s="900">
        <v>4814</v>
      </c>
      <c r="F7" s="888"/>
      <c r="G7" s="619">
        <v>4814</v>
      </c>
      <c r="H7" s="619">
        <v>52568.88</v>
      </c>
      <c r="I7" s="901">
        <v>4380.74</v>
      </c>
      <c r="J7" s="888"/>
      <c r="K7" s="618">
        <v>10.92</v>
      </c>
      <c r="L7" s="894"/>
      <c r="M7" s="888"/>
      <c r="N7" s="887">
        <v>45627</v>
      </c>
      <c r="O7" s="888"/>
      <c r="P7" s="888"/>
      <c r="Q7" s="888"/>
      <c r="R7" s="888"/>
      <c r="S7" s="888"/>
      <c r="T7" s="887">
        <v>45991</v>
      </c>
      <c r="U7" s="888"/>
      <c r="V7" s="888"/>
      <c r="W7" s="616">
        <v>4380.74</v>
      </c>
      <c r="X7" s="889">
        <v>10.92</v>
      </c>
      <c r="Y7" s="888"/>
      <c r="Z7" s="888"/>
      <c r="AA7" s="888"/>
      <c r="AB7" s="888"/>
      <c r="AC7" s="617">
        <v>44896</v>
      </c>
      <c r="AD7" s="615" t="s">
        <v>988</v>
      </c>
    </row>
    <row r="8" spans="1:30">
      <c r="A8" s="612"/>
      <c r="B8" s="892" t="s">
        <v>2212</v>
      </c>
      <c r="C8" s="888"/>
      <c r="D8" s="888"/>
      <c r="E8" s="893"/>
      <c r="F8" s="888"/>
      <c r="G8" s="619">
        <v>4814</v>
      </c>
      <c r="H8" s="615"/>
      <c r="I8" s="893"/>
      <c r="J8" s="888"/>
      <c r="K8" s="618">
        <v>0</v>
      </c>
      <c r="L8" s="894"/>
      <c r="M8" s="888"/>
      <c r="N8" s="887">
        <v>45992</v>
      </c>
      <c r="O8" s="888"/>
      <c r="P8" s="888"/>
      <c r="Q8" s="888"/>
      <c r="R8" s="888"/>
      <c r="S8" s="888"/>
      <c r="T8" s="887">
        <v>46356</v>
      </c>
      <c r="U8" s="888"/>
      <c r="V8" s="888"/>
      <c r="W8" s="616">
        <v>5776.8</v>
      </c>
      <c r="X8" s="889">
        <v>14.4</v>
      </c>
      <c r="Y8" s="888"/>
      <c r="Z8" s="888"/>
      <c r="AA8" s="888"/>
      <c r="AB8" s="888"/>
      <c r="AC8" s="617">
        <v>45992</v>
      </c>
      <c r="AD8" s="615" t="s">
        <v>2213</v>
      </c>
    </row>
    <row r="9" spans="1:30">
      <c r="A9" s="612"/>
      <c r="B9" s="892"/>
      <c r="C9" s="888"/>
      <c r="D9" s="888"/>
      <c r="E9" s="893"/>
      <c r="F9" s="888"/>
      <c r="G9" s="615" t="s">
        <v>792</v>
      </c>
      <c r="H9" s="615"/>
      <c r="I9" s="893"/>
      <c r="J9" s="888"/>
      <c r="K9" s="615"/>
      <c r="L9" s="894"/>
      <c r="M9" s="888"/>
      <c r="N9" s="887">
        <v>46357</v>
      </c>
      <c r="O9" s="888"/>
      <c r="P9" s="888"/>
      <c r="Q9" s="888"/>
      <c r="R9" s="888"/>
      <c r="S9" s="888"/>
      <c r="T9" s="887">
        <v>46721</v>
      </c>
      <c r="U9" s="888"/>
      <c r="V9" s="888"/>
      <c r="W9" s="616">
        <v>6017.5</v>
      </c>
      <c r="X9" s="889">
        <v>15</v>
      </c>
      <c r="Y9" s="888"/>
      <c r="Z9" s="888"/>
      <c r="AA9" s="888"/>
      <c r="AB9" s="888"/>
      <c r="AC9" s="615"/>
      <c r="AD9" s="615"/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46722</v>
      </c>
      <c r="O10" s="888"/>
      <c r="P10" s="888"/>
      <c r="Q10" s="888"/>
      <c r="R10" s="888"/>
      <c r="S10" s="888"/>
      <c r="T10" s="887">
        <v>47087</v>
      </c>
      <c r="U10" s="888"/>
      <c r="V10" s="888"/>
      <c r="W10" s="616">
        <v>6258.2</v>
      </c>
      <c r="X10" s="889">
        <v>15.6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47088</v>
      </c>
      <c r="O11" s="888"/>
      <c r="P11" s="888"/>
      <c r="Q11" s="888"/>
      <c r="R11" s="888"/>
      <c r="S11" s="888"/>
      <c r="T11" s="887">
        <v>47452</v>
      </c>
      <c r="U11" s="888"/>
      <c r="V11" s="888"/>
      <c r="W11" s="616">
        <v>6498.9</v>
      </c>
      <c r="X11" s="889">
        <v>16.2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47453</v>
      </c>
      <c r="O12" s="888"/>
      <c r="P12" s="888"/>
      <c r="Q12" s="888"/>
      <c r="R12" s="888"/>
      <c r="S12" s="888"/>
      <c r="T12" s="887">
        <v>47817</v>
      </c>
      <c r="U12" s="888"/>
      <c r="V12" s="888"/>
      <c r="W12" s="616">
        <v>6739.6</v>
      </c>
      <c r="X12" s="889">
        <v>16.8</v>
      </c>
      <c r="Y12" s="888"/>
      <c r="Z12" s="888"/>
      <c r="AA12" s="888"/>
      <c r="AB12" s="888"/>
      <c r="AC12" s="615"/>
      <c r="AD12" s="615"/>
    </row>
    <row r="13" spans="1:30">
      <c r="A13" s="614" t="s">
        <v>792</v>
      </c>
      <c r="B13" s="884" t="s">
        <v>792</v>
      </c>
      <c r="C13" s="885"/>
      <c r="D13" s="885"/>
      <c r="E13" s="886" t="s">
        <v>792</v>
      </c>
      <c r="F13" s="885"/>
      <c r="G13" s="613" t="s">
        <v>792</v>
      </c>
      <c r="H13" s="613" t="s">
        <v>792</v>
      </c>
      <c r="I13" s="886" t="s">
        <v>792</v>
      </c>
      <c r="J13" s="885"/>
      <c r="K13" s="613" t="s">
        <v>792</v>
      </c>
      <c r="L13" s="884" t="s">
        <v>792</v>
      </c>
      <c r="M13" s="885"/>
      <c r="N13" s="886" t="s">
        <v>792</v>
      </c>
      <c r="O13" s="885"/>
      <c r="P13" s="885"/>
      <c r="Q13" s="885"/>
      <c r="R13" s="885"/>
      <c r="S13" s="885"/>
      <c r="T13" s="886" t="s">
        <v>792</v>
      </c>
      <c r="U13" s="885"/>
      <c r="V13" s="885"/>
      <c r="W13" s="613" t="s">
        <v>792</v>
      </c>
      <c r="X13" s="886" t="s">
        <v>792</v>
      </c>
      <c r="Y13" s="885"/>
      <c r="Z13" s="885"/>
      <c r="AA13" s="885"/>
      <c r="AB13" s="885"/>
      <c r="AC13" s="613" t="s">
        <v>792</v>
      </c>
      <c r="AD13" s="613" t="s">
        <v>792</v>
      </c>
    </row>
    <row r="14" spans="1:30">
      <c r="A14" s="612" t="s">
        <v>2214</v>
      </c>
      <c r="B14" s="892" t="s">
        <v>2215</v>
      </c>
      <c r="C14" s="888"/>
      <c r="D14" s="888"/>
      <c r="E14" s="900">
        <v>1496</v>
      </c>
      <c r="F14" s="888"/>
      <c r="G14" s="619">
        <v>1496</v>
      </c>
      <c r="H14" s="619">
        <v>22440</v>
      </c>
      <c r="I14" s="901">
        <v>1870</v>
      </c>
      <c r="J14" s="888"/>
      <c r="K14" s="618">
        <v>15</v>
      </c>
      <c r="L14" s="894"/>
      <c r="M14" s="888"/>
      <c r="N14" s="887">
        <v>45962</v>
      </c>
      <c r="O14" s="888"/>
      <c r="P14" s="888"/>
      <c r="Q14" s="888"/>
      <c r="R14" s="888"/>
      <c r="S14" s="888"/>
      <c r="T14" s="887">
        <v>46326</v>
      </c>
      <c r="U14" s="888"/>
      <c r="V14" s="888"/>
      <c r="W14" s="616">
        <v>1870</v>
      </c>
      <c r="X14" s="889">
        <v>15</v>
      </c>
      <c r="Y14" s="888"/>
      <c r="Z14" s="888"/>
      <c r="AA14" s="888"/>
      <c r="AB14" s="888"/>
      <c r="AC14" s="617">
        <v>45597</v>
      </c>
      <c r="AD14" s="615" t="s">
        <v>1124</v>
      </c>
    </row>
    <row r="15" spans="1:30">
      <c r="A15" s="614" t="s">
        <v>792</v>
      </c>
      <c r="B15" s="884" t="s">
        <v>792</v>
      </c>
      <c r="C15" s="885"/>
      <c r="D15" s="885"/>
      <c r="E15" s="886" t="s">
        <v>792</v>
      </c>
      <c r="F15" s="885"/>
      <c r="G15" s="613" t="s">
        <v>792</v>
      </c>
      <c r="H15" s="613" t="s">
        <v>792</v>
      </c>
      <c r="I15" s="886" t="s">
        <v>792</v>
      </c>
      <c r="J15" s="885"/>
      <c r="K15" s="613" t="s">
        <v>792</v>
      </c>
      <c r="L15" s="884" t="s">
        <v>792</v>
      </c>
      <c r="M15" s="885"/>
      <c r="N15" s="886" t="s">
        <v>792</v>
      </c>
      <c r="O15" s="885"/>
      <c r="P15" s="885"/>
      <c r="Q15" s="885"/>
      <c r="R15" s="885"/>
      <c r="S15" s="885"/>
      <c r="T15" s="886" t="s">
        <v>792</v>
      </c>
      <c r="U15" s="885"/>
      <c r="V15" s="885"/>
      <c r="W15" s="613" t="s">
        <v>792</v>
      </c>
      <c r="X15" s="886" t="s">
        <v>792</v>
      </c>
      <c r="Y15" s="885"/>
      <c r="Z15" s="885"/>
      <c r="AA15" s="885"/>
      <c r="AB15" s="885"/>
      <c r="AC15" s="613" t="s">
        <v>792</v>
      </c>
      <c r="AD15" s="613" t="s">
        <v>792</v>
      </c>
    </row>
    <row r="16" spans="1:30">
      <c r="A16" s="612" t="s">
        <v>2216</v>
      </c>
      <c r="B16" s="892" t="s">
        <v>2217</v>
      </c>
      <c r="C16" s="888"/>
      <c r="D16" s="888"/>
      <c r="E16" s="900">
        <v>4040</v>
      </c>
      <c r="F16" s="888"/>
      <c r="G16" s="619">
        <v>4040</v>
      </c>
      <c r="H16" s="619">
        <v>55752</v>
      </c>
      <c r="I16" s="901">
        <v>4646</v>
      </c>
      <c r="J16" s="888"/>
      <c r="K16" s="618">
        <v>13.8</v>
      </c>
      <c r="L16" s="894"/>
      <c r="M16" s="888"/>
      <c r="N16" s="887">
        <v>45870</v>
      </c>
      <c r="O16" s="888"/>
      <c r="P16" s="888"/>
      <c r="Q16" s="888"/>
      <c r="R16" s="888"/>
      <c r="S16" s="888"/>
      <c r="T16" s="887">
        <v>46295</v>
      </c>
      <c r="U16" s="888"/>
      <c r="V16" s="888"/>
      <c r="W16" s="616">
        <v>4646</v>
      </c>
      <c r="X16" s="889">
        <v>13.8</v>
      </c>
      <c r="Y16" s="888"/>
      <c r="Z16" s="888"/>
      <c r="AA16" s="888"/>
      <c r="AB16" s="888"/>
      <c r="AC16" s="617">
        <v>45870</v>
      </c>
      <c r="AD16" s="615" t="s">
        <v>1498</v>
      </c>
    </row>
    <row r="17" spans="1:30">
      <c r="A17" s="612"/>
      <c r="B17" s="892"/>
      <c r="C17" s="888"/>
      <c r="D17" s="888"/>
      <c r="E17" s="893"/>
      <c r="F17" s="888"/>
      <c r="G17" s="615" t="s">
        <v>792</v>
      </c>
      <c r="H17" s="615"/>
      <c r="I17" s="893"/>
      <c r="J17" s="888"/>
      <c r="K17" s="615"/>
      <c r="L17" s="894"/>
      <c r="M17" s="888"/>
      <c r="N17" s="887">
        <v>46296</v>
      </c>
      <c r="O17" s="888"/>
      <c r="P17" s="888"/>
      <c r="Q17" s="888"/>
      <c r="R17" s="888"/>
      <c r="S17" s="888"/>
      <c r="T17" s="887">
        <v>46660</v>
      </c>
      <c r="U17" s="888"/>
      <c r="V17" s="888"/>
      <c r="W17" s="616">
        <v>4807.6000000000004</v>
      </c>
      <c r="X17" s="889">
        <v>14.28</v>
      </c>
      <c r="Y17" s="888"/>
      <c r="Z17" s="888"/>
      <c r="AA17" s="888"/>
      <c r="AB17" s="888"/>
      <c r="AC17" s="615"/>
      <c r="AD17" s="615"/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46661</v>
      </c>
      <c r="O18" s="888"/>
      <c r="P18" s="888"/>
      <c r="Q18" s="888"/>
      <c r="R18" s="888"/>
      <c r="S18" s="888"/>
      <c r="T18" s="887">
        <v>47026</v>
      </c>
      <c r="U18" s="888"/>
      <c r="V18" s="888"/>
      <c r="W18" s="616">
        <v>5009.6000000000004</v>
      </c>
      <c r="X18" s="889">
        <v>14.88</v>
      </c>
      <c r="Y18" s="888"/>
      <c r="Z18" s="888"/>
      <c r="AA18" s="888"/>
      <c r="AB18" s="888"/>
      <c r="AC18" s="615"/>
      <c r="AD18" s="615"/>
    </row>
    <row r="19" spans="1:30">
      <c r="A19" s="612"/>
      <c r="B19" s="892"/>
      <c r="C19" s="888"/>
      <c r="D19" s="888"/>
      <c r="E19" s="893"/>
      <c r="F19" s="888"/>
      <c r="G19" s="615" t="s">
        <v>792</v>
      </c>
      <c r="H19" s="615"/>
      <c r="I19" s="893"/>
      <c r="J19" s="888"/>
      <c r="K19" s="615"/>
      <c r="L19" s="894"/>
      <c r="M19" s="888"/>
      <c r="N19" s="887">
        <v>47027</v>
      </c>
      <c r="O19" s="888"/>
      <c r="P19" s="888"/>
      <c r="Q19" s="888"/>
      <c r="R19" s="888"/>
      <c r="S19" s="888"/>
      <c r="T19" s="887">
        <v>47391</v>
      </c>
      <c r="U19" s="888"/>
      <c r="V19" s="888"/>
      <c r="W19" s="616">
        <v>5171.2</v>
      </c>
      <c r="X19" s="889">
        <v>15.36</v>
      </c>
      <c r="Y19" s="888"/>
      <c r="Z19" s="888"/>
      <c r="AA19" s="888"/>
      <c r="AB19" s="888"/>
      <c r="AC19" s="615"/>
      <c r="AD19" s="615"/>
    </row>
    <row r="20" spans="1:30">
      <c r="A20" s="612"/>
      <c r="B20" s="892"/>
      <c r="C20" s="888"/>
      <c r="D20" s="888"/>
      <c r="E20" s="893"/>
      <c r="F20" s="888"/>
      <c r="G20" s="615" t="s">
        <v>792</v>
      </c>
      <c r="H20" s="615"/>
      <c r="I20" s="893"/>
      <c r="J20" s="888"/>
      <c r="K20" s="615"/>
      <c r="L20" s="894"/>
      <c r="M20" s="888"/>
      <c r="N20" s="887">
        <v>47392</v>
      </c>
      <c r="O20" s="888"/>
      <c r="P20" s="888"/>
      <c r="Q20" s="888"/>
      <c r="R20" s="888"/>
      <c r="S20" s="888"/>
      <c r="T20" s="887">
        <v>47756</v>
      </c>
      <c r="U20" s="888"/>
      <c r="V20" s="888"/>
      <c r="W20" s="616">
        <v>5332.8</v>
      </c>
      <c r="X20" s="889">
        <v>15.84</v>
      </c>
      <c r="Y20" s="888"/>
      <c r="Z20" s="888"/>
      <c r="AA20" s="888"/>
      <c r="AB20" s="888"/>
      <c r="AC20" s="615"/>
      <c r="AD20" s="615"/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2218</v>
      </c>
      <c r="B22" s="892" t="s">
        <v>59</v>
      </c>
      <c r="C22" s="888"/>
      <c r="D22" s="888"/>
      <c r="E22" s="900">
        <v>2471</v>
      </c>
      <c r="F22" s="888"/>
      <c r="G22" s="619">
        <v>0</v>
      </c>
      <c r="H22" s="615"/>
      <c r="I22" s="893"/>
      <c r="J22" s="888"/>
      <c r="K22" s="618">
        <v>0</v>
      </c>
      <c r="L22" s="894"/>
      <c r="M22" s="888"/>
      <c r="N22" s="893"/>
      <c r="O22" s="888"/>
      <c r="P22" s="888"/>
      <c r="Q22" s="888"/>
      <c r="R22" s="888"/>
      <c r="S22" s="888"/>
      <c r="T22" s="893"/>
      <c r="U22" s="888"/>
      <c r="V22" s="888"/>
      <c r="W22" s="615"/>
      <c r="X22" s="889">
        <v>0</v>
      </c>
      <c r="Y22" s="888"/>
      <c r="Z22" s="888"/>
      <c r="AA22" s="888"/>
      <c r="AB22" s="888"/>
      <c r="AC22" s="615"/>
      <c r="AD22" s="615" t="s">
        <v>792</v>
      </c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2219</v>
      </c>
      <c r="B24" s="892" t="s">
        <v>59</v>
      </c>
      <c r="C24" s="888"/>
      <c r="D24" s="888"/>
      <c r="E24" s="900">
        <v>1300</v>
      </c>
      <c r="F24" s="888"/>
      <c r="G24" s="619">
        <v>0</v>
      </c>
      <c r="H24" s="615"/>
      <c r="I24" s="893"/>
      <c r="J24" s="888"/>
      <c r="K24" s="618">
        <v>0</v>
      </c>
      <c r="L24" s="894"/>
      <c r="M24" s="888"/>
      <c r="N24" s="893"/>
      <c r="O24" s="888"/>
      <c r="P24" s="888"/>
      <c r="Q24" s="888"/>
      <c r="R24" s="888"/>
      <c r="S24" s="888"/>
      <c r="T24" s="893"/>
      <c r="U24" s="888"/>
      <c r="V24" s="888"/>
      <c r="W24" s="615"/>
      <c r="X24" s="889">
        <v>0</v>
      </c>
      <c r="Y24" s="888"/>
      <c r="Z24" s="888"/>
      <c r="AA24" s="888"/>
      <c r="AB24" s="888"/>
      <c r="AC24" s="615"/>
      <c r="AD24" s="615" t="s">
        <v>792</v>
      </c>
    </row>
    <row r="25" spans="1:30">
      <c r="A25" s="614" t="s">
        <v>792</v>
      </c>
      <c r="B25" s="884" t="s">
        <v>792</v>
      </c>
      <c r="C25" s="885"/>
      <c r="D25" s="885"/>
      <c r="E25" s="886" t="s">
        <v>792</v>
      </c>
      <c r="F25" s="885"/>
      <c r="G25" s="613" t="s">
        <v>792</v>
      </c>
      <c r="H25" s="613" t="s">
        <v>792</v>
      </c>
      <c r="I25" s="886" t="s">
        <v>792</v>
      </c>
      <c r="J25" s="885"/>
      <c r="K25" s="613" t="s">
        <v>792</v>
      </c>
      <c r="L25" s="884" t="s">
        <v>792</v>
      </c>
      <c r="M25" s="885"/>
      <c r="N25" s="886" t="s">
        <v>792</v>
      </c>
      <c r="O25" s="885"/>
      <c r="P25" s="885"/>
      <c r="Q25" s="885"/>
      <c r="R25" s="885"/>
      <c r="S25" s="885"/>
      <c r="T25" s="886" t="s">
        <v>792</v>
      </c>
      <c r="U25" s="885"/>
      <c r="V25" s="885"/>
      <c r="W25" s="613" t="s">
        <v>792</v>
      </c>
      <c r="X25" s="886" t="s">
        <v>792</v>
      </c>
      <c r="Y25" s="885"/>
      <c r="Z25" s="885"/>
      <c r="AA25" s="885"/>
      <c r="AB25" s="885"/>
      <c r="AC25" s="613" t="s">
        <v>792</v>
      </c>
      <c r="AD25" s="613" t="s">
        <v>792</v>
      </c>
    </row>
    <row r="26" spans="1:30">
      <c r="A26" s="612" t="s">
        <v>2220</v>
      </c>
      <c r="B26" s="892" t="s">
        <v>59</v>
      </c>
      <c r="C26" s="888"/>
      <c r="D26" s="888"/>
      <c r="E26" s="900">
        <v>3654</v>
      </c>
      <c r="F26" s="888"/>
      <c r="G26" s="619">
        <v>0</v>
      </c>
      <c r="H26" s="615"/>
      <c r="I26" s="893"/>
      <c r="J26" s="888"/>
      <c r="K26" s="618">
        <v>0</v>
      </c>
      <c r="L26" s="894"/>
      <c r="M26" s="888"/>
      <c r="N26" s="893"/>
      <c r="O26" s="888"/>
      <c r="P26" s="888"/>
      <c r="Q26" s="888"/>
      <c r="R26" s="888"/>
      <c r="S26" s="888"/>
      <c r="T26" s="893"/>
      <c r="U26" s="888"/>
      <c r="V26" s="888"/>
      <c r="W26" s="615"/>
      <c r="X26" s="889">
        <v>0</v>
      </c>
      <c r="Y26" s="888"/>
      <c r="Z26" s="888"/>
      <c r="AA26" s="888"/>
      <c r="AB26" s="888"/>
      <c r="AC26" s="615"/>
      <c r="AD26" s="615" t="s">
        <v>792</v>
      </c>
    </row>
    <row r="27" spans="1:30">
      <c r="A27" s="614" t="s">
        <v>792</v>
      </c>
      <c r="B27" s="884" t="s">
        <v>792</v>
      </c>
      <c r="C27" s="885"/>
      <c r="D27" s="885"/>
      <c r="E27" s="886" t="s">
        <v>792</v>
      </c>
      <c r="F27" s="885"/>
      <c r="G27" s="613" t="s">
        <v>792</v>
      </c>
      <c r="H27" s="613" t="s">
        <v>792</v>
      </c>
      <c r="I27" s="886" t="s">
        <v>792</v>
      </c>
      <c r="J27" s="885"/>
      <c r="K27" s="613" t="s">
        <v>792</v>
      </c>
      <c r="L27" s="884" t="s">
        <v>792</v>
      </c>
      <c r="M27" s="885"/>
      <c r="N27" s="886" t="s">
        <v>792</v>
      </c>
      <c r="O27" s="885"/>
      <c r="P27" s="885"/>
      <c r="Q27" s="885"/>
      <c r="R27" s="885"/>
      <c r="S27" s="885"/>
      <c r="T27" s="886" t="s">
        <v>792</v>
      </c>
      <c r="U27" s="885"/>
      <c r="V27" s="885"/>
      <c r="W27" s="613" t="s">
        <v>792</v>
      </c>
      <c r="X27" s="886" t="s">
        <v>792</v>
      </c>
      <c r="Y27" s="885"/>
      <c r="Z27" s="885"/>
      <c r="AA27" s="885"/>
      <c r="AB27" s="885"/>
      <c r="AC27" s="613" t="s">
        <v>792</v>
      </c>
      <c r="AD27" s="613" t="s">
        <v>792</v>
      </c>
    </row>
    <row r="28" spans="1:30">
      <c r="A28" s="612" t="s">
        <v>2221</v>
      </c>
      <c r="B28" s="892" t="s">
        <v>2222</v>
      </c>
      <c r="C28" s="888"/>
      <c r="D28" s="888"/>
      <c r="E28" s="900">
        <v>9752</v>
      </c>
      <c r="F28" s="888"/>
      <c r="G28" s="619">
        <v>9752</v>
      </c>
      <c r="H28" s="619">
        <v>131066.88</v>
      </c>
      <c r="I28" s="901">
        <v>10922.24</v>
      </c>
      <c r="J28" s="888"/>
      <c r="K28" s="618">
        <v>13.44</v>
      </c>
      <c r="L28" s="894"/>
      <c r="M28" s="888"/>
      <c r="N28" s="887">
        <v>45627</v>
      </c>
      <c r="O28" s="888"/>
      <c r="P28" s="888"/>
      <c r="Q28" s="888"/>
      <c r="R28" s="888"/>
      <c r="S28" s="888"/>
      <c r="T28" s="887">
        <v>45991</v>
      </c>
      <c r="U28" s="888"/>
      <c r="V28" s="888"/>
      <c r="W28" s="616">
        <v>10922.24</v>
      </c>
      <c r="X28" s="889">
        <v>13.44</v>
      </c>
      <c r="Y28" s="888"/>
      <c r="Z28" s="888"/>
      <c r="AA28" s="888"/>
      <c r="AB28" s="888"/>
      <c r="AC28" s="617">
        <v>45627</v>
      </c>
      <c r="AD28" s="615" t="s">
        <v>988</v>
      </c>
    </row>
    <row r="29" spans="1:30">
      <c r="A29" s="614" t="s">
        <v>792</v>
      </c>
      <c r="B29" s="884" t="s">
        <v>792</v>
      </c>
      <c r="C29" s="885"/>
      <c r="D29" s="885"/>
      <c r="E29" s="886" t="s">
        <v>792</v>
      </c>
      <c r="F29" s="885"/>
      <c r="G29" s="613" t="s">
        <v>792</v>
      </c>
      <c r="H29" s="613" t="s">
        <v>792</v>
      </c>
      <c r="I29" s="886" t="s">
        <v>792</v>
      </c>
      <c r="J29" s="885"/>
      <c r="K29" s="613" t="s">
        <v>792</v>
      </c>
      <c r="L29" s="884" t="s">
        <v>792</v>
      </c>
      <c r="M29" s="885"/>
      <c r="N29" s="886" t="s">
        <v>792</v>
      </c>
      <c r="O29" s="885"/>
      <c r="P29" s="885"/>
      <c r="Q29" s="885"/>
      <c r="R29" s="885"/>
      <c r="S29" s="885"/>
      <c r="T29" s="886" t="s">
        <v>792</v>
      </c>
      <c r="U29" s="885"/>
      <c r="V29" s="885"/>
      <c r="W29" s="613" t="s">
        <v>792</v>
      </c>
      <c r="X29" s="886" t="s">
        <v>792</v>
      </c>
      <c r="Y29" s="885"/>
      <c r="Z29" s="885"/>
      <c r="AA29" s="885"/>
      <c r="AB29" s="885"/>
      <c r="AC29" s="613" t="s">
        <v>792</v>
      </c>
      <c r="AD29" s="613" t="s">
        <v>792</v>
      </c>
    </row>
    <row r="30" spans="1:30">
      <c r="A30" s="612" t="s">
        <v>2223</v>
      </c>
      <c r="B30" s="892" t="s">
        <v>2224</v>
      </c>
      <c r="C30" s="888"/>
      <c r="D30" s="888"/>
      <c r="E30" s="900">
        <v>6946</v>
      </c>
      <c r="F30" s="888"/>
      <c r="G30" s="619">
        <v>6946</v>
      </c>
      <c r="H30" s="619">
        <v>65848.08</v>
      </c>
      <c r="I30" s="901">
        <v>5487.34</v>
      </c>
      <c r="J30" s="888"/>
      <c r="K30" s="618">
        <v>9.48</v>
      </c>
      <c r="L30" s="894"/>
      <c r="M30" s="888"/>
      <c r="N30" s="887">
        <v>45658</v>
      </c>
      <c r="O30" s="888"/>
      <c r="P30" s="888"/>
      <c r="Q30" s="888"/>
      <c r="R30" s="888"/>
      <c r="S30" s="888"/>
      <c r="T30" s="887">
        <v>46022</v>
      </c>
      <c r="U30" s="888"/>
      <c r="V30" s="888"/>
      <c r="W30" s="616">
        <v>5487.34</v>
      </c>
      <c r="X30" s="889">
        <v>9.48</v>
      </c>
      <c r="Y30" s="888"/>
      <c r="Z30" s="888"/>
      <c r="AA30" s="888"/>
      <c r="AB30" s="888"/>
      <c r="AC30" s="617">
        <v>44562</v>
      </c>
      <c r="AD30" s="615" t="s">
        <v>870</v>
      </c>
    </row>
    <row r="31" spans="1:30">
      <c r="A31" s="612"/>
      <c r="B31" s="892"/>
      <c r="C31" s="888"/>
      <c r="D31" s="888"/>
      <c r="E31" s="893"/>
      <c r="F31" s="888"/>
      <c r="G31" s="615" t="s">
        <v>792</v>
      </c>
      <c r="H31" s="615"/>
      <c r="I31" s="893"/>
      <c r="J31" s="888"/>
      <c r="K31" s="615"/>
      <c r="L31" s="894"/>
      <c r="M31" s="888"/>
      <c r="N31" s="887">
        <v>46023</v>
      </c>
      <c r="O31" s="888"/>
      <c r="P31" s="888"/>
      <c r="Q31" s="888"/>
      <c r="R31" s="888"/>
      <c r="S31" s="888"/>
      <c r="T31" s="887">
        <v>46387</v>
      </c>
      <c r="U31" s="888"/>
      <c r="V31" s="888"/>
      <c r="W31" s="616">
        <v>5695.72</v>
      </c>
      <c r="X31" s="889">
        <v>9.84</v>
      </c>
      <c r="Y31" s="888"/>
      <c r="Z31" s="888"/>
      <c r="AA31" s="888"/>
      <c r="AB31" s="888"/>
      <c r="AC31" s="615"/>
      <c r="AD31" s="615"/>
    </row>
    <row r="32" spans="1:30">
      <c r="A32" s="614" t="s">
        <v>792</v>
      </c>
      <c r="B32" s="884" t="s">
        <v>792</v>
      </c>
      <c r="C32" s="885"/>
      <c r="D32" s="885"/>
      <c r="E32" s="886" t="s">
        <v>792</v>
      </c>
      <c r="F32" s="885"/>
      <c r="G32" s="613" t="s">
        <v>792</v>
      </c>
      <c r="H32" s="613" t="s">
        <v>792</v>
      </c>
      <c r="I32" s="886" t="s">
        <v>792</v>
      </c>
      <c r="J32" s="885"/>
      <c r="K32" s="613" t="s">
        <v>792</v>
      </c>
      <c r="L32" s="884" t="s">
        <v>792</v>
      </c>
      <c r="M32" s="885"/>
      <c r="N32" s="886" t="s">
        <v>792</v>
      </c>
      <c r="O32" s="885"/>
      <c r="P32" s="885"/>
      <c r="Q32" s="885"/>
      <c r="R32" s="885"/>
      <c r="S32" s="885"/>
      <c r="T32" s="886" t="s">
        <v>792</v>
      </c>
      <c r="U32" s="885"/>
      <c r="V32" s="885"/>
      <c r="W32" s="613" t="s">
        <v>792</v>
      </c>
      <c r="X32" s="886" t="s">
        <v>792</v>
      </c>
      <c r="Y32" s="885"/>
      <c r="Z32" s="885"/>
      <c r="AA32" s="885"/>
      <c r="AB32" s="885"/>
      <c r="AC32" s="613" t="s">
        <v>792</v>
      </c>
      <c r="AD32" s="613" t="s">
        <v>792</v>
      </c>
    </row>
    <row r="33" spans="1:26">
      <c r="A33" s="892" t="s">
        <v>792</v>
      </c>
      <c r="B33" s="892" t="s">
        <v>792</v>
      </c>
      <c r="C33" s="888"/>
      <c r="D33" s="888"/>
    </row>
    <row r="34" spans="1:26">
      <c r="A34" s="888"/>
      <c r="B34" s="888"/>
      <c r="C34" s="888"/>
      <c r="D34" s="888"/>
    </row>
    <row r="35" spans="1:26" ht="16" thickBot="1">
      <c r="A35" s="888"/>
      <c r="B35" s="888"/>
      <c r="C35" s="888"/>
      <c r="D35" s="888"/>
      <c r="J35" s="895" t="s">
        <v>901</v>
      </c>
      <c r="K35" s="896"/>
      <c r="L35" s="896"/>
      <c r="M35" s="896"/>
      <c r="N35" s="896"/>
      <c r="O35" s="896"/>
      <c r="P35" s="896"/>
      <c r="Q35" s="896"/>
      <c r="R35" s="896"/>
      <c r="S35" s="896"/>
      <c r="T35" s="896"/>
      <c r="U35" s="896"/>
      <c r="V35" s="896"/>
      <c r="W35" s="896"/>
      <c r="X35" s="896"/>
      <c r="Y35" s="896"/>
      <c r="Z35" s="896"/>
    </row>
    <row r="36" spans="1:26">
      <c r="A36" s="888"/>
      <c r="B36" s="888"/>
      <c r="C36" s="888"/>
      <c r="D36" s="888"/>
    </row>
    <row r="37" spans="1:26">
      <c r="A37" s="888"/>
      <c r="B37" s="888"/>
      <c r="C37" s="888"/>
      <c r="D37" s="888"/>
      <c r="J37" s="890" t="s">
        <v>902</v>
      </c>
      <c r="K37" s="888"/>
      <c r="L37" s="888"/>
      <c r="M37" s="891">
        <v>34473</v>
      </c>
      <c r="N37" s="888"/>
      <c r="S37" s="890" t="s">
        <v>903</v>
      </c>
      <c r="T37" s="888"/>
      <c r="U37" s="888"/>
      <c r="V37" s="891">
        <v>27306.32</v>
      </c>
      <c r="W37" s="888"/>
      <c r="X37" s="888"/>
      <c r="Y37" s="888"/>
    </row>
    <row r="38" spans="1:26">
      <c r="A38" s="888"/>
      <c r="B38" s="888"/>
      <c r="C38" s="888"/>
      <c r="D38" s="888"/>
    </row>
    <row r="39" spans="1:26">
      <c r="A39" s="888"/>
      <c r="B39" s="888"/>
      <c r="C39" s="888"/>
      <c r="D39" s="888"/>
      <c r="S39" s="890" t="s">
        <v>904</v>
      </c>
      <c r="T39" s="888"/>
      <c r="U39" s="888"/>
      <c r="V39" s="891">
        <v>327675.84000000003</v>
      </c>
      <c r="W39" s="888"/>
      <c r="X39" s="888"/>
      <c r="Y39" s="888"/>
    </row>
    <row r="40" spans="1:26">
      <c r="A40" s="888"/>
      <c r="B40" s="888"/>
      <c r="C40" s="888"/>
      <c r="D40" s="888"/>
      <c r="J40" s="890" t="s">
        <v>905</v>
      </c>
      <c r="K40" s="888"/>
      <c r="L40" s="888"/>
      <c r="M40" s="891">
        <v>27048</v>
      </c>
      <c r="N40" s="888"/>
      <c r="S40" s="888"/>
      <c r="T40" s="888"/>
      <c r="U40" s="888"/>
      <c r="V40" s="888"/>
      <c r="W40" s="888"/>
      <c r="X40" s="888"/>
      <c r="Y40" s="888"/>
    </row>
    <row r="41" spans="1:26">
      <c r="A41" s="888"/>
      <c r="B41" s="888"/>
      <c r="C41" s="888"/>
      <c r="D41" s="888"/>
      <c r="J41" s="888"/>
      <c r="K41" s="888"/>
      <c r="L41" s="888"/>
      <c r="M41" s="888"/>
      <c r="N41" s="888"/>
    </row>
    <row r="42" spans="1:26">
      <c r="A42" s="888"/>
      <c r="B42" s="888"/>
      <c r="C42" s="888"/>
      <c r="D42" s="888"/>
    </row>
    <row r="43" spans="1:26">
      <c r="A43" s="888"/>
      <c r="B43" s="888"/>
      <c r="C43" s="888"/>
      <c r="D43" s="888"/>
      <c r="J43" s="890" t="s">
        <v>906</v>
      </c>
      <c r="K43" s="888"/>
      <c r="L43" s="888"/>
      <c r="M43" s="891">
        <v>27048</v>
      </c>
      <c r="N43" s="888"/>
      <c r="R43" s="890" t="s">
        <v>729</v>
      </c>
      <c r="S43" s="888"/>
      <c r="T43" s="888"/>
      <c r="U43" s="899">
        <v>78.461404577495429</v>
      </c>
      <c r="V43" s="888"/>
      <c r="W43" s="888"/>
      <c r="X43" s="888"/>
    </row>
    <row r="44" spans="1:26" ht="16" thickBot="1">
      <c r="A44" s="888"/>
      <c r="B44" s="888"/>
      <c r="C44" s="888"/>
      <c r="D44" s="888"/>
      <c r="J44" s="897" t="s">
        <v>907</v>
      </c>
      <c r="K44" s="896"/>
      <c r="L44" s="896"/>
      <c r="M44" s="898">
        <v>7425</v>
      </c>
      <c r="N44" s="896"/>
      <c r="R44" s="890" t="s">
        <v>908</v>
      </c>
      <c r="S44" s="888"/>
      <c r="T44" s="888"/>
      <c r="U44" s="899">
        <v>21.538595422504567</v>
      </c>
      <c r="V44" s="888"/>
      <c r="W44" s="888"/>
      <c r="X44" s="888"/>
    </row>
    <row r="45" spans="1:26">
      <c r="A45" s="888"/>
      <c r="B45" s="888"/>
      <c r="C45" s="888"/>
      <c r="D45" s="888"/>
    </row>
    <row r="46" spans="1:26">
      <c r="A46" s="888"/>
      <c r="B46" s="888"/>
      <c r="C46" s="888"/>
      <c r="D46" s="888"/>
      <c r="J46" s="890" t="s">
        <v>909</v>
      </c>
      <c r="K46" s="888"/>
      <c r="L46" s="888"/>
      <c r="M46" s="891">
        <v>34473</v>
      </c>
      <c r="N46" s="888"/>
    </row>
    <row r="47" spans="1:26">
      <c r="A47" s="888"/>
      <c r="B47" s="888"/>
      <c r="C47" s="888"/>
      <c r="D47" s="888"/>
    </row>
    <row r="48" spans="1:26" ht="2.25" customHeight="1"/>
  </sheetData>
  <mergeCells count="219">
    <mergeCell ref="J46:L46"/>
    <mergeCell ref="M46:N46"/>
    <mergeCell ref="A33:A47"/>
    <mergeCell ref="B33:D47"/>
    <mergeCell ref="J35:Z35"/>
    <mergeCell ref="J37:L37"/>
    <mergeCell ref="M37:N37"/>
    <mergeCell ref="J44:L44"/>
    <mergeCell ref="J40:L41"/>
    <mergeCell ref="M40:N41"/>
    <mergeCell ref="M44:N44"/>
    <mergeCell ref="R44:T44"/>
    <mergeCell ref="U44:X44"/>
    <mergeCell ref="B32:D32"/>
    <mergeCell ref="E32:F32"/>
    <mergeCell ref="I32:J32"/>
    <mergeCell ref="L32:M32"/>
    <mergeCell ref="N32:S32"/>
    <mergeCell ref="T32:V32"/>
    <mergeCell ref="J43:L43"/>
    <mergeCell ref="B26:D26"/>
    <mergeCell ref="E26:F26"/>
    <mergeCell ref="I26:J26"/>
    <mergeCell ref="M43:N43"/>
    <mergeCell ref="R43:T43"/>
    <mergeCell ref="U43:X43"/>
    <mergeCell ref="B31:D31"/>
    <mergeCell ref="E31:F31"/>
    <mergeCell ref="I31:J31"/>
    <mergeCell ref="L31:M31"/>
    <mergeCell ref="X32:AB32"/>
    <mergeCell ref="S37:U37"/>
    <mergeCell ref="V37:Y37"/>
    <mergeCell ref="S39:U40"/>
    <mergeCell ref="V39:Y40"/>
    <mergeCell ref="B27:D27"/>
    <mergeCell ref="N31:S31"/>
    <mergeCell ref="T31:V31"/>
    <mergeCell ref="X31:AB31"/>
    <mergeCell ref="B28:D28"/>
    <mergeCell ref="B30:D30"/>
    <mergeCell ref="E30:F30"/>
    <mergeCell ref="I30:J30"/>
    <mergeCell ref="L30:M30"/>
    <mergeCell ref="N30:S30"/>
    <mergeCell ref="T30:V30"/>
    <mergeCell ref="X30:AB30"/>
    <mergeCell ref="B29:D29"/>
    <mergeCell ref="E29:F29"/>
    <mergeCell ref="E27:F27"/>
    <mergeCell ref="I27:J27"/>
    <mergeCell ref="L27:M27"/>
    <mergeCell ref="N27:S27"/>
    <mergeCell ref="X26:AB26"/>
    <mergeCell ref="T27:V27"/>
    <mergeCell ref="X27:AB27"/>
    <mergeCell ref="T29:V29"/>
    <mergeCell ref="I29:J29"/>
    <mergeCell ref="L29:M29"/>
    <mergeCell ref="N29:S29"/>
    <mergeCell ref="L26:M26"/>
    <mergeCell ref="N26:S26"/>
    <mergeCell ref="T26:V26"/>
    <mergeCell ref="X29:AB29"/>
    <mergeCell ref="E28:F28"/>
    <mergeCell ref="I28:J28"/>
    <mergeCell ref="L28:M28"/>
    <mergeCell ref="N28:S28"/>
    <mergeCell ref="T28:V28"/>
    <mergeCell ref="X28:AB28"/>
    <mergeCell ref="I24:J24"/>
    <mergeCell ref="L24:M24"/>
    <mergeCell ref="N24:S24"/>
    <mergeCell ref="T24:V24"/>
    <mergeCell ref="I25:J25"/>
    <mergeCell ref="I22:J22"/>
    <mergeCell ref="L22:M22"/>
    <mergeCell ref="X23:AB23"/>
    <mergeCell ref="N22:S22"/>
    <mergeCell ref="T22:V22"/>
    <mergeCell ref="X22:AB22"/>
    <mergeCell ref="B25:D25"/>
    <mergeCell ref="E25:F25"/>
    <mergeCell ref="X24:AB24"/>
    <mergeCell ref="B23:D23"/>
    <mergeCell ref="E23:F23"/>
    <mergeCell ref="B21:D21"/>
    <mergeCell ref="E21:F21"/>
    <mergeCell ref="I21:J21"/>
    <mergeCell ref="L21:M21"/>
    <mergeCell ref="N21:S21"/>
    <mergeCell ref="T21:V21"/>
    <mergeCell ref="X21:AB21"/>
    <mergeCell ref="B22:D22"/>
    <mergeCell ref="E22:F22"/>
    <mergeCell ref="L25:M25"/>
    <mergeCell ref="N25:S25"/>
    <mergeCell ref="T23:V23"/>
    <mergeCell ref="I23:J23"/>
    <mergeCell ref="L23:M23"/>
    <mergeCell ref="N23:S23"/>
    <mergeCell ref="T25:V25"/>
    <mergeCell ref="X25:AB25"/>
    <mergeCell ref="B24:D24"/>
    <mergeCell ref="E24:F24"/>
    <mergeCell ref="B20:D20"/>
    <mergeCell ref="E20:F20"/>
    <mergeCell ref="I20:J20"/>
    <mergeCell ref="L20:M20"/>
    <mergeCell ref="N20:S20"/>
    <mergeCell ref="B18:D18"/>
    <mergeCell ref="E18:F18"/>
    <mergeCell ref="I18:J18"/>
    <mergeCell ref="L18:M18"/>
    <mergeCell ref="N18:S18"/>
    <mergeCell ref="B19:D19"/>
    <mergeCell ref="E19:F19"/>
    <mergeCell ref="T18:V18"/>
    <mergeCell ref="T20:V20"/>
    <mergeCell ref="T19:V19"/>
    <mergeCell ref="X17:AB17"/>
    <mergeCell ref="X19:AB19"/>
    <mergeCell ref="X18:AB18"/>
    <mergeCell ref="I19:J19"/>
    <mergeCell ref="L19:M19"/>
    <mergeCell ref="N19:S19"/>
    <mergeCell ref="T17:V17"/>
    <mergeCell ref="I17:J17"/>
    <mergeCell ref="X20:AB20"/>
    <mergeCell ref="T14:V14"/>
    <mergeCell ref="I16:J16"/>
    <mergeCell ref="L16:M16"/>
    <mergeCell ref="N16:S16"/>
    <mergeCell ref="T16:V16"/>
    <mergeCell ref="X16:AB16"/>
    <mergeCell ref="B15:D15"/>
    <mergeCell ref="L17:M17"/>
    <mergeCell ref="N17:S17"/>
    <mergeCell ref="B17:D17"/>
    <mergeCell ref="E17:F17"/>
    <mergeCell ref="X14:AB14"/>
    <mergeCell ref="T15:V15"/>
    <mergeCell ref="X15:AB15"/>
    <mergeCell ref="B16:D16"/>
    <mergeCell ref="E16:F16"/>
    <mergeCell ref="E15:F15"/>
    <mergeCell ref="I15:J15"/>
    <mergeCell ref="L15:M15"/>
    <mergeCell ref="N15:S15"/>
    <mergeCell ref="B14:D14"/>
    <mergeCell ref="E14:F14"/>
    <mergeCell ref="I14:J14"/>
    <mergeCell ref="L14:M14"/>
    <mergeCell ref="N14:S14"/>
    <mergeCell ref="B10:D10"/>
    <mergeCell ref="E10:F10"/>
    <mergeCell ref="B13:D13"/>
    <mergeCell ref="E13:F13"/>
    <mergeCell ref="I13:J13"/>
    <mergeCell ref="L13:M13"/>
    <mergeCell ref="N13:S13"/>
    <mergeCell ref="X10:AB10"/>
    <mergeCell ref="T12:V12"/>
    <mergeCell ref="X12:AB12"/>
    <mergeCell ref="I10:J10"/>
    <mergeCell ref="L10:M10"/>
    <mergeCell ref="T13:V13"/>
    <mergeCell ref="L12:M12"/>
    <mergeCell ref="N12:S12"/>
    <mergeCell ref="X13:AB13"/>
    <mergeCell ref="B12:D12"/>
    <mergeCell ref="E12:F12"/>
    <mergeCell ref="I12:J12"/>
    <mergeCell ref="T11:V11"/>
    <mergeCell ref="I11:J11"/>
    <mergeCell ref="L11:M11"/>
    <mergeCell ref="N11:S11"/>
    <mergeCell ref="X11:AB11"/>
    <mergeCell ref="E9:F9"/>
    <mergeCell ref="I9:J9"/>
    <mergeCell ref="L9:M9"/>
    <mergeCell ref="N9:S9"/>
    <mergeCell ref="B11:D11"/>
    <mergeCell ref="E11:F11"/>
    <mergeCell ref="B8:D8"/>
    <mergeCell ref="E8:F8"/>
    <mergeCell ref="I8:J8"/>
    <mergeCell ref="L8:M8"/>
    <mergeCell ref="N8:S8"/>
    <mergeCell ref="T8:V8"/>
    <mergeCell ref="X8:AB8"/>
    <mergeCell ref="T9:V9"/>
    <mergeCell ref="X9:AB9"/>
    <mergeCell ref="N10:S10"/>
    <mergeCell ref="T10:V10"/>
    <mergeCell ref="B9:D9"/>
    <mergeCell ref="D2:P2"/>
    <mergeCell ref="C3:O3"/>
    <mergeCell ref="B5:D5"/>
    <mergeCell ref="E5:G5"/>
    <mergeCell ref="I5:J5"/>
    <mergeCell ref="L5:M5"/>
    <mergeCell ref="N5:V5"/>
    <mergeCell ref="T7:V7"/>
    <mergeCell ref="AC5:AD5"/>
    <mergeCell ref="B6:D6"/>
    <mergeCell ref="E6:F6"/>
    <mergeCell ref="I6:J6"/>
    <mergeCell ref="L6:M6"/>
    <mergeCell ref="N6:S6"/>
    <mergeCell ref="T6:V6"/>
    <mergeCell ref="X6:AB6"/>
    <mergeCell ref="X5:AB5"/>
    <mergeCell ref="X7:AB7"/>
    <mergeCell ref="B7:D7"/>
    <mergeCell ref="E7:F7"/>
    <mergeCell ref="I7:J7"/>
    <mergeCell ref="L7:M7"/>
    <mergeCell ref="N7:S7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BS69"/>
  <sheetViews>
    <sheetView workbookViewId="0">
      <selection activeCell="B13" sqref="B13:K18"/>
    </sheetView>
  </sheetViews>
  <sheetFormatPr baseColWidth="10" defaultColWidth="8.83203125" defaultRowHeight="14"/>
  <cols>
    <col min="1" max="1" width="8.83203125" style="5" bestFit="1" customWidth="1"/>
    <col min="2" max="2" width="39.33203125" style="1" customWidth="1"/>
    <col min="3" max="3" width="30.5" style="3" customWidth="1"/>
    <col min="4" max="4" width="8.5" style="3" customWidth="1"/>
    <col min="5" max="5" width="8.5" style="5" bestFit="1" customWidth="1"/>
    <col min="6" max="6" width="17" style="2" bestFit="1" customWidth="1"/>
    <col min="7" max="7" width="14.33203125" style="4" bestFit="1" customWidth="1"/>
    <col min="8" max="8" width="12" style="4" customWidth="1"/>
    <col min="9" max="9" width="12.33203125" style="3" bestFit="1" customWidth="1"/>
    <col min="10" max="10" width="9.5" style="3" bestFit="1" customWidth="1"/>
    <col min="11" max="11" width="12.1640625" style="4" customWidth="1"/>
    <col min="12" max="12" width="9.5" style="4" bestFit="1" customWidth="1"/>
    <col min="13" max="13" width="12.33203125" style="4" bestFit="1" customWidth="1"/>
    <col min="14" max="14" width="9.5" style="4" bestFit="1" customWidth="1"/>
    <col min="15" max="17" width="12.33203125" style="5" bestFit="1" customWidth="1"/>
    <col min="18" max="18" width="14.1640625" style="5" bestFit="1" customWidth="1"/>
    <col min="19" max="19" width="14" style="5" bestFit="1" customWidth="1"/>
    <col min="20" max="20" width="13" style="5" bestFit="1" customWidth="1"/>
    <col min="21" max="21" width="32.5" style="5" bestFit="1" customWidth="1"/>
    <col min="22" max="22" width="12.6640625" style="1" bestFit="1" customWidth="1"/>
    <col min="23" max="23" width="12.5" style="1" bestFit="1" customWidth="1"/>
    <col min="24" max="25" width="9.5" style="1" bestFit="1" customWidth="1"/>
    <col min="26" max="27" width="10.6640625" style="1" bestFit="1" customWidth="1"/>
    <col min="28" max="28" width="8.1640625" style="1" bestFit="1" customWidth="1"/>
    <col min="29" max="29" width="4" style="1" bestFit="1" customWidth="1"/>
    <col min="30" max="30" width="4.1640625" style="1" bestFit="1" customWidth="1"/>
    <col min="31" max="31" width="6.5" style="1" bestFit="1" customWidth="1"/>
    <col min="32" max="32" width="6.6640625" style="1" bestFit="1" customWidth="1"/>
    <col min="33" max="33" width="5.6640625" style="1" bestFit="1" customWidth="1"/>
    <col min="34" max="34" width="13.83203125" style="1" bestFit="1" customWidth="1"/>
    <col min="35" max="35" width="8.83203125" style="1" customWidth="1"/>
    <col min="36" max="36" width="2.5" style="1" bestFit="1" customWidth="1"/>
    <col min="37" max="37" width="11.33203125" style="1" bestFit="1" customWidth="1"/>
    <col min="38" max="38" width="9.1640625" style="1" bestFit="1" customWidth="1"/>
    <col min="39" max="45" width="8.5" style="31" bestFit="1" customWidth="1"/>
    <col min="46" max="48" width="9.5" style="31" bestFit="1" customWidth="1"/>
    <col min="49" max="54" width="10" style="31" bestFit="1" customWidth="1"/>
    <col min="55" max="55" width="8.83203125" style="31" customWidth="1"/>
    <col min="56" max="65" width="7.5" style="31" bestFit="1" customWidth="1"/>
    <col min="66" max="67" width="7.83203125" style="1" bestFit="1" customWidth="1"/>
    <col min="68" max="71" width="8.5" style="1" bestFit="1" customWidth="1"/>
    <col min="72" max="82" width="8.83203125" style="1" customWidth="1"/>
    <col min="83" max="16384" width="8.83203125" style="1"/>
  </cols>
  <sheetData>
    <row r="1" spans="1:71" ht="27" customHeight="1">
      <c r="A1" s="274" t="s">
        <v>2225</v>
      </c>
      <c r="B1" s="275"/>
      <c r="C1" s="275">
        <v>805</v>
      </c>
      <c r="D1" s="275">
        <v>70</v>
      </c>
      <c r="E1" s="275"/>
      <c r="F1" s="275" t="str">
        <f>IFERROR(MATCH($C$1,'Working - CPI'!$A:$A,0),"")</f>
        <v/>
      </c>
      <c r="G1" s="6">
        <f>IFERROR(MATCH($C$1,'Lease Report 2025'!$B:$B,0),"")</f>
        <v>175</v>
      </c>
      <c r="H1" s="6"/>
      <c r="I1" s="6"/>
      <c r="J1" s="6"/>
      <c r="K1" s="6"/>
      <c r="L1" s="6"/>
      <c r="M1" s="6"/>
      <c r="N1" s="6"/>
      <c r="O1" s="42"/>
      <c r="P1" s="42"/>
      <c r="Q1" s="42"/>
      <c r="R1" s="42"/>
      <c r="S1" s="42"/>
      <c r="T1" s="868" t="s">
        <v>727</v>
      </c>
      <c r="U1" s="869"/>
    </row>
    <row r="2" spans="1:71" ht="20.25" customHeight="1" thickBot="1">
      <c r="A2" s="870" t="s">
        <v>1266</v>
      </c>
      <c r="B2" s="871"/>
      <c r="C2" s="251">
        <f>IF(G2=0,"",(G2-E29)/G2)</f>
        <v>0.68238234494015237</v>
      </c>
      <c r="D2" s="872" t="s">
        <v>729</v>
      </c>
      <c r="E2" s="871"/>
      <c r="F2" s="252" t="s">
        <v>730</v>
      </c>
      <c r="G2" s="253">
        <f>'Occupancy Summary Schedule'!$D$34</f>
        <v>58816</v>
      </c>
      <c r="H2" s="44"/>
      <c r="I2" s="44"/>
      <c r="J2" s="44"/>
      <c r="K2" s="43"/>
      <c r="L2" s="43"/>
      <c r="M2" s="43"/>
      <c r="N2" s="43"/>
      <c r="O2" s="43"/>
      <c r="P2" s="43"/>
      <c r="Q2" s="43"/>
      <c r="R2" s="43"/>
      <c r="S2" s="43"/>
      <c r="T2" s="45"/>
      <c r="U2" s="255">
        <f ca="1">TODAY()</f>
        <v>46009</v>
      </c>
      <c r="AH2" s="1" t="s">
        <v>731</v>
      </c>
    </row>
    <row r="3" spans="1:71" ht="17.5" customHeight="1" thickTop="1">
      <c r="A3" s="254">
        <f>'Occupancy Summary Schedule'!F53</f>
        <v>0.88710743779927259</v>
      </c>
      <c r="B3" s="12" t="s">
        <v>732</v>
      </c>
      <c r="C3" s="11"/>
      <c r="D3" s="1"/>
      <c r="O3" s="4"/>
      <c r="P3" s="4"/>
      <c r="Q3" s="4"/>
      <c r="R3" s="4"/>
      <c r="S3" s="4"/>
      <c r="U3" s="1"/>
      <c r="AH3" s="24">
        <v>5000</v>
      </c>
    </row>
    <row r="4" spans="1:71" s="46" customFormat="1" ht="14.5" customHeight="1">
      <c r="A4" s="875" t="s">
        <v>733</v>
      </c>
      <c r="B4" s="867"/>
      <c r="C4" s="867"/>
      <c r="D4" s="867"/>
      <c r="E4" s="867"/>
      <c r="F4" s="867"/>
      <c r="G4" s="867"/>
      <c r="H4" s="867"/>
      <c r="I4" s="867"/>
      <c r="J4" s="867"/>
      <c r="K4" s="867"/>
      <c r="L4" s="867"/>
      <c r="M4" s="867"/>
      <c r="N4" s="867"/>
      <c r="O4" s="867"/>
      <c r="P4" s="867"/>
      <c r="Q4" s="867"/>
      <c r="R4" s="867"/>
      <c r="S4" s="867"/>
      <c r="T4" s="867"/>
      <c r="U4" s="867"/>
      <c r="W4" s="259" t="s">
        <v>734</v>
      </c>
      <c r="X4" s="25"/>
      <c r="Y4" s="25"/>
      <c r="Z4" s="25"/>
      <c r="AA4" s="25"/>
      <c r="AB4" s="25"/>
      <c r="AC4" s="25"/>
      <c r="AD4" s="25"/>
      <c r="AE4" s="25"/>
      <c r="AF4" s="25"/>
      <c r="AG4" s="26"/>
      <c r="AH4" s="26"/>
      <c r="AJ4" s="47" t="s">
        <v>735</v>
      </c>
      <c r="AK4" s="48" t="s">
        <v>736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</row>
    <row r="5" spans="1:71" s="46" customFormat="1" ht="17.25" customHeight="1">
      <c r="A5" s="7"/>
      <c r="B5" s="8"/>
      <c r="C5" s="9"/>
      <c r="D5" s="9"/>
      <c r="E5" s="10"/>
      <c r="F5" s="8"/>
      <c r="G5" s="873" t="s">
        <v>737</v>
      </c>
      <c r="H5" s="852"/>
      <c r="I5" s="853"/>
      <c r="J5" s="874" t="s">
        <v>738</v>
      </c>
      <c r="K5" s="853"/>
      <c r="L5" s="873" t="s">
        <v>739</v>
      </c>
      <c r="M5" s="853"/>
      <c r="N5" s="873" t="s">
        <v>740</v>
      </c>
      <c r="O5" s="853"/>
      <c r="P5" s="22" t="s">
        <v>741</v>
      </c>
      <c r="Q5" s="23" t="s">
        <v>742</v>
      </c>
      <c r="R5" s="22" t="s">
        <v>743</v>
      </c>
      <c r="S5" s="22" t="s">
        <v>744</v>
      </c>
      <c r="T5" s="13"/>
      <c r="U5" s="15"/>
      <c r="V5" s="46" t="s">
        <v>744</v>
      </c>
      <c r="W5" s="29" t="s">
        <v>745</v>
      </c>
      <c r="X5" s="27"/>
      <c r="Y5" s="27"/>
      <c r="Z5" s="27"/>
      <c r="AA5" s="27"/>
      <c r="AB5" s="28" t="s">
        <v>746</v>
      </c>
      <c r="AC5" s="28"/>
      <c r="AD5" s="28"/>
      <c r="AE5" s="28" t="s">
        <v>287</v>
      </c>
      <c r="AF5" s="29"/>
      <c r="AG5" s="30"/>
      <c r="AH5" s="29"/>
      <c r="AJ5" s="49">
        <v>0</v>
      </c>
      <c r="AK5" s="50" t="s">
        <v>747</v>
      </c>
      <c r="AM5" s="51" t="s">
        <v>748</v>
      </c>
      <c r="AN5" s="32"/>
      <c r="AO5" s="32"/>
      <c r="AP5" s="32"/>
      <c r="AQ5" s="32"/>
      <c r="AR5" s="32"/>
      <c r="AS5" s="32"/>
      <c r="AT5" s="32"/>
      <c r="AU5" s="32"/>
      <c r="AV5" s="32"/>
      <c r="AW5" s="35"/>
      <c r="AX5" s="35"/>
      <c r="AY5" s="35"/>
      <c r="AZ5" s="35"/>
      <c r="BA5" s="35"/>
      <c r="BB5" s="35"/>
      <c r="BC5" s="31"/>
      <c r="BD5" s="51" t="s">
        <v>749</v>
      </c>
      <c r="BE5" s="32"/>
      <c r="BF5" s="32"/>
      <c r="BG5" s="32"/>
      <c r="BH5" s="32"/>
      <c r="BI5" s="32"/>
      <c r="BJ5" s="32"/>
      <c r="BK5" s="32"/>
      <c r="BL5" s="32"/>
      <c r="BM5" s="32"/>
    </row>
    <row r="6" spans="1:71" s="536" customFormat="1" ht="15" customHeight="1">
      <c r="A6" s="530" t="s">
        <v>750</v>
      </c>
      <c r="B6" s="531" t="s">
        <v>751</v>
      </c>
      <c r="C6" s="532" t="s">
        <v>752</v>
      </c>
      <c r="D6" s="532" t="s">
        <v>753</v>
      </c>
      <c r="E6" s="530" t="s">
        <v>730</v>
      </c>
      <c r="F6" s="533" t="s">
        <v>754</v>
      </c>
      <c r="G6" s="534" t="s">
        <v>5</v>
      </c>
      <c r="H6" s="534" t="s">
        <v>755</v>
      </c>
      <c r="I6" s="534" t="s">
        <v>756</v>
      </c>
      <c r="J6" s="532" t="s">
        <v>757</v>
      </c>
      <c r="K6" s="534" t="s">
        <v>756</v>
      </c>
      <c r="L6" s="534" t="s">
        <v>757</v>
      </c>
      <c r="M6" s="534" t="s">
        <v>756</v>
      </c>
      <c r="N6" s="534" t="s">
        <v>757</v>
      </c>
      <c r="O6" s="534" t="s">
        <v>756</v>
      </c>
      <c r="P6" s="534" t="s">
        <v>756</v>
      </c>
      <c r="Q6" s="534" t="s">
        <v>756</v>
      </c>
      <c r="R6" s="534" t="s">
        <v>756</v>
      </c>
      <c r="S6" s="534"/>
      <c r="T6" s="530" t="s">
        <v>758</v>
      </c>
      <c r="U6" s="535" t="s">
        <v>71</v>
      </c>
      <c r="W6" s="537" t="s">
        <v>759</v>
      </c>
      <c r="X6" s="537" t="s">
        <v>760</v>
      </c>
      <c r="Y6" s="537" t="s">
        <v>761</v>
      </c>
      <c r="Z6" s="537" t="s">
        <v>742</v>
      </c>
      <c r="AA6" s="537" t="s">
        <v>762</v>
      </c>
      <c r="AB6" s="538" t="s">
        <v>763</v>
      </c>
      <c r="AC6" s="539" t="s">
        <v>762</v>
      </c>
      <c r="AD6" s="540" t="s">
        <v>739</v>
      </c>
      <c r="AE6" s="538" t="s">
        <v>764</v>
      </c>
      <c r="AF6" s="539" t="s">
        <v>765</v>
      </c>
      <c r="AG6" s="540" t="s">
        <v>766</v>
      </c>
      <c r="AH6" s="541" t="s">
        <v>767</v>
      </c>
      <c r="AJ6" s="542">
        <v>1</v>
      </c>
      <c r="AK6" s="543" t="s">
        <v>768</v>
      </c>
      <c r="AL6" s="536" t="s">
        <v>769</v>
      </c>
      <c r="AM6" s="544">
        <v>12</v>
      </c>
      <c r="AN6" s="545">
        <f t="shared" ref="AN6:BB6" si="0">AM6+12</f>
        <v>24</v>
      </c>
      <c r="AO6" s="545">
        <f t="shared" si="0"/>
        <v>36</v>
      </c>
      <c r="AP6" s="545">
        <f t="shared" si="0"/>
        <v>48</v>
      </c>
      <c r="AQ6" s="545">
        <f t="shared" si="0"/>
        <v>60</v>
      </c>
      <c r="AR6" s="545">
        <f t="shared" si="0"/>
        <v>72</v>
      </c>
      <c r="AS6" s="545">
        <f t="shared" si="0"/>
        <v>84</v>
      </c>
      <c r="AT6" s="545">
        <f t="shared" si="0"/>
        <v>96</v>
      </c>
      <c r="AU6" s="545">
        <f t="shared" si="0"/>
        <v>108</v>
      </c>
      <c r="AV6" s="545">
        <f t="shared" si="0"/>
        <v>120</v>
      </c>
      <c r="AW6" s="545">
        <f t="shared" si="0"/>
        <v>132</v>
      </c>
      <c r="AX6" s="545">
        <f t="shared" si="0"/>
        <v>144</v>
      </c>
      <c r="AY6" s="545">
        <f t="shared" si="0"/>
        <v>156</v>
      </c>
      <c r="AZ6" s="545">
        <f t="shared" si="0"/>
        <v>168</v>
      </c>
      <c r="BA6" s="545">
        <f t="shared" si="0"/>
        <v>180</v>
      </c>
      <c r="BB6" s="545">
        <f t="shared" si="0"/>
        <v>192</v>
      </c>
      <c r="BD6" s="544">
        <f t="shared" ref="BD6:BS6" si="1">AM6</f>
        <v>12</v>
      </c>
      <c r="BE6" s="545">
        <f t="shared" si="1"/>
        <v>24</v>
      </c>
      <c r="BF6" s="545">
        <f t="shared" si="1"/>
        <v>36</v>
      </c>
      <c r="BG6" s="545">
        <f t="shared" si="1"/>
        <v>48</v>
      </c>
      <c r="BH6" s="545">
        <f t="shared" si="1"/>
        <v>60</v>
      </c>
      <c r="BI6" s="545">
        <f t="shared" si="1"/>
        <v>72</v>
      </c>
      <c r="BJ6" s="545">
        <f t="shared" si="1"/>
        <v>84</v>
      </c>
      <c r="BK6" s="545">
        <f t="shared" si="1"/>
        <v>96</v>
      </c>
      <c r="BL6" s="545">
        <f t="shared" si="1"/>
        <v>108</v>
      </c>
      <c r="BM6" s="545">
        <f t="shared" si="1"/>
        <v>120</v>
      </c>
      <c r="BN6" s="545">
        <f t="shared" si="1"/>
        <v>132</v>
      </c>
      <c r="BO6" s="545">
        <f t="shared" si="1"/>
        <v>144</v>
      </c>
      <c r="BP6" s="545">
        <f t="shared" si="1"/>
        <v>156</v>
      </c>
      <c r="BQ6" s="545">
        <f t="shared" si="1"/>
        <v>168</v>
      </c>
      <c r="BR6" s="545">
        <f t="shared" si="1"/>
        <v>180</v>
      </c>
      <c r="BS6" s="546">
        <f t="shared" si="1"/>
        <v>192</v>
      </c>
    </row>
    <row r="7" spans="1:71" s="76" customFormat="1" ht="25.5" customHeight="1">
      <c r="A7" s="65"/>
      <c r="B7" s="185"/>
      <c r="C7" s="66"/>
      <c r="D7" s="66"/>
      <c r="E7" s="65"/>
      <c r="F7" s="67"/>
      <c r="G7" s="68"/>
      <c r="H7" s="68"/>
      <c r="I7" s="68"/>
      <c r="J7" s="66"/>
      <c r="K7" s="69"/>
      <c r="L7" s="70"/>
      <c r="M7" s="68"/>
      <c r="N7" s="65"/>
      <c r="O7" s="71"/>
      <c r="P7" s="72"/>
      <c r="Q7" s="72"/>
      <c r="R7" s="73"/>
      <c r="S7" s="74"/>
      <c r="T7" s="75"/>
      <c r="U7" s="256"/>
      <c r="W7" s="260">
        <f>AB7*E7*(AG7/12)</f>
        <v>0</v>
      </c>
      <c r="X7" s="96" t="e">
        <f>SUMIFS($AM7:$BB7,$AM$6:$BB$6,"&lt;="&amp;AG7)+(INDEX($BD7:$BS7,MATCH(AG7+12,$AM$6:$BB$6))*(AG7-INDEX($AM$6:$BB$6,MATCH(AG7,$AM$6:$BB$6))))-W7</f>
        <v>#N/A</v>
      </c>
      <c r="Y7" s="77">
        <f>AD7*E7</f>
        <v>0</v>
      </c>
      <c r="Z7" s="97" t="e">
        <f>SUM(W7:X7)*Q7</f>
        <v>#N/A</v>
      </c>
      <c r="AA7" s="77">
        <f>AB7/12*E7*AC7</f>
        <v>0</v>
      </c>
      <c r="AB7" s="78">
        <f>IF(I7="",H7,I7)</f>
        <v>0</v>
      </c>
      <c r="AC7" s="79">
        <f>IF(O7="",N7,O7)</f>
        <v>0</v>
      </c>
      <c r="AD7" s="79">
        <f>IF(M7="",L7,M7)</f>
        <v>0</v>
      </c>
      <c r="AE7" s="80">
        <f>IFERROR(LEFT(K7, FIND("-", K7) - 1),J7)</f>
        <v>0</v>
      </c>
      <c r="AF7" s="81">
        <f>IFERROR(RIGHT(K7,LEN(K7)-SEARCH("-",K7)),0)</f>
        <v>0</v>
      </c>
      <c r="AG7" s="82">
        <f>_xlfn.NUMBERVALUE(AE7)*12+_xlfn.NUMBERVALUE(AF7)</f>
        <v>0</v>
      </c>
      <c r="AH7" s="83">
        <f>IF(E7&lt;$AH$3,36,60)</f>
        <v>36</v>
      </c>
      <c r="AJ7" s="84">
        <v>2</v>
      </c>
      <c r="AK7" s="85" t="s">
        <v>770</v>
      </c>
      <c r="AM7" s="86">
        <f>AB7*$E7</f>
        <v>0</v>
      </c>
      <c r="AN7" s="87">
        <f t="shared" ref="AN7:BB7" si="2">AM7*(1+$P7)</f>
        <v>0</v>
      </c>
      <c r="AO7" s="87">
        <f t="shared" si="2"/>
        <v>0</v>
      </c>
      <c r="AP7" s="87">
        <f t="shared" si="2"/>
        <v>0</v>
      </c>
      <c r="AQ7" s="87">
        <f t="shared" si="2"/>
        <v>0</v>
      </c>
      <c r="AR7" s="87">
        <f t="shared" si="2"/>
        <v>0</v>
      </c>
      <c r="AS7" s="87">
        <f t="shared" si="2"/>
        <v>0</v>
      </c>
      <c r="AT7" s="87">
        <f t="shared" si="2"/>
        <v>0</v>
      </c>
      <c r="AU7" s="87">
        <f t="shared" si="2"/>
        <v>0</v>
      </c>
      <c r="AV7" s="87">
        <f t="shared" si="2"/>
        <v>0</v>
      </c>
      <c r="AW7" s="88">
        <f t="shared" si="2"/>
        <v>0</v>
      </c>
      <c r="AX7" s="88">
        <f t="shared" si="2"/>
        <v>0</v>
      </c>
      <c r="AY7" s="88">
        <f t="shared" si="2"/>
        <v>0</v>
      </c>
      <c r="AZ7" s="88">
        <f t="shared" si="2"/>
        <v>0</v>
      </c>
      <c r="BA7" s="88">
        <f t="shared" si="2"/>
        <v>0</v>
      </c>
      <c r="BB7" s="89">
        <f t="shared" si="2"/>
        <v>0</v>
      </c>
      <c r="BC7" s="90"/>
      <c r="BD7" s="91">
        <f t="shared" ref="BD7:BS9" si="3">AM7/12</f>
        <v>0</v>
      </c>
      <c r="BE7" s="92">
        <f t="shared" si="3"/>
        <v>0</v>
      </c>
      <c r="BF7" s="92">
        <f t="shared" si="3"/>
        <v>0</v>
      </c>
      <c r="BG7" s="92">
        <f t="shared" si="3"/>
        <v>0</v>
      </c>
      <c r="BH7" s="92">
        <f t="shared" si="3"/>
        <v>0</v>
      </c>
      <c r="BI7" s="92">
        <f t="shared" si="3"/>
        <v>0</v>
      </c>
      <c r="BJ7" s="92">
        <f t="shared" si="3"/>
        <v>0</v>
      </c>
      <c r="BK7" s="92">
        <f t="shared" si="3"/>
        <v>0</v>
      </c>
      <c r="BL7" s="92">
        <f t="shared" si="3"/>
        <v>0</v>
      </c>
      <c r="BM7" s="92">
        <f t="shared" si="3"/>
        <v>0</v>
      </c>
      <c r="BN7" s="93">
        <f t="shared" si="3"/>
        <v>0</v>
      </c>
      <c r="BO7" s="93">
        <f t="shared" si="3"/>
        <v>0</v>
      </c>
      <c r="BP7" s="93">
        <f t="shared" si="3"/>
        <v>0</v>
      </c>
      <c r="BQ7" s="93">
        <f t="shared" si="3"/>
        <v>0</v>
      </c>
      <c r="BR7" s="93">
        <f t="shared" si="3"/>
        <v>0</v>
      </c>
      <c r="BS7" s="94">
        <f t="shared" si="3"/>
        <v>0</v>
      </c>
    </row>
    <row r="8" spans="1:71" s="82" customFormat="1" ht="25.5" customHeight="1">
      <c r="A8" s="65"/>
      <c r="B8" s="185"/>
      <c r="C8" s="66"/>
      <c r="D8" s="66"/>
      <c r="E8" s="65"/>
      <c r="F8" s="67"/>
      <c r="G8" s="68"/>
      <c r="H8" s="68"/>
      <c r="I8" s="68"/>
      <c r="J8" s="66"/>
      <c r="K8" s="69"/>
      <c r="L8" s="70"/>
      <c r="M8" s="68"/>
      <c r="N8" s="65"/>
      <c r="O8" s="71"/>
      <c r="P8" s="72"/>
      <c r="Q8" s="95"/>
      <c r="R8" s="73"/>
      <c r="S8" s="74"/>
      <c r="T8" s="75"/>
      <c r="U8" s="257"/>
      <c r="W8" s="260">
        <f>AB8*E8*(AG8/12)</f>
        <v>0</v>
      </c>
      <c r="X8" s="96" t="e">
        <f>SUMIFS($AM8:$BB8,$AM$6:$BB$6,"&lt;="&amp;AG8)+(INDEX($BD8:$BS8,MATCH(AG8+12,$AM$6:$BB$6))*(AG8-INDEX($AM$6:$BB$6,MATCH(AG8,$AM$6:$BB$6))))-W8</f>
        <v>#N/A</v>
      </c>
      <c r="Y8" s="97">
        <f>AD8*E8</f>
        <v>0</v>
      </c>
      <c r="Z8" s="97" t="e">
        <f>SUM(W8:X8)*Q8</f>
        <v>#N/A</v>
      </c>
      <c r="AA8" s="97">
        <f>AB8/12*E8*AC8</f>
        <v>0</v>
      </c>
      <c r="AB8" s="78">
        <f>IF(I8="",H8,I8)</f>
        <v>0</v>
      </c>
      <c r="AC8" s="79">
        <f>IF(O8="",N8,O8)</f>
        <v>0</v>
      </c>
      <c r="AD8" s="79">
        <f>IF(M8="",L8,M8)</f>
        <v>0</v>
      </c>
      <c r="AE8" s="80">
        <f>IFERROR(LEFT(K8, FIND("-", K8) - 1),J8)</f>
        <v>0</v>
      </c>
      <c r="AF8" s="81">
        <f>IFERROR(RIGHT(K8,LEN(K8)-SEARCH("-",K8)),0)</f>
        <v>0</v>
      </c>
      <c r="AG8" s="82">
        <f>_xlfn.NUMBERVALUE(AE8)*12+_xlfn.NUMBERVALUE(AF8)</f>
        <v>0</v>
      </c>
      <c r="AH8" s="83">
        <f>IF(E8&lt;$AH$3,36,60)</f>
        <v>36</v>
      </c>
      <c r="AI8" s="98"/>
      <c r="AJ8" s="98"/>
      <c r="AK8" s="98"/>
      <c r="AL8" s="98"/>
      <c r="AM8" s="99">
        <f>AB8*$E8</f>
        <v>0</v>
      </c>
      <c r="AN8" s="100">
        <f t="shared" ref="AN8:BB8" si="4">AM8*(1+$P8)</f>
        <v>0</v>
      </c>
      <c r="AO8" s="100">
        <f t="shared" si="4"/>
        <v>0</v>
      </c>
      <c r="AP8" s="100">
        <f t="shared" si="4"/>
        <v>0</v>
      </c>
      <c r="AQ8" s="100">
        <f t="shared" si="4"/>
        <v>0</v>
      </c>
      <c r="AR8" s="100">
        <f t="shared" si="4"/>
        <v>0</v>
      </c>
      <c r="AS8" s="100">
        <f t="shared" si="4"/>
        <v>0</v>
      </c>
      <c r="AT8" s="100">
        <f t="shared" si="4"/>
        <v>0</v>
      </c>
      <c r="AU8" s="100">
        <f t="shared" si="4"/>
        <v>0</v>
      </c>
      <c r="AV8" s="100">
        <f t="shared" si="4"/>
        <v>0</v>
      </c>
      <c r="AW8" s="101">
        <f t="shared" si="4"/>
        <v>0</v>
      </c>
      <c r="AX8" s="101">
        <f t="shared" si="4"/>
        <v>0</v>
      </c>
      <c r="AY8" s="101">
        <f t="shared" si="4"/>
        <v>0</v>
      </c>
      <c r="AZ8" s="101">
        <f t="shared" si="4"/>
        <v>0</v>
      </c>
      <c r="BA8" s="101">
        <f t="shared" si="4"/>
        <v>0</v>
      </c>
      <c r="BB8" s="102">
        <f t="shared" si="4"/>
        <v>0</v>
      </c>
      <c r="BC8" s="100"/>
      <c r="BD8" s="99">
        <f t="shared" si="3"/>
        <v>0</v>
      </c>
      <c r="BE8" s="100">
        <f t="shared" si="3"/>
        <v>0</v>
      </c>
      <c r="BF8" s="100">
        <f t="shared" si="3"/>
        <v>0</v>
      </c>
      <c r="BG8" s="100">
        <f t="shared" si="3"/>
        <v>0</v>
      </c>
      <c r="BH8" s="100">
        <f t="shared" si="3"/>
        <v>0</v>
      </c>
      <c r="BI8" s="100">
        <f t="shared" si="3"/>
        <v>0</v>
      </c>
      <c r="BJ8" s="100">
        <f t="shared" si="3"/>
        <v>0</v>
      </c>
      <c r="BK8" s="100">
        <f t="shared" si="3"/>
        <v>0</v>
      </c>
      <c r="BL8" s="100">
        <f t="shared" si="3"/>
        <v>0</v>
      </c>
      <c r="BM8" s="100">
        <f t="shared" si="3"/>
        <v>0</v>
      </c>
      <c r="BN8" s="101">
        <f t="shared" si="3"/>
        <v>0</v>
      </c>
      <c r="BO8" s="101">
        <f t="shared" si="3"/>
        <v>0</v>
      </c>
      <c r="BP8" s="101">
        <f t="shared" si="3"/>
        <v>0</v>
      </c>
      <c r="BQ8" s="101">
        <f t="shared" si="3"/>
        <v>0</v>
      </c>
      <c r="BR8" s="101">
        <f t="shared" si="3"/>
        <v>0</v>
      </c>
      <c r="BS8" s="102">
        <f t="shared" si="3"/>
        <v>0</v>
      </c>
    </row>
    <row r="9" spans="1:71" s="110" customFormat="1" ht="21" customHeight="1">
      <c r="A9" s="60"/>
      <c r="B9" s="185"/>
      <c r="C9" s="62"/>
      <c r="D9" s="62"/>
      <c r="E9" s="60"/>
      <c r="F9" s="103"/>
      <c r="G9" s="64"/>
      <c r="H9" s="64"/>
      <c r="I9" s="64"/>
      <c r="J9" s="62"/>
      <c r="K9" s="104"/>
      <c r="L9" s="105"/>
      <c r="M9" s="64"/>
      <c r="N9" s="60"/>
      <c r="O9" s="106"/>
      <c r="P9" s="107"/>
      <c r="Q9" s="108"/>
      <c r="R9" s="73"/>
      <c r="S9" s="74"/>
      <c r="T9" s="109"/>
      <c r="U9" s="256"/>
      <c r="W9" s="264">
        <f>AB9*E9*(AG9/12)</f>
        <v>0</v>
      </c>
      <c r="X9" s="265" t="e">
        <f>SUMIFS($AM9:$BB9,$AM$6:$BB$6,"&lt;="&amp;AG9)+(INDEX($BD9:$BS9,MATCH(AG9+12,$AM$6:$BB$6))*(AG9-INDEX($AM$6:$BB$6,MATCH(AG9,$AM$6:$BB$6))))-W9</f>
        <v>#N/A</v>
      </c>
      <c r="Y9" s="112">
        <f>AD9*E9</f>
        <v>0</v>
      </c>
      <c r="Z9" s="266" t="e">
        <f>SUM(W9:X9)*Q9</f>
        <v>#N/A</v>
      </c>
      <c r="AA9" s="112">
        <f>AB9/12*E9*AC9</f>
        <v>0</v>
      </c>
      <c r="AB9" s="78">
        <f>IF(I9="",H9,I9)</f>
        <v>0</v>
      </c>
      <c r="AC9" s="79">
        <f>IF(O9="",N9,O9)</f>
        <v>0</v>
      </c>
      <c r="AD9" s="79">
        <f>IF(M9="",L9,M9)</f>
        <v>0</v>
      </c>
      <c r="AE9" s="80">
        <f>IFERROR(LEFT(K9, FIND("-", K9) - 1),J9)</f>
        <v>0</v>
      </c>
      <c r="AF9" s="81">
        <f>IFERROR(RIGHT(K9,LEN(K9)-SEARCH("-",K9)),0)</f>
        <v>0</v>
      </c>
      <c r="AG9" s="113">
        <f>_xlfn.NUMBERVALUE(AE9)*12+_xlfn.NUMBERVALUE(AF9)</f>
        <v>0</v>
      </c>
      <c r="AH9" s="114">
        <f>IF(E9&lt;$AH$3,36,60)</f>
        <v>36</v>
      </c>
      <c r="AI9" s="55"/>
      <c r="AJ9" s="55"/>
      <c r="AK9" s="55"/>
      <c r="AL9" s="55"/>
      <c r="AM9" s="115">
        <f>AB9*$E9</f>
        <v>0</v>
      </c>
      <c r="AN9" s="116">
        <f t="shared" ref="AN9:BB9" si="5">AM9*(1+$P9)</f>
        <v>0</v>
      </c>
      <c r="AO9" s="116">
        <f t="shared" si="5"/>
        <v>0</v>
      </c>
      <c r="AP9" s="116">
        <f t="shared" si="5"/>
        <v>0</v>
      </c>
      <c r="AQ9" s="116">
        <f t="shared" si="5"/>
        <v>0</v>
      </c>
      <c r="AR9" s="116">
        <f t="shared" si="5"/>
        <v>0</v>
      </c>
      <c r="AS9" s="116">
        <f t="shared" si="5"/>
        <v>0</v>
      </c>
      <c r="AT9" s="116">
        <f t="shared" si="5"/>
        <v>0</v>
      </c>
      <c r="AU9" s="116">
        <f t="shared" si="5"/>
        <v>0</v>
      </c>
      <c r="AV9" s="116">
        <f t="shared" si="5"/>
        <v>0</v>
      </c>
      <c r="AW9" s="117">
        <f t="shared" si="5"/>
        <v>0</v>
      </c>
      <c r="AX9" s="117">
        <f t="shared" si="5"/>
        <v>0</v>
      </c>
      <c r="AY9" s="117">
        <f t="shared" si="5"/>
        <v>0</v>
      </c>
      <c r="AZ9" s="117">
        <f t="shared" si="5"/>
        <v>0</v>
      </c>
      <c r="BA9" s="117">
        <f t="shared" si="5"/>
        <v>0</v>
      </c>
      <c r="BB9" s="118">
        <f t="shared" si="5"/>
        <v>0</v>
      </c>
      <c r="BC9" s="116"/>
      <c r="BD9" s="115">
        <f t="shared" si="3"/>
        <v>0</v>
      </c>
      <c r="BE9" s="119">
        <f t="shared" si="3"/>
        <v>0</v>
      </c>
      <c r="BF9" s="119">
        <f t="shared" si="3"/>
        <v>0</v>
      </c>
      <c r="BG9" s="119">
        <f t="shared" si="3"/>
        <v>0</v>
      </c>
      <c r="BH9" s="119">
        <f t="shared" si="3"/>
        <v>0</v>
      </c>
      <c r="BI9" s="119">
        <f t="shared" si="3"/>
        <v>0</v>
      </c>
      <c r="BJ9" s="119">
        <f t="shared" si="3"/>
        <v>0</v>
      </c>
      <c r="BK9" s="119">
        <f t="shared" si="3"/>
        <v>0</v>
      </c>
      <c r="BL9" s="119">
        <f t="shared" si="3"/>
        <v>0</v>
      </c>
      <c r="BM9" s="119">
        <f t="shared" si="3"/>
        <v>0</v>
      </c>
      <c r="BN9" s="120">
        <f t="shared" si="3"/>
        <v>0</v>
      </c>
      <c r="BO9" s="120">
        <f t="shared" si="3"/>
        <v>0</v>
      </c>
      <c r="BP9" s="120">
        <f t="shared" si="3"/>
        <v>0</v>
      </c>
      <c r="BQ9" s="120">
        <f t="shared" si="3"/>
        <v>0</v>
      </c>
      <c r="BR9" s="120">
        <f t="shared" si="3"/>
        <v>0</v>
      </c>
      <c r="BS9" s="121">
        <f t="shared" si="3"/>
        <v>0</v>
      </c>
    </row>
    <row r="10" spans="1:71" s="46" customFormat="1" ht="15.75" customHeight="1">
      <c r="A10" s="865" t="s">
        <v>771</v>
      </c>
      <c r="B10" s="838"/>
      <c r="C10" s="838"/>
      <c r="D10" s="838"/>
      <c r="E10" s="838"/>
      <c r="F10" s="838"/>
      <c r="G10" s="838"/>
      <c r="H10" s="838"/>
      <c r="I10" s="838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9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9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71" s="46" customFormat="1" ht="15.75" customHeight="1">
      <c r="A11" s="866"/>
      <c r="B11" s="867"/>
      <c r="C11" s="867"/>
      <c r="D11" s="867"/>
      <c r="E11" s="867"/>
      <c r="F11" s="867"/>
      <c r="G11" s="867"/>
      <c r="H11" s="867"/>
      <c r="I11" s="867"/>
      <c r="J11" s="867"/>
      <c r="K11" s="867"/>
      <c r="L11" s="867"/>
      <c r="M11" s="867"/>
      <c r="N11" s="867"/>
      <c r="O11" s="867"/>
      <c r="P11" s="867"/>
      <c r="Q11" s="867"/>
      <c r="R11" s="867"/>
      <c r="S11" s="867"/>
      <c r="T11" s="867"/>
      <c r="U11" s="858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9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</row>
    <row r="12" spans="1:71" s="536" customFormat="1" ht="15" customHeight="1">
      <c r="A12" s="530" t="s">
        <v>750</v>
      </c>
      <c r="B12" s="531" t="s">
        <v>751</v>
      </c>
      <c r="C12" s="532" t="s">
        <v>752</v>
      </c>
      <c r="D12" s="532" t="s">
        <v>753</v>
      </c>
      <c r="E12" s="530" t="s">
        <v>730</v>
      </c>
      <c r="F12" s="533" t="s">
        <v>772</v>
      </c>
      <c r="G12" s="534" t="s">
        <v>5</v>
      </c>
      <c r="H12" s="534" t="s">
        <v>757</v>
      </c>
      <c r="I12" s="534" t="s">
        <v>773</v>
      </c>
      <c r="J12" s="532" t="s">
        <v>774</v>
      </c>
      <c r="K12" s="914" t="s">
        <v>775</v>
      </c>
      <c r="L12" s="915"/>
      <c r="M12" s="915"/>
      <c r="N12" s="915"/>
      <c r="O12" s="915"/>
      <c r="P12" s="915"/>
      <c r="Q12" s="915"/>
      <c r="R12" s="915"/>
      <c r="S12" s="915"/>
      <c r="T12" s="915"/>
      <c r="U12" s="860"/>
      <c r="W12" s="537" t="s">
        <v>759</v>
      </c>
      <c r="X12" s="537" t="s">
        <v>760</v>
      </c>
      <c r="Y12" s="537" t="s">
        <v>761</v>
      </c>
      <c r="Z12" s="537" t="s">
        <v>742</v>
      </c>
      <c r="AA12" s="537" t="s">
        <v>762</v>
      </c>
      <c r="AB12" s="538" t="s">
        <v>763</v>
      </c>
      <c r="AC12" s="539" t="s">
        <v>762</v>
      </c>
      <c r="AD12" s="540" t="s">
        <v>739</v>
      </c>
      <c r="AE12" s="538" t="s">
        <v>764</v>
      </c>
      <c r="AF12" s="539" t="s">
        <v>765</v>
      </c>
      <c r="AG12" s="540" t="s">
        <v>766</v>
      </c>
      <c r="AH12" s="541" t="s">
        <v>767</v>
      </c>
      <c r="AJ12" s="542">
        <v>1</v>
      </c>
      <c r="AK12" s="543" t="s">
        <v>768</v>
      </c>
      <c r="AL12" s="536" t="s">
        <v>769</v>
      </c>
      <c r="AM12" s="544">
        <v>12</v>
      </c>
      <c r="AN12" s="545">
        <f t="shared" ref="AN12:BB12" si="6">AM12+12</f>
        <v>24</v>
      </c>
      <c r="AO12" s="545">
        <f t="shared" si="6"/>
        <v>36</v>
      </c>
      <c r="AP12" s="545">
        <f t="shared" si="6"/>
        <v>48</v>
      </c>
      <c r="AQ12" s="545">
        <f t="shared" si="6"/>
        <v>60</v>
      </c>
      <c r="AR12" s="545">
        <f t="shared" si="6"/>
        <v>72</v>
      </c>
      <c r="AS12" s="545">
        <f t="shared" si="6"/>
        <v>84</v>
      </c>
      <c r="AT12" s="545">
        <f t="shared" si="6"/>
        <v>96</v>
      </c>
      <c r="AU12" s="545">
        <f t="shared" si="6"/>
        <v>108</v>
      </c>
      <c r="AV12" s="545">
        <f t="shared" si="6"/>
        <v>120</v>
      </c>
      <c r="AW12" s="545">
        <f t="shared" si="6"/>
        <v>132</v>
      </c>
      <c r="AX12" s="545">
        <f t="shared" si="6"/>
        <v>144</v>
      </c>
      <c r="AY12" s="545">
        <f t="shared" si="6"/>
        <v>156</v>
      </c>
      <c r="AZ12" s="545">
        <f t="shared" si="6"/>
        <v>168</v>
      </c>
      <c r="BA12" s="545">
        <f t="shared" si="6"/>
        <v>180</v>
      </c>
      <c r="BB12" s="545">
        <f t="shared" si="6"/>
        <v>192</v>
      </c>
      <c r="BD12" s="544">
        <f t="shared" ref="BD12:BS12" si="7">AM12</f>
        <v>12</v>
      </c>
      <c r="BE12" s="545">
        <f t="shared" si="7"/>
        <v>24</v>
      </c>
      <c r="BF12" s="545">
        <f t="shared" si="7"/>
        <v>36</v>
      </c>
      <c r="BG12" s="545">
        <f t="shared" si="7"/>
        <v>48</v>
      </c>
      <c r="BH12" s="545">
        <f t="shared" si="7"/>
        <v>60</v>
      </c>
      <c r="BI12" s="545">
        <f t="shared" si="7"/>
        <v>72</v>
      </c>
      <c r="BJ12" s="545">
        <f t="shared" si="7"/>
        <v>84</v>
      </c>
      <c r="BK12" s="545">
        <f t="shared" si="7"/>
        <v>96</v>
      </c>
      <c r="BL12" s="545">
        <f t="shared" si="7"/>
        <v>108</v>
      </c>
      <c r="BM12" s="545">
        <f t="shared" si="7"/>
        <v>120</v>
      </c>
      <c r="BN12" s="545">
        <f t="shared" si="7"/>
        <v>132</v>
      </c>
      <c r="BO12" s="545">
        <f t="shared" si="7"/>
        <v>144</v>
      </c>
      <c r="BP12" s="545">
        <f t="shared" si="7"/>
        <v>156</v>
      </c>
      <c r="BQ12" s="545">
        <f t="shared" si="7"/>
        <v>168</v>
      </c>
      <c r="BR12" s="545">
        <f t="shared" si="7"/>
        <v>180</v>
      </c>
      <c r="BS12" s="546">
        <f t="shared" si="7"/>
        <v>192</v>
      </c>
    </row>
    <row r="13" spans="1:71" s="55" customFormat="1" ht="20.25" customHeight="1">
      <c r="A13" s="125"/>
      <c r="B13" s="150" t="str">
        <f>IF($D$1="","",IF(INDEX('January 2026 Renewals'!$A:$A,$D$1+ROW()-ROW($B$13))&lt;&gt;$C$1,"",INDEX('January 2026 Renewals'!$H:$H,$D$1+ROW()-ROW($B$13))))</f>
        <v>Advantage Reline Services Inc</v>
      </c>
      <c r="C13" s="151" t="str">
        <f>IF($D$1="","",IF(INDEX('January 2026 Renewals'!$A:$A,$D$1+ROW()-ROW($B$13))&lt;&gt;$C$1,"",INDEX('January 2026 Renewals'!$C:$C,$D$1+ROW()-ROW($B$13))))</f>
        <v>766-119</v>
      </c>
      <c r="D13" s="151">
        <f>IF($D$1="","",IF(INDEX('January 2026 Renewals'!$A:$A,$D$1+ROW()-ROW($B$13))&lt;&gt;$C$1,"",INDEX('January 2026 Renewals'!$E:$E,$D$1+ROW()-ROW($B$13))))</f>
        <v>119</v>
      </c>
      <c r="E13" s="152">
        <f>IF($D$1="","",IF(INDEX('January 2026 Renewals'!$A:$A,$D$1+ROW()-ROW($B$13))&lt;&gt;$C$1,"",INDEX('January 2026 Renewals'!$G:$G,$D$1+ROW()-ROW($B$13))))</f>
        <v>4463</v>
      </c>
      <c r="F13" s="153">
        <f>IF($D$1="","",IF(INDEX('January 2026 Renewals'!$A:$A,$D$1+ROW()-ROW($B$13))&lt;&gt;$C$1,"",INDEX('January 2026 Renewals'!$I:$I,$D$1+ROW()-ROW($B$13))))</f>
        <v>46081</v>
      </c>
      <c r="G13" s="486">
        <f>IF($D$1="","",IF(INDEX('January 2026 Renewals'!$A:$A,$D$1+ROW()-ROW($B$13))&lt;&gt;$C$1,"",INDEX('January 2026 Renewals'!$Q:$Q,$D$1+ROW()-ROW($B$13))))</f>
        <v>1.1499999999999999</v>
      </c>
      <c r="H13" s="486">
        <f>IF($D$1="","",IF(INDEX('January 2026 Renewals'!$A:$A,$D$1+ROW()-ROW($B$13))&lt;&gt;$C$1,"",INDEX('January 2026 Renewals'!$R:$R,$D$1+ROW()-ROW($B$13))))</f>
        <v>1.55</v>
      </c>
      <c r="I13" s="486">
        <f>IF($D$1="","",IF(INDEX('January 2026 Renewals'!$A:$A,$D$1+ROW()-ROW($B$13))&lt;&gt;$C$1,"",INDEX('January 2026 Renewals'!$W:$W,$D$1+ROW()-ROW($B$13))))</f>
        <v>1.47</v>
      </c>
      <c r="J13" s="486">
        <f>IF($D$1="","",IF(INDEX('January 2026 Renewals'!$A:$A,$D$1+ROW()-ROW($B$13))&lt;&gt;$C$1,"",INDEX('January 2026 Renewals'!$AC:$AC,$D$1+ROW()-ROW($B$13))))</f>
        <v>1.44</v>
      </c>
      <c r="K13" t="str">
        <f>IF($D$1="","",IF(INDEX('January 2026 Renewals'!$A:$A,$D$1+ROW()-ROW($B$13))&lt;&gt;$C$1,"",INDEX('January 2026 Renewals'!$AM:$AM,$D$1+ROW()-ROW($B$13))))</f>
        <v>12.1.25_Options Sent</v>
      </c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10"/>
    </row>
    <row r="14" spans="1:71" s="55" customFormat="1" ht="20.25" customHeight="1">
      <c r="A14" s="125"/>
      <c r="B14" s="150" t="str">
        <f>IF($D$1="","",IF(INDEX('January 2026 Renewals'!$A:$A,$D$1+ROW()-ROW($B$13))&lt;&gt;$C$1,"",INDEX('January 2026 Renewals'!$H:$H,$D$1+ROW()-ROW($B$13))))</f>
        <v>HB Aerospace Holdings</v>
      </c>
      <c r="C14" s="151" t="str">
        <f>IF($D$1="","",IF(INDEX('January 2026 Renewals'!$A:$A,$D$1+ROW()-ROW($B$13))&lt;&gt;$C$1,"",INDEX('January 2026 Renewals'!$C:$C,$D$1+ROW()-ROW($B$13))))</f>
        <v>766-101</v>
      </c>
      <c r="D14" s="151" t="str">
        <f>IF($D$1="","",IF(INDEX('January 2026 Renewals'!$A:$A,$D$1+ROW()-ROW($B$13))&lt;&gt;$C$1,"",INDEX('January 2026 Renewals'!$E:$E,$D$1+ROW()-ROW($B$13))))</f>
        <v>Base</v>
      </c>
      <c r="E14" s="152">
        <f>IF($D$1="","",IF(INDEX('January 2026 Renewals'!$A:$A,$D$1+ROW()-ROW($B$13))&lt;&gt;$C$1,"",INDEX('January 2026 Renewals'!$G:$G,$D$1+ROW()-ROW($B$13))))</f>
        <v>7266</v>
      </c>
      <c r="F14" s="153">
        <f>IF($D$1="","",IF(INDEX('January 2026 Renewals'!$A:$A,$D$1+ROW()-ROW($B$13))&lt;&gt;$C$1,"",INDEX('January 2026 Renewals'!$I:$I,$D$1+ROW()-ROW($B$13))))</f>
        <v>46142</v>
      </c>
      <c r="G14" s="486">
        <f>IF($D$1="","",IF(INDEX('January 2026 Renewals'!$A:$A,$D$1+ROW()-ROW($B$13))&lt;&gt;$C$1,"",INDEX('January 2026 Renewals'!$Q:$Q,$D$1+ROW()-ROW($B$13))))</f>
        <v>1.05</v>
      </c>
      <c r="H14" s="486">
        <f>IF($D$1="","",IF(INDEX('January 2026 Renewals'!$A:$A,$D$1+ROW()-ROW($B$13))&lt;&gt;$C$1,"",INDEX('January 2026 Renewals'!$R:$R,$D$1+ROW()-ROW($B$13))))</f>
        <v>1.55</v>
      </c>
      <c r="I14" s="486">
        <f>IF($D$1="","",IF(INDEX('January 2026 Renewals'!$A:$A,$D$1+ROW()-ROW($B$13))&lt;&gt;$C$1,"",INDEX('January 2026 Renewals'!$W:$W,$D$1+ROW()-ROW($B$13))))</f>
        <v>1.42</v>
      </c>
      <c r="J14" s="486">
        <f>IF($D$1="","",IF(INDEX('January 2026 Renewals'!$A:$A,$D$1+ROW()-ROW($B$13))&lt;&gt;$C$1,"",INDEX('January 2026 Renewals'!$AC:$AC,$D$1+ROW()-ROW($B$13))))</f>
        <v>1.4000000000000001</v>
      </c>
      <c r="K14">
        <f>IF($D$1="","",IF(INDEX('January 2026 Renewals'!$A:$A,$D$1+ROW()-ROW($B$13))&lt;&gt;$C$1,"",INDEX('January 2026 Renewals'!$AM:$AM,$D$1+ROW()-ROW($B$13))))</f>
        <v>0</v>
      </c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10"/>
    </row>
    <row r="15" spans="1:71" s="56" customFormat="1" ht="12.75" customHeight="1">
      <c r="A15" s="277"/>
      <c r="B15" s="150" t="str">
        <f>IF($D$1="","",IF(INDEX('January 2026 Renewals'!$A:$A,$D$1+ROW()-ROW($B$13))&lt;&gt;$C$1,"",INDEX('January 2026 Renewals'!$H:$H,$D$1+ROW()-ROW($B$13))))</f>
        <v/>
      </c>
      <c r="C15" s="151" t="str">
        <f>IF($D$1="","",IF(INDEX('January 2026 Renewals'!$A:$A,$D$1+ROW()-ROW($B$13))&lt;&gt;$C$1,"",INDEX('January 2026 Renewals'!$C:$C,$D$1+ROW()-ROW($B$13))))</f>
        <v/>
      </c>
      <c r="D15" s="151" t="str">
        <f>IF($D$1="","",IF(INDEX('January 2026 Renewals'!$A:$A,$D$1+ROW()-ROW($B$13))&lt;&gt;$C$1,"",INDEX('January 2026 Renewals'!$E:$E,$D$1+ROW()-ROW($B$13))))</f>
        <v/>
      </c>
      <c r="E15" s="152" t="str">
        <f>IF($D$1="","",IF(INDEX('January 2026 Renewals'!$A:$A,$D$1+ROW()-ROW($B$13))&lt;&gt;$C$1,"",INDEX('January 2026 Renewals'!$G:$G,$D$1+ROW()-ROW($B$13))))</f>
        <v/>
      </c>
      <c r="F15" s="153" t="str">
        <f>IF($D$1="","",IF(INDEX('January 2026 Renewals'!$A:$A,$D$1+ROW()-ROW($B$13))&lt;&gt;$C$1,"",INDEX('January 2026 Renewals'!$I:$I,$D$1+ROW()-ROW($B$13))))</f>
        <v/>
      </c>
      <c r="G15" s="486" t="str">
        <f>IF($D$1="","",IF(INDEX('January 2026 Renewals'!$A:$A,$D$1+ROW()-ROW($B$13))&lt;&gt;$C$1,"",INDEX('January 2026 Renewals'!$Q:$Q,$D$1+ROW()-ROW($B$13))))</f>
        <v/>
      </c>
      <c r="H15" s="486" t="str">
        <f>IF($D$1="","",IF(INDEX('January 2026 Renewals'!$A:$A,$D$1+ROW()-ROW($B$13))&lt;&gt;$C$1,"",INDEX('January 2026 Renewals'!$R:$R,$D$1+ROW()-ROW($B$13))))</f>
        <v/>
      </c>
      <c r="I15" s="486" t="str">
        <f>IF($D$1="","",IF(INDEX('January 2026 Renewals'!$A:$A,$D$1+ROW()-ROW($B$13))&lt;&gt;$C$1,"",INDEX('January 2026 Renewals'!$W:$W,$D$1+ROW()-ROW($B$13))))</f>
        <v/>
      </c>
      <c r="J15" s="486" t="str">
        <f>IF($D$1="","",IF(INDEX('January 2026 Renewals'!$A:$A,$D$1+ROW()-ROW($B$13))&lt;&gt;$C$1,"",INDEX('January 2026 Renewals'!$AC:$AC,$D$1+ROW()-ROW($B$13))))</f>
        <v/>
      </c>
      <c r="K15" t="str">
        <f>IF($D$1="","",IF(INDEX('January 2026 Renewals'!$A:$A,$D$1+ROW()-ROW($B$13))&lt;&gt;$C$1,"",INDEX('January 2026 Renewals'!$AM:$AM,$D$1+ROW()-ROW($B$13))))</f>
        <v/>
      </c>
      <c r="L15" s="481"/>
      <c r="M15" s="481"/>
      <c r="N15" s="481"/>
      <c r="O15" s="481"/>
      <c r="P15" s="481"/>
      <c r="Q15" s="481"/>
      <c r="R15" s="481"/>
      <c r="S15" s="481"/>
      <c r="T15" s="481"/>
      <c r="U15" s="430"/>
      <c r="V15" s="55"/>
      <c r="W15" s="261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28"/>
    </row>
    <row r="16" spans="1:71" s="56" customFormat="1" ht="12.75" customHeight="1">
      <c r="A16" s="125"/>
      <c r="B16" s="150" t="str">
        <f>IF($D$1="","",IF(INDEX('January 2026 Renewals'!$A:$A,$D$1+ROW()-ROW($B$13))&lt;&gt;$C$1,"",INDEX('January 2026 Renewals'!$H:$H,$D$1+ROW()-ROW($B$13))))</f>
        <v/>
      </c>
      <c r="C16" s="151" t="str">
        <f>IF($D$1="","",IF(INDEX('January 2026 Renewals'!$A:$A,$D$1+ROW()-ROW($B$13))&lt;&gt;$C$1,"",INDEX('January 2026 Renewals'!$C:$C,$D$1+ROW()-ROW($B$13))))</f>
        <v/>
      </c>
      <c r="D16" s="151" t="str">
        <f>IF($D$1="","",IF(INDEX('January 2026 Renewals'!$A:$A,$D$1+ROW()-ROW($B$13))&lt;&gt;$C$1,"",INDEX('January 2026 Renewals'!$E:$E,$D$1+ROW()-ROW($B$13))))</f>
        <v/>
      </c>
      <c r="E16" s="152" t="str">
        <f>IF($D$1="","",IF(INDEX('January 2026 Renewals'!$A:$A,$D$1+ROW()-ROW($B$13))&lt;&gt;$C$1,"",INDEX('January 2026 Renewals'!$G:$G,$D$1+ROW()-ROW($B$13))))</f>
        <v/>
      </c>
      <c r="F16" s="153" t="str">
        <f>IF($D$1="","",IF(INDEX('January 2026 Renewals'!$A:$A,$D$1+ROW()-ROW($B$13))&lt;&gt;$C$1,"",INDEX('January 2026 Renewals'!$I:$I,$D$1+ROW()-ROW($B$13))))</f>
        <v/>
      </c>
      <c r="G16" s="486" t="str">
        <f>IF($D$1="","",IF(INDEX('January 2026 Renewals'!$A:$A,$D$1+ROW()-ROW($B$13))&lt;&gt;$C$1,"",INDEX('January 2026 Renewals'!$Q:$Q,$D$1+ROW()-ROW($B$13))))</f>
        <v/>
      </c>
      <c r="H16" s="486" t="str">
        <f>IF($D$1="","",IF(INDEX('January 2026 Renewals'!$A:$A,$D$1+ROW()-ROW($B$13))&lt;&gt;$C$1,"",INDEX('January 2026 Renewals'!$R:$R,$D$1+ROW()-ROW($B$13))))</f>
        <v/>
      </c>
      <c r="I16" s="486" t="str">
        <f>IF($D$1="","",IF(INDEX('January 2026 Renewals'!$A:$A,$D$1+ROW()-ROW($B$13))&lt;&gt;$C$1,"",INDEX('January 2026 Renewals'!$W:$W,$D$1+ROW()-ROW($B$13))))</f>
        <v/>
      </c>
      <c r="J16" s="486" t="str">
        <f>IF($D$1="","",IF(INDEX('January 2026 Renewals'!$A:$A,$D$1+ROW()-ROW($B$13))&lt;&gt;$C$1,"",INDEX('January 2026 Renewals'!$AC:$AC,$D$1+ROW()-ROW($B$13))))</f>
        <v/>
      </c>
      <c r="K16" t="str">
        <f>IF($D$1="","",IF(INDEX('January 2026 Renewals'!$A:$A,$D$1+ROW()-ROW($B$13))&lt;&gt;$C$1,"",INDEX('January 2026 Renewals'!$AM:$AM,$D$1+ROW()-ROW($B$13))))</f>
        <v/>
      </c>
      <c r="L16" s="481"/>
      <c r="M16" s="481"/>
      <c r="N16" s="481"/>
      <c r="O16" s="481"/>
      <c r="P16" s="481"/>
      <c r="Q16" s="481"/>
      <c r="R16" s="481"/>
      <c r="S16" s="481"/>
      <c r="T16" s="481"/>
      <c r="U16" s="430"/>
      <c r="V16" s="55"/>
      <c r="W16" s="261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28"/>
    </row>
    <row r="17" spans="1:71" s="56" customFormat="1" ht="12.75" customHeight="1">
      <c r="A17" s="125"/>
      <c r="B17" s="150" t="str">
        <f>IF($D$1="","",IF(INDEX('January 2026 Renewals'!$A:$A,$D$1+ROW()-ROW($B$13))&lt;&gt;$C$1,"",INDEX('January 2026 Renewals'!$H:$H,$D$1+ROW()-ROW($B$13))))</f>
        <v/>
      </c>
      <c r="C17" s="151" t="str">
        <f>IF($D$1="","",IF(INDEX('January 2026 Renewals'!$A:$A,$D$1+ROW()-ROW($B$13))&lt;&gt;$C$1,"",INDEX('January 2026 Renewals'!$C:$C,$D$1+ROW()-ROW($B$13))))</f>
        <v/>
      </c>
      <c r="D17" s="151" t="str">
        <f>IF($D$1="","",IF(INDEX('January 2026 Renewals'!$A:$A,$D$1+ROW()-ROW($B$13))&lt;&gt;$C$1,"",INDEX('January 2026 Renewals'!$E:$E,$D$1+ROW()-ROW($B$13))))</f>
        <v/>
      </c>
      <c r="E17" s="152" t="str">
        <f>IF($D$1="","",IF(INDEX('January 2026 Renewals'!$A:$A,$D$1+ROW()-ROW($B$13))&lt;&gt;$C$1,"",INDEX('January 2026 Renewals'!$G:$G,$D$1+ROW()-ROW($B$13))))</f>
        <v/>
      </c>
      <c r="F17" s="153" t="str">
        <f>IF($D$1="","",IF(INDEX('January 2026 Renewals'!$A:$A,$D$1+ROW()-ROW($B$13))&lt;&gt;$C$1,"",INDEX('January 2026 Renewals'!$I:$I,$D$1+ROW()-ROW($B$13))))</f>
        <v/>
      </c>
      <c r="G17" s="486" t="str">
        <f>IF($D$1="","",IF(INDEX('January 2026 Renewals'!$A:$A,$D$1+ROW()-ROW($B$13))&lt;&gt;$C$1,"",INDEX('January 2026 Renewals'!$Q:$Q,$D$1+ROW()-ROW($B$13))))</f>
        <v/>
      </c>
      <c r="H17" s="486" t="str">
        <f>IF($D$1="","",IF(INDEX('January 2026 Renewals'!$A:$A,$D$1+ROW()-ROW($B$13))&lt;&gt;$C$1,"",INDEX('January 2026 Renewals'!$R:$R,$D$1+ROW()-ROW($B$13))))</f>
        <v/>
      </c>
      <c r="I17" s="486" t="str">
        <f>IF($D$1="","",IF(INDEX('January 2026 Renewals'!$A:$A,$D$1+ROW()-ROW($B$13))&lt;&gt;$C$1,"",INDEX('January 2026 Renewals'!$W:$W,$D$1+ROW()-ROW($B$13))))</f>
        <v/>
      </c>
      <c r="J17" s="486" t="str">
        <f>IF($D$1="","",IF(INDEX('January 2026 Renewals'!$A:$A,$D$1+ROW()-ROW($B$13))&lt;&gt;$C$1,"",INDEX('January 2026 Renewals'!$AC:$AC,$D$1+ROW()-ROW($B$13))))</f>
        <v/>
      </c>
      <c r="K17" t="str">
        <f>IF($D$1="","",IF(INDEX('January 2026 Renewals'!$A:$A,$D$1+ROW()-ROW($B$13))&lt;&gt;$C$1,"",INDEX('January 2026 Renewals'!$AM:$AM,$D$1+ROW()-ROW($B$13))))</f>
        <v/>
      </c>
      <c r="L17" s="481"/>
      <c r="M17" s="481"/>
      <c r="N17" s="481"/>
      <c r="O17" s="481"/>
      <c r="P17" s="481"/>
      <c r="Q17" s="481"/>
      <c r="R17" s="481"/>
      <c r="S17" s="481"/>
      <c r="T17" s="481"/>
      <c r="U17" s="430"/>
      <c r="V17" s="55"/>
      <c r="W17" s="261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28"/>
    </row>
    <row r="18" spans="1:71" s="136" customFormat="1" ht="12.75" customHeight="1">
      <c r="A18" s="60"/>
      <c r="B18" s="150" t="str">
        <f>IF($D$1="","",IF(INDEX('January 2026 Renewals'!$A:$A,$D$1+ROW()-ROW($B$13))&lt;&gt;$C$1,"",INDEX('January 2026 Renewals'!$H:$H,$D$1+ROW()-ROW($B$13))))</f>
        <v/>
      </c>
      <c r="C18" s="151" t="str">
        <f>IF($D$1="","",IF(INDEX('January 2026 Renewals'!$A:$A,$D$1+ROW()-ROW($B$13))&lt;&gt;$C$1,"",INDEX('January 2026 Renewals'!$C:$C,$D$1+ROW()-ROW($B$13))))</f>
        <v/>
      </c>
      <c r="D18" s="151" t="str">
        <f>IF($D$1="","",IF(INDEX('January 2026 Renewals'!$A:$A,$D$1+ROW()-ROW($B$13))&lt;&gt;$C$1,"",INDEX('January 2026 Renewals'!$E:$E,$D$1+ROW()-ROW($B$13))))</f>
        <v/>
      </c>
      <c r="E18" s="152" t="str">
        <f>IF($D$1="","",IF(INDEX('January 2026 Renewals'!$A:$A,$D$1+ROW()-ROW($B$13))&lt;&gt;$C$1,"",INDEX('January 2026 Renewals'!$G:$G,$D$1+ROW()-ROW($B$13))))</f>
        <v/>
      </c>
      <c r="F18" s="153" t="str">
        <f>IF($D$1="","",IF(INDEX('January 2026 Renewals'!$A:$A,$D$1+ROW()-ROW($B$13))&lt;&gt;$C$1,"",INDEX('January 2026 Renewals'!$I:$I,$D$1+ROW()-ROW($B$13))))</f>
        <v/>
      </c>
      <c r="G18" s="486" t="str">
        <f>IF($D$1="","",IF(INDEX('January 2026 Renewals'!$A:$A,$D$1+ROW()-ROW($B$13))&lt;&gt;$C$1,"",INDEX('January 2026 Renewals'!$Q:$Q,$D$1+ROW()-ROW($B$13))))</f>
        <v/>
      </c>
      <c r="H18" s="486" t="str">
        <f>IF($D$1="","",IF(INDEX('January 2026 Renewals'!$A:$A,$D$1+ROW()-ROW($B$13))&lt;&gt;$C$1,"",INDEX('January 2026 Renewals'!$R:$R,$D$1+ROW()-ROW($B$13))))</f>
        <v/>
      </c>
      <c r="I18" s="486" t="str">
        <f>IF($D$1="","",IF(INDEX('January 2026 Renewals'!$A:$A,$D$1+ROW()-ROW($B$13))&lt;&gt;$C$1,"",INDEX('January 2026 Renewals'!$W:$W,$D$1+ROW()-ROW($B$13))))</f>
        <v/>
      </c>
      <c r="J18" s="486" t="str">
        <f>IF($D$1="","",IF(INDEX('January 2026 Renewals'!$A:$A,$D$1+ROW()-ROW($B$13))&lt;&gt;$C$1,"",INDEX('January 2026 Renewals'!$AC:$AC,$D$1+ROW()-ROW($B$13))))</f>
        <v/>
      </c>
      <c r="K18" t="str">
        <f>IF($D$1="","",IF(INDEX('January 2026 Renewals'!$A:$A,$D$1+ROW()-ROW($B$13))&lt;&gt;$C$1,"",INDEX('January 2026 Renewals'!$AM:$AM,$D$1+ROW()-ROW($B$13))))</f>
        <v/>
      </c>
      <c r="L18" s="481"/>
      <c r="M18" s="481"/>
      <c r="N18" s="481"/>
      <c r="O18" s="481"/>
      <c r="P18" s="481"/>
      <c r="Q18" s="481"/>
      <c r="R18" s="481"/>
      <c r="S18" s="481"/>
      <c r="T18" s="481"/>
      <c r="U18" s="430"/>
      <c r="V18" s="110"/>
      <c r="W18" s="124"/>
      <c r="X18" s="139"/>
      <c r="Y18" s="140"/>
      <c r="Z18" s="141"/>
      <c r="AA18" s="141"/>
      <c r="AB18" s="142"/>
      <c r="AC18" s="143"/>
      <c r="AD18" s="143"/>
      <c r="AE18" s="144"/>
      <c r="AF18" s="145"/>
      <c r="AG18" s="146"/>
      <c r="AH18" s="146"/>
      <c r="AL18" s="57"/>
      <c r="AM18" s="58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s="243" customFormat="1" ht="15.75" customHeight="1">
      <c r="A19" s="235"/>
      <c r="B19" s="236" t="s">
        <v>766</v>
      </c>
      <c r="C19" s="237"/>
      <c r="D19" s="237"/>
      <c r="E19" s="238">
        <f>SUM(E13:E18)</f>
        <v>11729</v>
      </c>
      <c r="F19" s="239"/>
      <c r="G19" s="237"/>
      <c r="H19" s="240"/>
      <c r="I19" s="237"/>
      <c r="J19" s="237"/>
      <c r="K19" s="241"/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5"/>
      <c r="AH19" s="246"/>
      <c r="AI19" s="247"/>
      <c r="AJ19" s="247"/>
      <c r="AK19" s="247"/>
      <c r="AL19" s="248"/>
    </row>
    <row r="20" spans="1:71" s="46" customFormat="1" ht="15.75" customHeight="1">
      <c r="A20" s="866" t="s">
        <v>776</v>
      </c>
      <c r="B20" s="867"/>
      <c r="C20" s="867"/>
      <c r="D20" s="867"/>
      <c r="E20" s="867"/>
      <c r="F20" s="867"/>
      <c r="G20" s="867"/>
      <c r="H20" s="867"/>
      <c r="I20" s="867"/>
      <c r="J20" s="867"/>
      <c r="K20" s="867"/>
      <c r="L20" s="867"/>
      <c r="M20" s="867"/>
      <c r="N20" s="867"/>
      <c r="O20" s="867"/>
      <c r="P20" s="867"/>
      <c r="Q20" s="867"/>
      <c r="R20" s="867"/>
      <c r="S20" s="867"/>
      <c r="T20" s="867"/>
      <c r="U20" s="858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9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</row>
    <row r="21" spans="1:71" s="46" customFormat="1" ht="15.75" customHeight="1">
      <c r="A21" s="866" t="s">
        <v>777</v>
      </c>
      <c r="B21" s="867"/>
      <c r="C21" s="867"/>
      <c r="D21" s="867"/>
      <c r="E21" s="867"/>
      <c r="F21" s="867"/>
      <c r="G21" s="867"/>
      <c r="H21" s="867"/>
      <c r="I21" s="867"/>
      <c r="J21" s="867"/>
      <c r="K21" s="867"/>
      <c r="L21" s="867"/>
      <c r="M21" s="867"/>
      <c r="N21" s="867"/>
      <c r="O21" s="867"/>
      <c r="P21" s="867"/>
      <c r="Q21" s="867"/>
      <c r="R21" s="867"/>
      <c r="S21" s="867"/>
      <c r="T21" s="867"/>
      <c r="U21" s="858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9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</row>
    <row r="22" spans="1:71" s="552" customFormat="1" ht="38.25" customHeight="1">
      <c r="A22" s="530"/>
      <c r="B22" s="531" t="s">
        <v>751</v>
      </c>
      <c r="C22" s="532" t="s">
        <v>752</v>
      </c>
      <c r="D22" s="532" t="s">
        <v>753</v>
      </c>
      <c r="E22" s="530" t="s">
        <v>730</v>
      </c>
      <c r="F22" s="547" t="s">
        <v>778</v>
      </c>
      <c r="G22" s="547" t="s">
        <v>779</v>
      </c>
      <c r="H22" s="547" t="s">
        <v>780</v>
      </c>
      <c r="I22" s="547" t="s">
        <v>781</v>
      </c>
      <c r="J22" s="548" t="s">
        <v>128</v>
      </c>
      <c r="K22" s="840" t="s">
        <v>71</v>
      </c>
      <c r="L22" s="841"/>
      <c r="M22" s="841"/>
      <c r="N22" s="841"/>
      <c r="O22" s="841"/>
      <c r="P22" s="841"/>
      <c r="Q22" s="841"/>
      <c r="R22" s="840" t="s">
        <v>782</v>
      </c>
      <c r="S22" s="841"/>
      <c r="T22" s="841"/>
      <c r="U22" s="841"/>
      <c r="V22" s="536"/>
      <c r="W22" s="549"/>
      <c r="X22" s="550"/>
      <c r="Y22" s="550"/>
      <c r="Z22" s="550"/>
      <c r="AA22" s="550"/>
      <c r="AB22" s="550"/>
      <c r="AC22" s="550"/>
      <c r="AD22" s="550"/>
      <c r="AE22" s="550"/>
      <c r="AF22" s="550"/>
      <c r="AG22" s="550"/>
      <c r="AH22" s="550"/>
      <c r="AI22" s="550"/>
      <c r="AJ22" s="550"/>
      <c r="AK22" s="550"/>
      <c r="AL22" s="551"/>
    </row>
    <row r="23" spans="1:71" s="55" customFormat="1" ht="20.25" customHeight="1">
      <c r="A23" s="125"/>
      <c r="B23" s="150" t="s">
        <v>2226</v>
      </c>
      <c r="C23" s="151" t="s">
        <v>698</v>
      </c>
      <c r="D23" s="151">
        <v>107</v>
      </c>
      <c r="E23" s="152">
        <v>4336</v>
      </c>
      <c r="F23" s="153" t="str">
        <f>IF($F$1="","",INDEX('Working - CPI'!$E:$E,$F$1+ROW()-ROW($B$23)))</f>
        <v/>
      </c>
      <c r="G23" s="267" t="str">
        <f>IF($F$1="","",INDEX('Working - CPI'!$F:$F,$F$1+ROW()-ROW($B$23)))</f>
        <v/>
      </c>
      <c r="H23" s="268" t="str">
        <f>IF($F$1="","",INDEX('Working - CPI'!$G:$G,$F$1+ROW()-ROW($B$23)))</f>
        <v/>
      </c>
      <c r="I23" s="267" t="str">
        <f>IF($F$1="","",INDEX('Working - CPI'!$H:$H,$F$1+ROW()-ROW($B$23)))</f>
        <v/>
      </c>
      <c r="J23" s="267" t="str">
        <f>IF($F$1="","",INDEX('Working - CPI'!$I:$I,$F$1+ROW()-ROW($B$23)))</f>
        <v/>
      </c>
      <c r="K23" s="952" t="str">
        <f>IF($F$1="","",INDEX('Working - CPI'!$J:$J,$F$1+ROW()-ROW($B$23)))</f>
        <v/>
      </c>
      <c r="L23" s="852"/>
      <c r="M23" s="852"/>
      <c r="N23" s="852"/>
      <c r="O23" s="852"/>
      <c r="P23" s="852"/>
      <c r="Q23" s="852"/>
      <c r="R23" s="936"/>
      <c r="S23" s="936"/>
      <c r="T23" s="936"/>
      <c r="U23" s="936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10"/>
    </row>
    <row r="24" spans="1:71" s="55" customFormat="1" ht="12.75" customHeight="1">
      <c r="A24" s="133"/>
      <c r="B24" s="150" t="s">
        <v>2226</v>
      </c>
      <c r="C24" s="151" t="s">
        <v>2227</v>
      </c>
      <c r="D24" s="157">
        <v>111</v>
      </c>
      <c r="E24" s="158">
        <v>5040</v>
      </c>
      <c r="F24" s="159" t="str">
        <f>IF($F$1="","",INDEX('Working - CPI'!$E:$E,$F$1+ROW()-ROW($B$23)))</f>
        <v/>
      </c>
      <c r="G24" s="269" t="str">
        <f>IF($F$1="","",INDEX('Working - CPI'!$F:$F,$F$1+ROW()-ROW($B$23)))</f>
        <v/>
      </c>
      <c r="H24" s="270" t="str">
        <f>IF($F$1="","",INDEX('Working - CPI'!$G:$G,$F$1+ROW()-ROW($B$23)))</f>
        <v/>
      </c>
      <c r="I24" s="269" t="str">
        <f>IF($F$1="","",INDEX('Working - CPI'!$H:$H,$F$1+ROW()-ROW($B$23)))</f>
        <v/>
      </c>
      <c r="J24" s="269" t="str">
        <f>IF($F$1="","",INDEX('Working - CPI'!$I:$I,$F$1+ROW()-ROW($B$23)))</f>
        <v/>
      </c>
      <c r="K24" s="957" t="str">
        <f>IF($F$1="","",INDEX('Working - CPI'!$J:$J,$F$1+ROW()-ROW($B$23)))</f>
        <v/>
      </c>
      <c r="L24" s="958"/>
      <c r="M24" s="958"/>
      <c r="N24" s="958"/>
      <c r="O24" s="958"/>
      <c r="P24" s="958"/>
      <c r="Q24" s="958"/>
      <c r="R24" s="936"/>
      <c r="S24" s="936"/>
      <c r="T24" s="936"/>
      <c r="U24" s="936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10"/>
    </row>
    <row r="25" spans="1:71" s="55" customFormat="1" ht="12.75" customHeight="1">
      <c r="A25" s="133"/>
      <c r="B25" s="150" t="s">
        <v>2226</v>
      </c>
      <c r="C25" s="151" t="s">
        <v>2228</v>
      </c>
      <c r="D25" s="157">
        <v>113</v>
      </c>
      <c r="E25" s="158">
        <v>4845</v>
      </c>
      <c r="F25" s="159" t="str">
        <f>IF($F$1="","",INDEX('Working - CPI'!$E:$E,$F$1+ROW()-ROW($B$23)))</f>
        <v/>
      </c>
      <c r="G25" s="269" t="str">
        <f>IF($F$1="","",INDEX('Working - CPI'!$F:$F,$F$1+ROW()-ROW($B$23)))</f>
        <v/>
      </c>
      <c r="H25" s="270" t="str">
        <f>IF($F$1="","",INDEX('Working - CPI'!$G:$G,$F$1+ROW()-ROW($B$23)))</f>
        <v/>
      </c>
      <c r="I25" s="269" t="str">
        <f>IF($F$1="","",INDEX('Working - CPI'!$H:$H,$F$1+ROW()-ROW($B$23)))</f>
        <v/>
      </c>
      <c r="J25" s="269" t="str">
        <f>IF($F$1="","",INDEX('Working - CPI'!$I:$I,$F$1+ROW()-ROW($B$23)))</f>
        <v/>
      </c>
      <c r="K25" s="957" t="str">
        <f>IF($F$1="","",INDEX('Working - CPI'!$J:$J,$F$1+ROW()-ROW($B$23)))</f>
        <v/>
      </c>
      <c r="L25" s="958"/>
      <c r="M25" s="958"/>
      <c r="N25" s="958"/>
      <c r="O25" s="958"/>
      <c r="P25" s="958"/>
      <c r="Q25" s="958"/>
      <c r="R25" s="936"/>
      <c r="S25" s="936"/>
      <c r="T25" s="936"/>
      <c r="U25" s="936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10"/>
    </row>
    <row r="26" spans="1:71" s="55" customFormat="1" ht="12.75" customHeight="1">
      <c r="A26" s="133"/>
      <c r="B26" s="150" t="s">
        <v>2226</v>
      </c>
      <c r="C26" s="151" t="s">
        <v>2229</v>
      </c>
      <c r="D26" s="157">
        <v>117</v>
      </c>
      <c r="E26" s="158">
        <v>4460</v>
      </c>
      <c r="F26" s="159" t="str">
        <f>IF($F$1="","",INDEX('Working - CPI'!$E:$E,$F$1+ROW()-ROW($B$23)))</f>
        <v/>
      </c>
      <c r="G26" s="269" t="str">
        <f>IF($F$1="","",INDEX('Working - CPI'!$F:$F,$F$1+ROW()-ROW($B$23)))</f>
        <v/>
      </c>
      <c r="H26" s="270" t="str">
        <f>IF($F$1="","",INDEX('Working - CPI'!$G:$G,$F$1+ROW()-ROW($B$23)))</f>
        <v/>
      </c>
      <c r="I26" s="269" t="str">
        <f>IF($F$1="","",INDEX('Working - CPI'!$H:$H,$F$1+ROW()-ROW($B$23)))</f>
        <v/>
      </c>
      <c r="J26" s="269" t="str">
        <f>IF($F$1="","",INDEX('Working - CPI'!$I:$I,$F$1+ROW()-ROW($B$23)))</f>
        <v/>
      </c>
      <c r="K26" s="957" t="str">
        <f>IF($F$1="","",INDEX('Working - CPI'!$J:$J,$F$1+ROW()-ROW($B$23)))</f>
        <v/>
      </c>
      <c r="L26" s="958"/>
      <c r="M26" s="958"/>
      <c r="N26" s="958"/>
      <c r="O26" s="958"/>
      <c r="P26" s="958"/>
      <c r="Q26" s="958"/>
      <c r="R26" s="936"/>
      <c r="S26" s="936"/>
      <c r="T26" s="936"/>
      <c r="U26" s="936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10"/>
    </row>
    <row r="27" spans="1:71" s="55" customFormat="1" ht="12.75" customHeight="1">
      <c r="A27" s="291"/>
      <c r="B27" s="642"/>
      <c r="C27" s="643"/>
      <c r="D27" s="649"/>
      <c r="E27" s="650"/>
      <c r="F27" s="651"/>
      <c r="G27" s="652"/>
      <c r="H27" s="653"/>
      <c r="I27" s="652"/>
      <c r="J27" s="652"/>
      <c r="K27" s="654"/>
      <c r="L27" s="654"/>
      <c r="M27" s="654"/>
      <c r="N27" s="654"/>
      <c r="O27" s="654"/>
      <c r="P27" s="654"/>
      <c r="Q27" s="654"/>
      <c r="R27" s="292"/>
      <c r="S27" s="292"/>
      <c r="T27" s="292"/>
      <c r="U27" s="292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10"/>
    </row>
    <row r="28" spans="1:71" s="55" customFormat="1" ht="12.75" customHeight="1">
      <c r="A28" s="291"/>
      <c r="B28" s="642"/>
      <c r="C28" s="643"/>
      <c r="D28" s="649"/>
      <c r="E28" s="650"/>
      <c r="F28" s="651"/>
      <c r="G28" s="652"/>
      <c r="H28" s="653"/>
      <c r="I28" s="652"/>
      <c r="J28" s="652"/>
      <c r="K28" s="654"/>
      <c r="L28" s="654"/>
      <c r="M28" s="654"/>
      <c r="N28" s="654"/>
      <c r="O28" s="654"/>
      <c r="P28" s="654"/>
      <c r="Q28" s="654"/>
      <c r="R28" s="292"/>
      <c r="S28" s="292"/>
      <c r="T28" s="292"/>
      <c r="U28" s="292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10"/>
    </row>
    <row r="29" spans="1:71" s="243" customFormat="1" ht="15.75" customHeight="1">
      <c r="A29" s="235"/>
      <c r="B29" s="236" t="s">
        <v>785</v>
      </c>
      <c r="C29" s="237">
        <f>SUMIF(B23:B26,B29,E23:E26)</f>
        <v>0</v>
      </c>
      <c r="D29" s="237"/>
      <c r="E29" s="238">
        <f>SUM(E23:E26)</f>
        <v>18681</v>
      </c>
      <c r="F29" s="239"/>
      <c r="G29" s="237" t="s">
        <v>59</v>
      </c>
      <c r="H29" s="237">
        <f>SUMIF(B11:B24,G29,E11:E24)</f>
        <v>0</v>
      </c>
      <c r="I29" s="237"/>
      <c r="J29" s="237"/>
      <c r="K29" s="241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5"/>
      <c r="AH29" s="246"/>
      <c r="AI29" s="247"/>
      <c r="AJ29" s="247"/>
      <c r="AK29" s="247"/>
      <c r="AL29" s="248"/>
    </row>
    <row r="30" spans="1:71" s="55" customFormat="1" ht="30.75" customHeight="1">
      <c r="A30" s="837" t="s">
        <v>786</v>
      </c>
      <c r="B30" s="838"/>
      <c r="C30" s="838"/>
      <c r="D30" s="838"/>
      <c r="E30" s="838"/>
      <c r="F30" s="838"/>
      <c r="G30" s="838"/>
      <c r="H30" s="838"/>
      <c r="I30" s="838"/>
      <c r="J30" s="838"/>
      <c r="K30" s="838"/>
      <c r="L30" s="838"/>
      <c r="M30" s="838"/>
      <c r="N30" s="838"/>
      <c r="O30" s="838"/>
      <c r="P30" s="838"/>
      <c r="Q30" s="838"/>
      <c r="R30" s="838"/>
      <c r="S30" s="838"/>
      <c r="T30" s="838"/>
      <c r="U30" s="839"/>
      <c r="W30" s="263" t="s">
        <v>734</v>
      </c>
      <c r="X30" s="166"/>
      <c r="Y30" s="166"/>
      <c r="Z30" s="166"/>
      <c r="AA30" s="166"/>
      <c r="AB30" s="166"/>
      <c r="AC30" s="166"/>
      <c r="AD30" s="166"/>
      <c r="AE30" s="166"/>
      <c r="AF30" s="166"/>
      <c r="AG30" s="167"/>
      <c r="AH30" s="168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</row>
    <row r="31" spans="1:71" s="55" customFormat="1" ht="24" customHeight="1">
      <c r="A31" s="161"/>
      <c r="B31" s="162"/>
      <c r="C31" s="163"/>
      <c r="D31" s="163"/>
      <c r="E31" s="164"/>
      <c r="F31" s="162"/>
      <c r="G31" s="854" t="s">
        <v>737</v>
      </c>
      <c r="H31" s="853"/>
      <c r="I31" s="855" t="s">
        <v>738</v>
      </c>
      <c r="J31" s="853"/>
      <c r="K31" s="854" t="s">
        <v>739</v>
      </c>
      <c r="L31" s="853"/>
      <c r="M31" s="854" t="s">
        <v>740</v>
      </c>
      <c r="N31" s="853"/>
      <c r="O31" s="165" t="s">
        <v>760</v>
      </c>
      <c r="P31" s="165" t="s">
        <v>742</v>
      </c>
      <c r="Q31" s="165" t="s">
        <v>743</v>
      </c>
      <c r="R31" s="165" t="s">
        <v>744</v>
      </c>
      <c r="S31" s="164"/>
      <c r="T31" s="164"/>
      <c r="U31" s="164"/>
      <c r="W31" s="171" t="s">
        <v>745</v>
      </c>
      <c r="X31" s="169"/>
      <c r="Y31" s="169"/>
      <c r="Z31" s="169"/>
      <c r="AA31" s="169"/>
      <c r="AB31" s="170" t="s">
        <v>746</v>
      </c>
      <c r="AC31" s="170"/>
      <c r="AD31" s="170"/>
      <c r="AE31" s="170" t="s">
        <v>287</v>
      </c>
      <c r="AF31" s="171"/>
      <c r="AG31" s="172"/>
      <c r="AH31" s="173"/>
    </row>
    <row r="32" spans="1:71" s="536" customFormat="1" ht="15" customHeight="1">
      <c r="A32" s="530"/>
      <c r="B32" s="531" t="s">
        <v>751</v>
      </c>
      <c r="C32" s="532" t="s">
        <v>752</v>
      </c>
      <c r="D32" s="532" t="s">
        <v>753</v>
      </c>
      <c r="E32" s="530" t="s">
        <v>730</v>
      </c>
      <c r="F32" s="533" t="s">
        <v>754</v>
      </c>
      <c r="G32" s="534" t="s">
        <v>296</v>
      </c>
      <c r="H32" s="534" t="s">
        <v>757</v>
      </c>
      <c r="I32" s="532" t="s">
        <v>296</v>
      </c>
      <c r="J32" s="532" t="s">
        <v>757</v>
      </c>
      <c r="K32" s="534" t="s">
        <v>296</v>
      </c>
      <c r="L32" s="534" t="s">
        <v>757</v>
      </c>
      <c r="M32" s="534" t="s">
        <v>296</v>
      </c>
      <c r="N32" s="534" t="s">
        <v>757</v>
      </c>
      <c r="O32" s="534" t="s">
        <v>787</v>
      </c>
      <c r="P32" s="534" t="s">
        <v>787</v>
      </c>
      <c r="Q32" s="534" t="s">
        <v>787</v>
      </c>
      <c r="R32" s="534">
        <f>S6</f>
        <v>0</v>
      </c>
      <c r="S32" s="553" t="s">
        <v>788</v>
      </c>
      <c r="T32" s="859" t="s">
        <v>71</v>
      </c>
      <c r="U32" s="860"/>
      <c r="W32" s="537" t="s">
        <v>759</v>
      </c>
      <c r="X32" s="537" t="s">
        <v>760</v>
      </c>
      <c r="Y32" s="537" t="s">
        <v>761</v>
      </c>
      <c r="Z32" s="537" t="s">
        <v>742</v>
      </c>
      <c r="AA32" s="537" t="s">
        <v>762</v>
      </c>
      <c r="AB32" s="538" t="s">
        <v>763</v>
      </c>
      <c r="AC32" s="539" t="s">
        <v>762</v>
      </c>
      <c r="AD32" s="540" t="s">
        <v>739</v>
      </c>
      <c r="AE32" s="538" t="s">
        <v>764</v>
      </c>
      <c r="AF32" s="539" t="s">
        <v>765</v>
      </c>
      <c r="AG32" s="554" t="s">
        <v>766</v>
      </c>
      <c r="AH32" s="541" t="s">
        <v>767</v>
      </c>
      <c r="AL32" s="555"/>
      <c r="AM32" s="556" t="str">
        <f>AM5</f>
        <v>Raleigh Light Industrial - Rent Bump Calculation</v>
      </c>
      <c r="AN32" s="557"/>
      <c r="AO32" s="557"/>
      <c r="AP32" s="557"/>
      <c r="AQ32" s="557"/>
      <c r="AR32" s="557"/>
      <c r="AS32" s="557"/>
      <c r="AT32" s="557"/>
      <c r="AU32" s="557"/>
      <c r="AV32" s="557"/>
      <c r="AW32" s="558"/>
      <c r="AX32" s="558"/>
      <c r="AY32" s="558"/>
      <c r="AZ32" s="558"/>
      <c r="BA32" s="558"/>
      <c r="BB32" s="558"/>
      <c r="BD32" s="556" t="str">
        <f>BD5</f>
        <v>Raleigh Light Industrial - Rent Bump Calculation (Monthly Rents)</v>
      </c>
      <c r="BE32" s="557"/>
      <c r="BF32" s="557"/>
      <c r="BG32" s="557"/>
      <c r="BH32" s="557"/>
      <c r="BI32" s="557"/>
      <c r="BJ32" s="557"/>
      <c r="BK32" s="557"/>
      <c r="BL32" s="557"/>
      <c r="BM32" s="557"/>
    </row>
    <row r="33" spans="1:71" s="55" customFormat="1" ht="15" customHeight="1">
      <c r="A33" s="60"/>
      <c r="B33" s="61" t="str">
        <f>IF($G$1="","",INDEX('Lease Report 2025'!$H:$H,$G$1+ROW()-ROW($B$33)))</f>
        <v>PM Communications LLC</v>
      </c>
      <c r="C33" s="62" t="str">
        <f>IF($G$1="","",INDEX('Lease Report 2025'!$D:$D,$G$1+ROW()-ROW($B$33)))</f>
        <v>7665 E Velocity Way</v>
      </c>
      <c r="D33" s="62">
        <v>109</v>
      </c>
      <c r="E33" s="60">
        <f>IF($G$1="","",INDEX('Lease Report 2025'!$G:$G,$G$1+ROW()-ROW($B$33)))</f>
        <v>4870</v>
      </c>
      <c r="F33" s="63" t="str">
        <f>IF($G$1="","",INDEX('Lease Report 2025'!$A:$A,$G$1+ROW()-ROW($B$33)))</f>
        <v>New</v>
      </c>
      <c r="G33" s="64">
        <f>IF($G$1="","",INDEX('Lease Report 2025'!$L:$L,$G$1+ROW()-ROW($B$33)))</f>
        <v>1.45</v>
      </c>
      <c r="H33" s="64"/>
      <c r="I33" s="62">
        <f>IF($G$1="","",INDEX('Lease Report 2025'!$P:$P,$G$1+ROW()-ROW($B$33)))</f>
        <v>2</v>
      </c>
      <c r="J33" s="62"/>
      <c r="K33" s="64"/>
      <c r="L33" s="64"/>
      <c r="M33" s="64"/>
      <c r="N33" s="476"/>
      <c r="O33" s="476">
        <f>IF($G$1="","",INDEX('Lease Report 2025'!$N:$N,$G$1+ROW()-ROW($B$33)))</f>
        <v>7.0000000000000007E-2</v>
      </c>
      <c r="P33" s="476"/>
      <c r="Q33" s="476"/>
      <c r="R33" s="64"/>
      <c r="S33" s="109">
        <f>IF($G$1="","",INDEX('Lease Report 2025'!$R:$R,$G$1+ROW()-ROW($B$33)))</f>
        <v>45689</v>
      </c>
      <c r="T33" s="61">
        <f>IF($G$1="","",INDEX('Lease Report 2025'!$O:$O,$G$1+ROW()-ROW($B$33)))</f>
        <v>0</v>
      </c>
      <c r="U33" s="430"/>
      <c r="W33" s="122"/>
      <c r="X33" s="122"/>
      <c r="Y33" s="122"/>
      <c r="Z33" s="122"/>
      <c r="AA33" s="122"/>
      <c r="AB33" s="477"/>
      <c r="AC33" s="123"/>
      <c r="AD33" s="123"/>
      <c r="AE33" s="123"/>
      <c r="AF33" s="123"/>
      <c r="AG33" s="478"/>
      <c r="AH33" s="431"/>
      <c r="AL33" s="110"/>
      <c r="AM33" s="47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D33" s="479"/>
      <c r="BE33" s="169"/>
      <c r="BF33" s="169"/>
      <c r="BG33" s="169"/>
      <c r="BH33" s="169"/>
      <c r="BI33" s="169"/>
      <c r="BJ33" s="169"/>
      <c r="BK33" s="169"/>
      <c r="BL33" s="169"/>
      <c r="BM33" s="169"/>
    </row>
    <row r="34" spans="1:71" s="55" customFormat="1" ht="15" customHeight="1">
      <c r="A34" s="60"/>
      <c r="B34" s="61"/>
      <c r="C34" s="62"/>
      <c r="D34" s="62"/>
      <c r="E34" s="60"/>
      <c r="F34" s="63"/>
      <c r="G34" s="64"/>
      <c r="H34" s="64"/>
      <c r="I34" s="62"/>
      <c r="J34" s="62"/>
      <c r="K34" s="64"/>
      <c r="L34" s="64"/>
      <c r="M34" s="64"/>
      <c r="N34" s="476"/>
      <c r="O34" s="476"/>
      <c r="P34" s="476"/>
      <c r="Q34" s="476"/>
      <c r="R34" s="64"/>
      <c r="S34" s="109"/>
      <c r="T34" s="61"/>
      <c r="U34" s="430"/>
      <c r="W34" s="122"/>
      <c r="X34" s="122"/>
      <c r="Y34" s="122"/>
      <c r="Z34" s="122"/>
      <c r="AA34" s="122"/>
      <c r="AB34" s="477"/>
      <c r="AC34" s="123"/>
      <c r="AD34" s="123"/>
      <c r="AE34" s="123"/>
      <c r="AF34" s="123"/>
      <c r="AG34" s="478"/>
      <c r="AH34" s="431"/>
      <c r="AL34" s="110"/>
      <c r="AM34" s="47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D34" s="479"/>
      <c r="BE34" s="169"/>
      <c r="BF34" s="169"/>
      <c r="BG34" s="169"/>
      <c r="BH34" s="169"/>
      <c r="BI34" s="169"/>
      <c r="BJ34" s="169"/>
      <c r="BK34" s="169"/>
      <c r="BL34" s="169"/>
      <c r="BM34" s="169"/>
    </row>
    <row r="35" spans="1:71" s="55" customFormat="1" ht="15" customHeight="1">
      <c r="A35" s="60"/>
      <c r="B35" s="61"/>
      <c r="C35" s="62"/>
      <c r="D35" s="62"/>
      <c r="E35" s="60"/>
      <c r="F35" s="63"/>
      <c r="G35" s="64"/>
      <c r="H35" s="64"/>
      <c r="I35" s="62"/>
      <c r="J35" s="62"/>
      <c r="K35" s="64"/>
      <c r="L35" s="64"/>
      <c r="M35" s="64"/>
      <c r="N35" s="476"/>
      <c r="O35" s="476"/>
      <c r="P35" s="476"/>
      <c r="Q35" s="476"/>
      <c r="R35" s="64"/>
      <c r="S35" s="109"/>
      <c r="T35" s="61"/>
      <c r="U35" s="430"/>
      <c r="W35" s="122"/>
      <c r="X35" s="122"/>
      <c r="Y35" s="122"/>
      <c r="Z35" s="122"/>
      <c r="AA35" s="122"/>
      <c r="AB35" s="477"/>
      <c r="AC35" s="123"/>
      <c r="AD35" s="123"/>
      <c r="AE35" s="123"/>
      <c r="AF35" s="123"/>
      <c r="AG35" s="478"/>
      <c r="AH35" s="431"/>
      <c r="AL35" s="110"/>
      <c r="AM35" s="47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D35" s="479"/>
      <c r="BE35" s="169"/>
      <c r="BF35" s="169"/>
      <c r="BG35" s="169"/>
      <c r="BH35" s="169"/>
      <c r="BI35" s="169"/>
      <c r="BJ35" s="169"/>
      <c r="BK35" s="169"/>
      <c r="BL35" s="169"/>
      <c r="BM35" s="169"/>
    </row>
    <row r="36" spans="1:71" s="110" customFormat="1" ht="12.75" customHeight="1">
      <c r="A36" s="60"/>
      <c r="B36" s="147"/>
      <c r="C36" s="62"/>
      <c r="D36" s="62"/>
      <c r="E36" s="60"/>
      <c r="F36" s="103"/>
      <c r="G36" s="64"/>
      <c r="H36" s="64"/>
      <c r="I36" s="62"/>
      <c r="J36" s="104"/>
      <c r="K36" s="105"/>
      <c r="L36" s="64"/>
      <c r="M36" s="60"/>
      <c r="N36" s="106"/>
      <c r="O36" s="107"/>
      <c r="P36" s="107"/>
      <c r="Q36" s="174"/>
      <c r="R36" s="74"/>
      <c r="S36" s="175"/>
      <c r="T36" s="864"/>
      <c r="U36" s="853"/>
      <c r="W36" s="120"/>
      <c r="X36" s="111"/>
      <c r="Y36" s="177"/>
      <c r="Z36" s="112"/>
      <c r="AA36" s="112"/>
      <c r="AB36" s="78"/>
      <c r="AC36" s="178"/>
      <c r="AD36" s="179"/>
      <c r="AE36" s="180"/>
      <c r="AF36" s="181"/>
      <c r="AG36" s="182"/>
      <c r="AH36" s="114"/>
      <c r="AL36" s="55"/>
      <c r="AM36" s="176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D36" s="176"/>
      <c r="BE36" s="120"/>
      <c r="BF36" s="120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</row>
    <row r="37" spans="1:71" s="110" customFormat="1" ht="12.75" customHeight="1">
      <c r="A37" s="60"/>
      <c r="B37" s="147"/>
      <c r="C37" s="62"/>
      <c r="D37" s="62"/>
      <c r="E37" s="60"/>
      <c r="F37" s="103"/>
      <c r="G37" s="64"/>
      <c r="H37" s="64"/>
      <c r="I37" s="62"/>
      <c r="J37" s="104"/>
      <c r="K37" s="105"/>
      <c r="L37" s="64"/>
      <c r="M37" s="60"/>
      <c r="N37" s="106"/>
      <c r="O37" s="107"/>
      <c r="P37" s="107"/>
      <c r="Q37" s="174"/>
      <c r="R37" s="74"/>
      <c r="S37" s="183"/>
      <c r="T37" s="184"/>
      <c r="U37" s="258"/>
      <c r="W37" s="120"/>
      <c r="X37" s="111"/>
      <c r="Y37" s="177"/>
      <c r="Z37" s="112"/>
      <c r="AA37" s="112"/>
      <c r="AB37" s="78"/>
      <c r="AC37" s="178"/>
      <c r="AD37" s="179"/>
      <c r="AE37" s="180"/>
      <c r="AF37" s="181"/>
      <c r="AG37" s="182"/>
      <c r="AH37" s="114"/>
      <c r="AL37" s="55"/>
      <c r="AM37" s="176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D37" s="176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</row>
    <row r="38" spans="1:71" s="110" customFormat="1" ht="12.75" customHeight="1">
      <c r="A38" s="60"/>
      <c r="B38" s="147"/>
      <c r="C38" s="62"/>
      <c r="D38" s="62"/>
      <c r="E38" s="60"/>
      <c r="F38" s="103"/>
      <c r="G38" s="64"/>
      <c r="H38" s="64"/>
      <c r="I38" s="62"/>
      <c r="J38" s="104"/>
      <c r="K38" s="105"/>
      <c r="L38" s="64"/>
      <c r="M38" s="60"/>
      <c r="N38" s="106"/>
      <c r="O38" s="107"/>
      <c r="P38" s="107"/>
      <c r="Q38" s="174"/>
      <c r="R38" s="74"/>
      <c r="S38" s="183"/>
      <c r="T38" s="184"/>
      <c r="U38" s="258"/>
      <c r="W38" s="120"/>
      <c r="X38" s="111"/>
      <c r="Y38" s="177"/>
      <c r="Z38" s="112"/>
      <c r="AA38" s="112"/>
      <c r="AB38" s="78"/>
      <c r="AC38" s="178"/>
      <c r="AD38" s="179"/>
      <c r="AE38" s="180"/>
      <c r="AF38" s="181"/>
      <c r="AG38" s="182"/>
      <c r="AH38" s="114"/>
      <c r="AL38" s="55"/>
      <c r="AM38" s="176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D38" s="176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</row>
    <row r="39" spans="1:71" s="31" customFormat="1" ht="12.75" customHeight="1">
      <c r="A39" s="856" t="s">
        <v>789</v>
      </c>
      <c r="B39" s="857"/>
      <c r="C39" s="857"/>
      <c r="D39" s="857"/>
      <c r="E39" s="857"/>
      <c r="F39" s="857"/>
      <c r="G39" s="857"/>
      <c r="H39" s="857"/>
      <c r="I39" s="857"/>
      <c r="J39" s="857"/>
      <c r="K39" s="857"/>
      <c r="L39" s="857"/>
      <c r="M39" s="857"/>
      <c r="N39" s="857"/>
      <c r="O39" s="857"/>
      <c r="P39" s="857"/>
      <c r="Q39" s="857"/>
      <c r="R39" s="857"/>
      <c r="S39" s="857"/>
      <c r="T39" s="857"/>
      <c r="U39" s="858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3"/>
    </row>
    <row r="40" spans="1:71" s="31" customFormat="1" ht="12.75" customHeight="1">
      <c r="A40" s="861" t="s">
        <v>777</v>
      </c>
      <c r="B40" s="862"/>
      <c r="C40" s="862"/>
      <c r="D40" s="862"/>
      <c r="E40" s="862"/>
      <c r="F40" s="862"/>
      <c r="G40" s="862"/>
      <c r="H40" s="862"/>
      <c r="I40" s="862"/>
      <c r="J40" s="862"/>
      <c r="K40" s="862"/>
      <c r="L40" s="862"/>
      <c r="M40" s="862"/>
      <c r="N40" s="862"/>
      <c r="O40" s="862"/>
      <c r="P40" s="862"/>
      <c r="Q40" s="862"/>
      <c r="R40" s="862"/>
      <c r="S40" s="862"/>
      <c r="T40" s="862"/>
      <c r="U40" s="863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3"/>
    </row>
    <row r="41" spans="1:71" s="536" customFormat="1" ht="15" customHeight="1">
      <c r="A41" s="530" t="s">
        <v>750</v>
      </c>
      <c r="B41" s="531" t="s">
        <v>751</v>
      </c>
      <c r="C41" s="532" t="s">
        <v>752</v>
      </c>
      <c r="D41" s="532" t="s">
        <v>753</v>
      </c>
      <c r="E41" s="530" t="s">
        <v>730</v>
      </c>
      <c r="F41" s="533" t="s">
        <v>758</v>
      </c>
      <c r="G41" s="534"/>
      <c r="H41" s="534"/>
      <c r="I41" s="532"/>
      <c r="J41" s="532"/>
      <c r="K41" s="534"/>
      <c r="L41" s="534"/>
      <c r="M41" s="534"/>
      <c r="N41" s="534"/>
      <c r="O41" s="534"/>
      <c r="P41" s="534"/>
      <c r="Q41" s="534"/>
      <c r="R41" s="534"/>
      <c r="S41" s="553"/>
      <c r="T41" s="859"/>
      <c r="U41" s="860"/>
      <c r="W41" s="537"/>
      <c r="X41" s="537"/>
      <c r="Y41" s="537"/>
      <c r="Z41" s="537"/>
      <c r="AA41" s="537"/>
      <c r="AB41" s="538"/>
      <c r="AC41" s="539"/>
      <c r="AD41" s="540"/>
      <c r="AE41" s="538"/>
      <c r="AF41" s="539"/>
      <c r="AG41" s="554"/>
      <c r="AH41" s="541"/>
      <c r="AL41" s="555"/>
      <c r="AM41" s="556"/>
      <c r="AN41" s="557"/>
      <c r="AO41" s="557"/>
      <c r="AP41" s="557"/>
      <c r="AQ41" s="557"/>
      <c r="AR41" s="557"/>
      <c r="AS41" s="557"/>
      <c r="AT41" s="557"/>
      <c r="AU41" s="557"/>
      <c r="AV41" s="557"/>
      <c r="AW41" s="558"/>
      <c r="AX41" s="558"/>
      <c r="AY41" s="558"/>
      <c r="AZ41" s="558"/>
      <c r="BA41" s="558"/>
      <c r="BB41" s="558"/>
      <c r="BD41" s="556"/>
      <c r="BE41" s="557"/>
      <c r="BF41" s="557"/>
      <c r="BG41" s="557"/>
      <c r="BH41" s="557"/>
      <c r="BI41" s="557"/>
      <c r="BJ41" s="557"/>
      <c r="BK41" s="557"/>
      <c r="BL41" s="557"/>
      <c r="BM41" s="557"/>
    </row>
    <row r="42" spans="1:71" s="16" customFormat="1" ht="15" customHeight="1">
      <c r="A42" s="20"/>
      <c r="B42" s="17"/>
      <c r="C42" s="18"/>
      <c r="D42" s="18"/>
      <c r="E42" s="20"/>
      <c r="F42" s="21"/>
      <c r="G42" s="851"/>
      <c r="H42" s="852"/>
      <c r="I42" s="852"/>
      <c r="J42" s="852"/>
      <c r="K42" s="852"/>
      <c r="L42" s="852"/>
      <c r="M42" s="852"/>
      <c r="N42" s="852"/>
      <c r="O42" s="852"/>
      <c r="P42" s="852"/>
      <c r="Q42" s="852"/>
      <c r="R42" s="852"/>
      <c r="S42" s="852"/>
      <c r="T42" s="852"/>
      <c r="U42" s="853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46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</row>
    <row r="43" spans="1:71" s="14" customFormat="1" ht="15" customHeight="1">
      <c r="A43" s="36"/>
      <c r="B43" s="37"/>
      <c r="C43" s="38"/>
      <c r="D43" s="38"/>
      <c r="E43" s="36"/>
      <c r="F43" s="39"/>
      <c r="G43" s="850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AL43" s="46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</row>
    <row r="44" spans="1:71" s="14" customFormat="1" ht="15" customHeight="1">
      <c r="A44" s="36"/>
      <c r="B44" s="37"/>
      <c r="C44" s="38"/>
      <c r="D44" s="38"/>
      <c r="E44" s="36"/>
      <c r="F44" s="39"/>
      <c r="G44" s="850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71" s="14" customFormat="1" ht="15" customHeight="1">
      <c r="A45" s="36"/>
      <c r="B45" s="37"/>
      <c r="C45" s="38"/>
      <c r="D45" s="38"/>
      <c r="E45" s="36"/>
      <c r="F45" s="39"/>
      <c r="G45" s="850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6" spans="1:71" s="14" customFormat="1" ht="15" customHeight="1">
      <c r="A46" s="36"/>
      <c r="B46" s="37"/>
      <c r="C46" s="38"/>
      <c r="D46" s="38"/>
      <c r="E46" s="36"/>
      <c r="F46" s="39"/>
      <c r="G46" s="850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</row>
    <row r="47" spans="1:71" s="14" customFormat="1" ht="15" customHeight="1">
      <c r="A47" s="36"/>
      <c r="B47" s="37"/>
      <c r="C47" s="38"/>
      <c r="D47" s="38"/>
      <c r="E47" s="36"/>
      <c r="F47" s="39"/>
      <c r="G47" s="850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</row>
    <row r="48" spans="1:71" s="14" customFormat="1" ht="15" customHeight="1">
      <c r="A48" s="36"/>
      <c r="B48" s="37"/>
      <c r="C48" s="38"/>
      <c r="D48" s="38"/>
      <c r="E48" s="36"/>
      <c r="F48" s="40"/>
      <c r="G48" s="848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</row>
    <row r="49" spans="1:65" s="14" customFormat="1" ht="15" customHeight="1">
      <c r="A49" s="36"/>
      <c r="B49" s="37"/>
      <c r="C49" s="38"/>
      <c r="D49" s="38"/>
      <c r="E49" s="36"/>
      <c r="F49" s="40"/>
      <c r="G49" s="848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</row>
    <row r="50" spans="1:65" s="14" customFormat="1" ht="15" customHeight="1">
      <c r="A50" s="36"/>
      <c r="B50" s="37"/>
      <c r="C50" s="38"/>
      <c r="D50" s="38"/>
      <c r="E50" s="36"/>
      <c r="F50" s="41"/>
      <c r="G50" s="848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</row>
    <row r="51" spans="1:65" s="14" customFormat="1" ht="15" customHeight="1">
      <c r="A51" s="36"/>
      <c r="B51" s="37"/>
      <c r="C51" s="38"/>
      <c r="D51" s="38"/>
      <c r="E51" s="36"/>
      <c r="F51" s="40"/>
      <c r="G51" s="848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</row>
    <row r="52" spans="1:65" s="14" customFormat="1" ht="15" customHeight="1">
      <c r="A52" s="36"/>
      <c r="B52" s="37"/>
      <c r="C52" s="38"/>
      <c r="D52" s="38"/>
      <c r="E52" s="36"/>
      <c r="F52" s="40"/>
      <c r="G52" s="848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</row>
    <row r="53" spans="1:65" s="14" customFormat="1" ht="15" customHeight="1">
      <c r="A53" s="36"/>
      <c r="B53" s="37"/>
      <c r="C53" s="38"/>
      <c r="D53" s="38"/>
      <c r="E53" s="36"/>
      <c r="F53" s="40"/>
      <c r="G53" s="848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</row>
    <row r="54" spans="1:65" s="14" customFormat="1" ht="15" customHeight="1">
      <c r="A54" s="36"/>
      <c r="B54" s="37"/>
      <c r="C54" s="38"/>
      <c r="D54" s="38"/>
      <c r="E54" s="36"/>
      <c r="F54" s="40"/>
      <c r="G54" s="848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</row>
    <row r="55" spans="1:65" s="14" customFormat="1" ht="15" customHeight="1">
      <c r="A55" s="36"/>
      <c r="B55" s="37"/>
      <c r="C55" s="38"/>
      <c r="D55" s="38"/>
      <c r="E55" s="36"/>
      <c r="F55" s="40"/>
      <c r="G55" s="848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</row>
    <row r="56" spans="1:65" s="14" customFormat="1" ht="15" customHeight="1">
      <c r="A56" s="36"/>
      <c r="B56" s="37"/>
      <c r="C56" s="38"/>
      <c r="D56" s="38"/>
      <c r="E56" s="36"/>
      <c r="F56" s="40"/>
      <c r="G56" s="848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</row>
    <row r="57" spans="1:65" s="14" customFormat="1" ht="15" customHeight="1">
      <c r="A57" s="36"/>
      <c r="B57" s="37"/>
      <c r="C57" s="38"/>
      <c r="D57" s="38"/>
      <c r="E57" s="36"/>
      <c r="F57" s="40"/>
      <c r="G57" s="848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</row>
    <row r="58" spans="1:65" s="46" customFormat="1" ht="15" customHeight="1">
      <c r="A58" s="52"/>
      <c r="C58" s="53"/>
      <c r="D58" s="53"/>
      <c r="E58" s="52"/>
      <c r="F58" s="54"/>
      <c r="G58" s="883"/>
      <c r="H58" s="867"/>
      <c r="I58" s="867"/>
      <c r="J58" s="867"/>
      <c r="K58" s="867"/>
      <c r="L58" s="867"/>
      <c r="M58" s="867"/>
      <c r="N58" s="867"/>
      <c r="O58" s="867"/>
      <c r="P58" s="867"/>
      <c r="Q58" s="867"/>
      <c r="R58" s="867"/>
      <c r="S58" s="867"/>
      <c r="T58" s="867"/>
      <c r="U58" s="867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</row>
    <row r="59" spans="1:65" s="46" customFormat="1" ht="15" customHeight="1">
      <c r="A59" s="52"/>
      <c r="C59" s="53"/>
      <c r="D59" s="53"/>
      <c r="E59" s="52"/>
      <c r="F59" s="54"/>
      <c r="G59" s="883"/>
      <c r="H59" s="867"/>
      <c r="I59" s="867"/>
      <c r="J59" s="867"/>
      <c r="K59" s="867"/>
      <c r="L59" s="867"/>
      <c r="M59" s="867"/>
      <c r="N59" s="867"/>
      <c r="O59" s="867"/>
      <c r="P59" s="867"/>
      <c r="Q59" s="867"/>
      <c r="R59" s="867"/>
      <c r="S59" s="867"/>
      <c r="T59" s="867"/>
      <c r="U59" s="867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</row>
    <row r="60" spans="1:65" s="46" customFormat="1" ht="15" customHeight="1">
      <c r="A60" s="52"/>
      <c r="C60" s="53"/>
      <c r="D60" s="53"/>
      <c r="E60" s="52"/>
      <c r="F60" s="54"/>
      <c r="G60" s="882"/>
      <c r="H60" s="867"/>
      <c r="I60" s="867"/>
      <c r="J60" s="867"/>
      <c r="K60" s="867"/>
      <c r="L60" s="867"/>
      <c r="M60" s="867"/>
      <c r="N60" s="867"/>
      <c r="O60" s="867"/>
      <c r="P60" s="867"/>
      <c r="Q60" s="867"/>
      <c r="R60" s="867"/>
      <c r="S60" s="867"/>
      <c r="T60" s="867"/>
      <c r="U60" s="867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</row>
    <row r="61" spans="1:65" s="46" customFormat="1" ht="15" customHeight="1">
      <c r="A61" s="52"/>
      <c r="C61" s="53"/>
      <c r="D61" s="53"/>
      <c r="E61" s="52"/>
      <c r="F61" s="54"/>
      <c r="G61" s="882"/>
      <c r="H61" s="867"/>
      <c r="I61" s="867"/>
      <c r="J61" s="867"/>
      <c r="K61" s="867"/>
      <c r="L61" s="867"/>
      <c r="M61" s="867"/>
      <c r="N61" s="867"/>
      <c r="O61" s="867"/>
      <c r="P61" s="867"/>
      <c r="Q61" s="867"/>
      <c r="R61" s="867"/>
      <c r="S61" s="867"/>
      <c r="T61" s="867"/>
      <c r="U61" s="867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</row>
    <row r="62" spans="1:65" s="46" customFormat="1" ht="15" customHeight="1">
      <c r="A62" s="52"/>
      <c r="C62" s="53"/>
      <c r="D62" s="53"/>
      <c r="E62" s="52"/>
      <c r="F62" s="54"/>
      <c r="G62" s="882"/>
      <c r="H62" s="867"/>
      <c r="I62" s="867"/>
      <c r="J62" s="867"/>
      <c r="K62" s="867"/>
      <c r="L62" s="867"/>
      <c r="M62" s="867"/>
      <c r="N62" s="867"/>
      <c r="O62" s="867"/>
      <c r="P62" s="867"/>
      <c r="Q62" s="867"/>
      <c r="R62" s="867"/>
      <c r="S62" s="867"/>
      <c r="T62" s="867"/>
      <c r="U62" s="867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</row>
    <row r="63" spans="1:65" s="46" customFormat="1" ht="15" customHeight="1">
      <c r="A63" s="52"/>
      <c r="C63" s="53"/>
      <c r="D63" s="53"/>
      <c r="E63" s="52"/>
      <c r="F63" s="54"/>
      <c r="G63" s="882"/>
      <c r="H63" s="867"/>
      <c r="I63" s="867"/>
      <c r="J63" s="867"/>
      <c r="K63" s="867"/>
      <c r="L63" s="867"/>
      <c r="M63" s="867"/>
      <c r="N63" s="867"/>
      <c r="O63" s="867"/>
      <c r="P63" s="867"/>
      <c r="Q63" s="867"/>
      <c r="R63" s="867"/>
      <c r="S63" s="867"/>
      <c r="T63" s="867"/>
      <c r="U63" s="867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</row>
    <row r="64" spans="1:65" ht="15" customHeight="1">
      <c r="G64" s="879"/>
      <c r="H64" s="879"/>
      <c r="I64" s="880"/>
      <c r="J64" s="880"/>
      <c r="K64" s="879"/>
      <c r="L64" s="879"/>
      <c r="M64" s="879"/>
      <c r="N64" s="879"/>
      <c r="O64" s="881"/>
      <c r="P64" s="881"/>
      <c r="Q64" s="881"/>
      <c r="R64" s="881"/>
      <c r="S64" s="881"/>
      <c r="T64" s="881"/>
      <c r="U64" s="881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</row>
    <row r="65" spans="23:38" ht="15" customHeight="1"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</row>
    <row r="66" spans="23:38" ht="15" customHeight="1"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</row>
    <row r="67" spans="23:38" ht="15" customHeight="1"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</row>
    <row r="68" spans="23:38" ht="15" customHeight="1"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</row>
    <row r="69" spans="23:38" ht="15" customHeight="1"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</row>
  </sheetData>
  <mergeCells count="56">
    <mergeCell ref="G64:U64"/>
    <mergeCell ref="G48:U48"/>
    <mergeCell ref="G49:U49"/>
    <mergeCell ref="G61:U61"/>
    <mergeCell ref="G54:U54"/>
    <mergeCell ref="G55:U55"/>
    <mergeCell ref="G50:U50"/>
    <mergeCell ref="G51:U51"/>
    <mergeCell ref="G52:U52"/>
    <mergeCell ref="G62:U62"/>
    <mergeCell ref="G63:U63"/>
    <mergeCell ref="G56:U56"/>
    <mergeCell ref="G57:U57"/>
    <mergeCell ref="G58:U58"/>
    <mergeCell ref="G59:U59"/>
    <mergeCell ref="G60:U60"/>
    <mergeCell ref="A10:U10"/>
    <mergeCell ref="A11:U11"/>
    <mergeCell ref="A20:U20"/>
    <mergeCell ref="A21:U21"/>
    <mergeCell ref="T1:U1"/>
    <mergeCell ref="A2:B2"/>
    <mergeCell ref="D2:E2"/>
    <mergeCell ref="G5:I5"/>
    <mergeCell ref="J5:K5"/>
    <mergeCell ref="A4:U4"/>
    <mergeCell ref="N5:O5"/>
    <mergeCell ref="L5:M5"/>
    <mergeCell ref="K12:U12"/>
    <mergeCell ref="G53:U53"/>
    <mergeCell ref="G47:U47"/>
    <mergeCell ref="G42:U42"/>
    <mergeCell ref="K31:L31"/>
    <mergeCell ref="G45:U45"/>
    <mergeCell ref="I31:J31"/>
    <mergeCell ref="M31:N31"/>
    <mergeCell ref="G44:U44"/>
    <mergeCell ref="G46:U46"/>
    <mergeCell ref="G43:U43"/>
    <mergeCell ref="A39:U39"/>
    <mergeCell ref="T32:U32"/>
    <mergeCell ref="G31:H31"/>
    <mergeCell ref="A40:U40"/>
    <mergeCell ref="T36:U36"/>
    <mergeCell ref="T41:U41"/>
    <mergeCell ref="A30:U30"/>
    <mergeCell ref="K22:Q22"/>
    <mergeCell ref="R22:U22"/>
    <mergeCell ref="K23:Q23"/>
    <mergeCell ref="K24:Q24"/>
    <mergeCell ref="K25:Q25"/>
    <mergeCell ref="K26:Q26"/>
    <mergeCell ref="R23:U23"/>
    <mergeCell ref="R24:U24"/>
    <mergeCell ref="R25:U25"/>
    <mergeCell ref="R26:U26"/>
  </mergeCells>
  <phoneticPr fontId="69" type="noConversion"/>
  <printOptions horizontalCentered="1"/>
  <pageMargins left="0.25" right="0.25" top="0.25" bottom="0.25" header="0.3" footer="0.3"/>
  <pageSetup paperSize="17" scale="66" fitToHeight="0"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92D4-12EC-1241-B1AD-2D83DE604492}">
  <dimension ref="A1:AD54"/>
  <sheetViews>
    <sheetView showGridLines="0" workbookViewId="0">
      <pane ySplit="1" topLeftCell="A14" activePane="bottomLeft" state="frozen"/>
      <selection pane="bottomLeft" activeCell="AN53" sqref="AN53"/>
    </sheetView>
  </sheetViews>
  <sheetFormatPr baseColWidth="10" defaultColWidth="10.83203125" defaultRowHeight="15"/>
  <cols>
    <col min="1" max="1" width="8.5" style="610" customWidth="1"/>
    <col min="2" max="2" width="28.83203125" style="610" customWidth="1"/>
    <col min="3" max="3" width="0.6640625" style="610" customWidth="1"/>
    <col min="4" max="4" width="4.1640625" style="610" customWidth="1"/>
    <col min="5" max="5" width="1.1640625" style="610" customWidth="1"/>
    <col min="6" max="6" width="7.5" style="610" customWidth="1"/>
    <col min="7" max="7" width="9.83203125" style="610" customWidth="1"/>
    <col min="8" max="8" width="11" style="610" customWidth="1"/>
    <col min="9" max="9" width="4.5" style="610" customWidth="1"/>
    <col min="10" max="10" width="6.33203125" style="610" customWidth="1"/>
    <col min="11" max="11" width="5.33203125" style="610" customWidth="1"/>
    <col min="12" max="12" width="0.5" style="610" customWidth="1"/>
    <col min="13" max="13" width="8" style="610" customWidth="1"/>
    <col min="14" max="14" width="3.33203125" style="610" customWidth="1"/>
    <col min="15" max="15" width="3.1640625" style="610" customWidth="1"/>
    <col min="16" max="16" width="0.6640625" style="610" customWidth="1"/>
    <col min="17" max="17" width="1.5" style="610" customWidth="1"/>
    <col min="18" max="18" width="0.33203125" style="610" customWidth="1"/>
    <col min="19" max="19" width="1.5" style="610" customWidth="1"/>
    <col min="20" max="20" width="8.6640625" style="610" customWidth="1"/>
    <col min="21" max="21" width="0.33203125" style="610" customWidth="1"/>
    <col min="22" max="22" width="1.5" style="610" customWidth="1"/>
    <col min="23" max="23" width="10.5" style="610" customWidth="1"/>
    <col min="24" max="24" width="1.5" style="610" customWidth="1"/>
    <col min="25" max="25" width="0.33203125" style="610" customWidth="1"/>
    <col min="26" max="26" width="1.33203125" style="610" customWidth="1"/>
    <col min="27" max="27" width="0.33203125" style="610" customWidth="1"/>
    <col min="28" max="28" width="3" style="610" customWidth="1"/>
    <col min="29" max="30" width="10.1640625" style="610" customWidth="1"/>
    <col min="31" max="16384" width="10.83203125" style="610"/>
  </cols>
  <sheetData>
    <row r="1" spans="1:30" ht="0.75" customHeight="1"/>
    <row r="2" spans="1:30" ht="12.75" customHeight="1">
      <c r="D2" s="902" t="s">
        <v>2230</v>
      </c>
      <c r="E2" s="888"/>
      <c r="F2" s="888"/>
      <c r="G2" s="888"/>
      <c r="H2" s="888"/>
      <c r="I2" s="888"/>
      <c r="J2" s="888"/>
      <c r="K2" s="888"/>
      <c r="L2" s="888"/>
      <c r="M2" s="888"/>
      <c r="N2" s="888"/>
      <c r="O2" s="888"/>
      <c r="P2" s="888"/>
    </row>
    <row r="3" spans="1:30" ht="12.5" customHeight="1">
      <c r="C3" s="893" t="s">
        <v>791</v>
      </c>
      <c r="D3" s="888"/>
      <c r="E3" s="888"/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spans="1:30" ht="21.5" customHeight="1" thickBot="1"/>
    <row r="5" spans="1:30" ht="16" thickBot="1">
      <c r="A5" s="625" t="s">
        <v>792</v>
      </c>
      <c r="B5" s="903" t="s">
        <v>792</v>
      </c>
      <c r="C5" s="904"/>
      <c r="D5" s="904"/>
      <c r="E5" s="905" t="s">
        <v>793</v>
      </c>
      <c r="F5" s="906"/>
      <c r="G5" s="906"/>
      <c r="H5" s="624" t="s">
        <v>794</v>
      </c>
      <c r="I5" s="903" t="s">
        <v>795</v>
      </c>
      <c r="J5" s="904"/>
      <c r="K5" s="624" t="s">
        <v>792</v>
      </c>
      <c r="L5" s="907" t="s">
        <v>792</v>
      </c>
      <c r="M5" s="904"/>
      <c r="N5" s="905" t="s">
        <v>763</v>
      </c>
      <c r="O5" s="906"/>
      <c r="P5" s="906"/>
      <c r="Q5" s="906"/>
      <c r="R5" s="906"/>
      <c r="S5" s="906"/>
      <c r="T5" s="906"/>
      <c r="U5" s="906"/>
      <c r="V5" s="906"/>
      <c r="W5" s="624" t="s">
        <v>792</v>
      </c>
      <c r="X5" s="903" t="s">
        <v>792</v>
      </c>
      <c r="Y5" s="904"/>
      <c r="Z5" s="904"/>
      <c r="AA5" s="904"/>
      <c r="AB5" s="904"/>
      <c r="AC5" s="908" t="s">
        <v>298</v>
      </c>
      <c r="AD5" s="909"/>
    </row>
    <row r="6" spans="1:30" ht="16" thickBot="1">
      <c r="A6" s="623" t="s">
        <v>753</v>
      </c>
      <c r="B6" s="910" t="s">
        <v>796</v>
      </c>
      <c r="C6" s="896"/>
      <c r="D6" s="896"/>
      <c r="E6" s="911" t="s">
        <v>797</v>
      </c>
      <c r="F6" s="896"/>
      <c r="G6" s="622" t="s">
        <v>798</v>
      </c>
      <c r="H6" s="621" t="s">
        <v>763</v>
      </c>
      <c r="I6" s="910" t="s">
        <v>763</v>
      </c>
      <c r="J6" s="896"/>
      <c r="K6" s="621" t="s">
        <v>799</v>
      </c>
      <c r="L6" s="912" t="s">
        <v>800</v>
      </c>
      <c r="M6" s="896"/>
      <c r="N6" s="910" t="s">
        <v>801</v>
      </c>
      <c r="O6" s="896"/>
      <c r="P6" s="896"/>
      <c r="Q6" s="896"/>
      <c r="R6" s="896"/>
      <c r="S6" s="896"/>
      <c r="T6" s="910" t="s">
        <v>802</v>
      </c>
      <c r="U6" s="896"/>
      <c r="V6" s="896"/>
      <c r="W6" s="621" t="s">
        <v>803</v>
      </c>
      <c r="X6" s="910" t="s">
        <v>799</v>
      </c>
      <c r="Y6" s="896"/>
      <c r="Z6" s="896"/>
      <c r="AA6" s="896"/>
      <c r="AB6" s="896"/>
      <c r="AC6" s="621" t="s">
        <v>801</v>
      </c>
      <c r="AD6" s="620" t="s">
        <v>802</v>
      </c>
    </row>
    <row r="7" spans="1:30">
      <c r="A7" s="612" t="s">
        <v>2231</v>
      </c>
      <c r="B7" s="892" t="s">
        <v>2232</v>
      </c>
      <c r="C7" s="888"/>
      <c r="D7" s="888"/>
      <c r="E7" s="900">
        <v>7266</v>
      </c>
      <c r="F7" s="888"/>
      <c r="G7" s="619">
        <v>7266</v>
      </c>
      <c r="H7" s="619">
        <v>91551.6</v>
      </c>
      <c r="I7" s="901">
        <v>7629.3</v>
      </c>
      <c r="J7" s="888"/>
      <c r="K7" s="618">
        <v>12.6</v>
      </c>
      <c r="L7" s="894"/>
      <c r="M7" s="888"/>
      <c r="N7" s="887">
        <v>45778</v>
      </c>
      <c r="O7" s="888"/>
      <c r="P7" s="888"/>
      <c r="Q7" s="888"/>
      <c r="R7" s="888"/>
      <c r="S7" s="888"/>
      <c r="T7" s="887">
        <v>46115</v>
      </c>
      <c r="U7" s="888"/>
      <c r="V7" s="888"/>
      <c r="W7" s="616">
        <v>7629.3</v>
      </c>
      <c r="X7" s="889">
        <v>12.6</v>
      </c>
      <c r="Y7" s="888"/>
      <c r="Z7" s="888"/>
      <c r="AA7" s="888"/>
      <c r="AB7" s="888"/>
      <c r="AC7" s="617">
        <v>45047</v>
      </c>
      <c r="AD7" s="615" t="s">
        <v>2233</v>
      </c>
    </row>
    <row r="8" spans="1:30">
      <c r="A8" s="614" t="s">
        <v>792</v>
      </c>
      <c r="B8" s="884" t="s">
        <v>792</v>
      </c>
      <c r="C8" s="885"/>
      <c r="D8" s="885"/>
      <c r="E8" s="886" t="s">
        <v>792</v>
      </c>
      <c r="F8" s="885"/>
      <c r="G8" s="613" t="s">
        <v>792</v>
      </c>
      <c r="H8" s="613" t="s">
        <v>792</v>
      </c>
      <c r="I8" s="886" t="s">
        <v>792</v>
      </c>
      <c r="J8" s="885"/>
      <c r="K8" s="613" t="s">
        <v>792</v>
      </c>
      <c r="L8" s="884" t="s">
        <v>792</v>
      </c>
      <c r="M8" s="885"/>
      <c r="N8" s="886" t="s">
        <v>792</v>
      </c>
      <c r="O8" s="885"/>
      <c r="P8" s="885"/>
      <c r="Q8" s="885"/>
      <c r="R8" s="885"/>
      <c r="S8" s="885"/>
      <c r="T8" s="886" t="s">
        <v>792</v>
      </c>
      <c r="U8" s="885"/>
      <c r="V8" s="885"/>
      <c r="W8" s="613" t="s">
        <v>792</v>
      </c>
      <c r="X8" s="886" t="s">
        <v>792</v>
      </c>
      <c r="Y8" s="885"/>
      <c r="Z8" s="885"/>
      <c r="AA8" s="885"/>
      <c r="AB8" s="885"/>
      <c r="AC8" s="613" t="s">
        <v>792</v>
      </c>
      <c r="AD8" s="613" t="s">
        <v>792</v>
      </c>
    </row>
    <row r="9" spans="1:30">
      <c r="A9" s="612" t="s">
        <v>2234</v>
      </c>
      <c r="B9" s="892" t="s">
        <v>2235</v>
      </c>
      <c r="C9" s="888"/>
      <c r="D9" s="888"/>
      <c r="E9" s="900">
        <v>4058</v>
      </c>
      <c r="F9" s="888"/>
      <c r="G9" s="619">
        <v>4058</v>
      </c>
      <c r="H9" s="619">
        <v>75478.8</v>
      </c>
      <c r="I9" s="901">
        <v>6289.9</v>
      </c>
      <c r="J9" s="888"/>
      <c r="K9" s="618">
        <v>18.600000000000001</v>
      </c>
      <c r="L9" s="894"/>
      <c r="M9" s="888"/>
      <c r="N9" s="887">
        <v>45717</v>
      </c>
      <c r="O9" s="888"/>
      <c r="P9" s="888"/>
      <c r="Q9" s="888"/>
      <c r="R9" s="888"/>
      <c r="S9" s="888"/>
      <c r="T9" s="887">
        <v>46081</v>
      </c>
      <c r="U9" s="888"/>
      <c r="V9" s="888"/>
      <c r="W9" s="616">
        <v>6289.9</v>
      </c>
      <c r="X9" s="889">
        <v>18.600000000000001</v>
      </c>
      <c r="Y9" s="888"/>
      <c r="Z9" s="888"/>
      <c r="AA9" s="888"/>
      <c r="AB9" s="888"/>
      <c r="AC9" s="617">
        <v>45658</v>
      </c>
      <c r="AD9" s="615" t="s">
        <v>1452</v>
      </c>
    </row>
    <row r="10" spans="1:30">
      <c r="A10" s="612"/>
      <c r="B10" s="892"/>
      <c r="C10" s="888"/>
      <c r="D10" s="888"/>
      <c r="E10" s="893"/>
      <c r="F10" s="888"/>
      <c r="G10" s="615" t="s">
        <v>792</v>
      </c>
      <c r="H10" s="615"/>
      <c r="I10" s="893"/>
      <c r="J10" s="888"/>
      <c r="K10" s="615"/>
      <c r="L10" s="894"/>
      <c r="M10" s="888"/>
      <c r="N10" s="887">
        <v>46082</v>
      </c>
      <c r="O10" s="888"/>
      <c r="P10" s="888"/>
      <c r="Q10" s="888"/>
      <c r="R10" s="888"/>
      <c r="S10" s="888"/>
      <c r="T10" s="887">
        <v>46446</v>
      </c>
      <c r="U10" s="888"/>
      <c r="V10" s="888"/>
      <c r="W10" s="616">
        <v>6573.96</v>
      </c>
      <c r="X10" s="889">
        <v>19.440000000000001</v>
      </c>
      <c r="Y10" s="888"/>
      <c r="Z10" s="888"/>
      <c r="AA10" s="888"/>
      <c r="AB10" s="888"/>
      <c r="AC10" s="615"/>
      <c r="AD10" s="615"/>
    </row>
    <row r="11" spans="1:30">
      <c r="A11" s="612"/>
      <c r="B11" s="892"/>
      <c r="C11" s="888"/>
      <c r="D11" s="888"/>
      <c r="E11" s="893"/>
      <c r="F11" s="888"/>
      <c r="G11" s="615" t="s">
        <v>792</v>
      </c>
      <c r="H11" s="615"/>
      <c r="I11" s="893"/>
      <c r="J11" s="888"/>
      <c r="K11" s="615"/>
      <c r="L11" s="894"/>
      <c r="M11" s="888"/>
      <c r="N11" s="887">
        <v>46447</v>
      </c>
      <c r="O11" s="888"/>
      <c r="P11" s="888"/>
      <c r="Q11" s="888"/>
      <c r="R11" s="888"/>
      <c r="S11" s="888"/>
      <c r="T11" s="887">
        <v>46812</v>
      </c>
      <c r="U11" s="888"/>
      <c r="V11" s="888"/>
      <c r="W11" s="616">
        <v>6858.02</v>
      </c>
      <c r="X11" s="889">
        <v>20.28</v>
      </c>
      <c r="Y11" s="888"/>
      <c r="Z11" s="888"/>
      <c r="AA11" s="888"/>
      <c r="AB11" s="888"/>
      <c r="AC11" s="615"/>
      <c r="AD11" s="615"/>
    </row>
    <row r="12" spans="1:30">
      <c r="A12" s="612"/>
      <c r="B12" s="892"/>
      <c r="C12" s="888"/>
      <c r="D12" s="888"/>
      <c r="E12" s="893"/>
      <c r="F12" s="888"/>
      <c r="G12" s="615" t="s">
        <v>792</v>
      </c>
      <c r="H12" s="615"/>
      <c r="I12" s="893"/>
      <c r="J12" s="888"/>
      <c r="K12" s="615"/>
      <c r="L12" s="894"/>
      <c r="M12" s="888"/>
      <c r="N12" s="887">
        <v>46813</v>
      </c>
      <c r="O12" s="888"/>
      <c r="P12" s="888"/>
      <c r="Q12" s="888"/>
      <c r="R12" s="888"/>
      <c r="S12" s="888"/>
      <c r="T12" s="887">
        <v>47177</v>
      </c>
      <c r="U12" s="888"/>
      <c r="V12" s="888"/>
      <c r="W12" s="616">
        <v>7142.08</v>
      </c>
      <c r="X12" s="889">
        <v>21.12</v>
      </c>
      <c r="Y12" s="888"/>
      <c r="Z12" s="888"/>
      <c r="AA12" s="888"/>
      <c r="AB12" s="888"/>
      <c r="AC12" s="615"/>
      <c r="AD12" s="615"/>
    </row>
    <row r="13" spans="1:30">
      <c r="A13" s="612"/>
      <c r="B13" s="892"/>
      <c r="C13" s="888"/>
      <c r="D13" s="888"/>
      <c r="E13" s="893"/>
      <c r="F13" s="888"/>
      <c r="G13" s="615" t="s">
        <v>792</v>
      </c>
      <c r="H13" s="615"/>
      <c r="I13" s="893"/>
      <c r="J13" s="888"/>
      <c r="K13" s="615"/>
      <c r="L13" s="894"/>
      <c r="M13" s="888"/>
      <c r="N13" s="887">
        <v>47178</v>
      </c>
      <c r="O13" s="888"/>
      <c r="P13" s="888"/>
      <c r="Q13" s="888"/>
      <c r="R13" s="888"/>
      <c r="S13" s="888"/>
      <c r="T13" s="887">
        <v>47542</v>
      </c>
      <c r="U13" s="888"/>
      <c r="V13" s="888"/>
      <c r="W13" s="616">
        <v>7426.14</v>
      </c>
      <c r="X13" s="889">
        <v>21.96</v>
      </c>
      <c r="Y13" s="888"/>
      <c r="Z13" s="888"/>
      <c r="AA13" s="888"/>
      <c r="AB13" s="888"/>
      <c r="AC13" s="615"/>
      <c r="AD13" s="615"/>
    </row>
    <row r="14" spans="1:30">
      <c r="A14" s="614" t="s">
        <v>792</v>
      </c>
      <c r="B14" s="884" t="s">
        <v>792</v>
      </c>
      <c r="C14" s="885"/>
      <c r="D14" s="885"/>
      <c r="E14" s="886" t="s">
        <v>792</v>
      </c>
      <c r="F14" s="885"/>
      <c r="G14" s="613" t="s">
        <v>792</v>
      </c>
      <c r="H14" s="613" t="s">
        <v>792</v>
      </c>
      <c r="I14" s="886" t="s">
        <v>792</v>
      </c>
      <c r="J14" s="885"/>
      <c r="K14" s="613" t="s">
        <v>792</v>
      </c>
      <c r="L14" s="884" t="s">
        <v>792</v>
      </c>
      <c r="M14" s="885"/>
      <c r="N14" s="886" t="s">
        <v>792</v>
      </c>
      <c r="O14" s="885"/>
      <c r="P14" s="885"/>
      <c r="Q14" s="885"/>
      <c r="R14" s="885"/>
      <c r="S14" s="885"/>
      <c r="T14" s="886" t="s">
        <v>792</v>
      </c>
      <c r="U14" s="885"/>
      <c r="V14" s="885"/>
      <c r="W14" s="613" t="s">
        <v>792</v>
      </c>
      <c r="X14" s="886" t="s">
        <v>792</v>
      </c>
      <c r="Y14" s="885"/>
      <c r="Z14" s="885"/>
      <c r="AA14" s="885"/>
      <c r="AB14" s="885"/>
      <c r="AC14" s="613" t="s">
        <v>792</v>
      </c>
      <c r="AD14" s="613" t="s">
        <v>792</v>
      </c>
    </row>
    <row r="15" spans="1:30">
      <c r="A15" s="612" t="s">
        <v>2236</v>
      </c>
      <c r="B15" s="892" t="s">
        <v>2237</v>
      </c>
      <c r="C15" s="888"/>
      <c r="D15" s="888"/>
      <c r="E15" s="900">
        <v>4336</v>
      </c>
      <c r="F15" s="888"/>
      <c r="G15" s="619">
        <v>4336</v>
      </c>
      <c r="H15" s="619">
        <v>206238.24</v>
      </c>
      <c r="I15" s="901">
        <v>17186.52</v>
      </c>
      <c r="J15" s="888"/>
      <c r="K15" s="618">
        <v>11.04</v>
      </c>
      <c r="L15" s="894" t="s">
        <v>2238</v>
      </c>
      <c r="M15" s="888"/>
      <c r="N15" s="887">
        <v>45717</v>
      </c>
      <c r="O15" s="888"/>
      <c r="P15" s="888"/>
      <c r="Q15" s="888"/>
      <c r="R15" s="888"/>
      <c r="S15" s="888"/>
      <c r="T15" s="887">
        <v>46022</v>
      </c>
      <c r="U15" s="888"/>
      <c r="V15" s="888"/>
      <c r="W15" s="616">
        <v>17186.52</v>
      </c>
      <c r="X15" s="889">
        <v>11.04</v>
      </c>
      <c r="Y15" s="888"/>
      <c r="Z15" s="888"/>
      <c r="AA15" s="888"/>
      <c r="AB15" s="888"/>
      <c r="AC15" s="617">
        <v>45505</v>
      </c>
      <c r="AD15" s="615" t="s">
        <v>832</v>
      </c>
    </row>
    <row r="16" spans="1:30">
      <c r="A16" s="614" t="s">
        <v>792</v>
      </c>
      <c r="B16" s="884" t="s">
        <v>792</v>
      </c>
      <c r="C16" s="885"/>
      <c r="D16" s="885"/>
      <c r="E16" s="886" t="s">
        <v>792</v>
      </c>
      <c r="F16" s="885"/>
      <c r="G16" s="613" t="s">
        <v>792</v>
      </c>
      <c r="H16" s="613" t="s">
        <v>792</v>
      </c>
      <c r="I16" s="886" t="s">
        <v>792</v>
      </c>
      <c r="J16" s="885"/>
      <c r="K16" s="613" t="s">
        <v>792</v>
      </c>
      <c r="L16" s="884" t="s">
        <v>792</v>
      </c>
      <c r="M16" s="885"/>
      <c r="N16" s="886" t="s">
        <v>792</v>
      </c>
      <c r="O16" s="885"/>
      <c r="P16" s="885"/>
      <c r="Q16" s="885"/>
      <c r="R16" s="885"/>
      <c r="S16" s="885"/>
      <c r="T16" s="886" t="s">
        <v>792</v>
      </c>
      <c r="U16" s="885"/>
      <c r="V16" s="885"/>
      <c r="W16" s="613" t="s">
        <v>792</v>
      </c>
      <c r="X16" s="886" t="s">
        <v>792</v>
      </c>
      <c r="Y16" s="885"/>
      <c r="Z16" s="885"/>
      <c r="AA16" s="885"/>
      <c r="AB16" s="885"/>
      <c r="AC16" s="613" t="s">
        <v>792</v>
      </c>
      <c r="AD16" s="613" t="s">
        <v>792</v>
      </c>
    </row>
    <row r="17" spans="1:30">
      <c r="A17" s="612" t="s">
        <v>2239</v>
      </c>
      <c r="B17" s="892" t="s">
        <v>2240</v>
      </c>
      <c r="C17" s="888"/>
      <c r="D17" s="888"/>
      <c r="E17" s="900">
        <v>4870</v>
      </c>
      <c r="F17" s="888"/>
      <c r="G17" s="619">
        <v>4870</v>
      </c>
      <c r="H17" s="619">
        <v>84738</v>
      </c>
      <c r="I17" s="901">
        <v>7061.5</v>
      </c>
      <c r="J17" s="888"/>
      <c r="K17" s="618">
        <v>17.399999999999999</v>
      </c>
      <c r="L17" s="894"/>
      <c r="M17" s="888"/>
      <c r="N17" s="887">
        <v>45689</v>
      </c>
      <c r="O17" s="888"/>
      <c r="P17" s="888"/>
      <c r="Q17" s="888"/>
      <c r="R17" s="888"/>
      <c r="S17" s="888"/>
      <c r="T17" s="887">
        <v>46053</v>
      </c>
      <c r="U17" s="888"/>
      <c r="V17" s="888"/>
      <c r="W17" s="616">
        <v>7061.5</v>
      </c>
      <c r="X17" s="889">
        <v>17.399999999999999</v>
      </c>
      <c r="Y17" s="888"/>
      <c r="Z17" s="888"/>
      <c r="AA17" s="888"/>
      <c r="AB17" s="888"/>
      <c r="AC17" s="617">
        <v>45689</v>
      </c>
      <c r="AD17" s="615" t="s">
        <v>950</v>
      </c>
    </row>
    <row r="18" spans="1:30">
      <c r="A18" s="612"/>
      <c r="B18" s="892"/>
      <c r="C18" s="888"/>
      <c r="D18" s="888"/>
      <c r="E18" s="893"/>
      <c r="F18" s="888"/>
      <c r="G18" s="615" t="s">
        <v>792</v>
      </c>
      <c r="H18" s="615"/>
      <c r="I18" s="893"/>
      <c r="J18" s="888"/>
      <c r="K18" s="615"/>
      <c r="L18" s="894"/>
      <c r="M18" s="888"/>
      <c r="N18" s="887">
        <v>46054</v>
      </c>
      <c r="O18" s="888"/>
      <c r="P18" s="888"/>
      <c r="Q18" s="888"/>
      <c r="R18" s="888"/>
      <c r="S18" s="888"/>
      <c r="T18" s="887">
        <v>46418</v>
      </c>
      <c r="U18" s="888"/>
      <c r="V18" s="888"/>
      <c r="W18" s="616">
        <v>7402.4</v>
      </c>
      <c r="X18" s="889">
        <v>18.239999999999998</v>
      </c>
      <c r="Y18" s="888"/>
      <c r="Z18" s="888"/>
      <c r="AA18" s="888"/>
      <c r="AB18" s="888"/>
      <c r="AC18" s="615"/>
      <c r="AD18" s="615"/>
    </row>
    <row r="19" spans="1:30">
      <c r="A19" s="614" t="s">
        <v>792</v>
      </c>
      <c r="B19" s="884" t="s">
        <v>792</v>
      </c>
      <c r="C19" s="885"/>
      <c r="D19" s="885"/>
      <c r="E19" s="886" t="s">
        <v>792</v>
      </c>
      <c r="F19" s="885"/>
      <c r="G19" s="613" t="s">
        <v>792</v>
      </c>
      <c r="H19" s="613" t="s">
        <v>792</v>
      </c>
      <c r="I19" s="886" t="s">
        <v>792</v>
      </c>
      <c r="J19" s="885"/>
      <c r="K19" s="613" t="s">
        <v>792</v>
      </c>
      <c r="L19" s="884" t="s">
        <v>792</v>
      </c>
      <c r="M19" s="885"/>
      <c r="N19" s="886" t="s">
        <v>792</v>
      </c>
      <c r="O19" s="885"/>
      <c r="P19" s="885"/>
      <c r="Q19" s="885"/>
      <c r="R19" s="885"/>
      <c r="S19" s="885"/>
      <c r="T19" s="886" t="s">
        <v>792</v>
      </c>
      <c r="U19" s="885"/>
      <c r="V19" s="885"/>
      <c r="W19" s="613" t="s">
        <v>792</v>
      </c>
      <c r="X19" s="886" t="s">
        <v>792</v>
      </c>
      <c r="Y19" s="885"/>
      <c r="Z19" s="885"/>
      <c r="AA19" s="885"/>
      <c r="AB19" s="885"/>
      <c r="AC19" s="613" t="s">
        <v>792</v>
      </c>
      <c r="AD19" s="613" t="s">
        <v>792</v>
      </c>
    </row>
    <row r="20" spans="1:30">
      <c r="A20" s="612" t="s">
        <v>2241</v>
      </c>
      <c r="B20" s="892" t="s">
        <v>2237</v>
      </c>
      <c r="C20" s="888"/>
      <c r="D20" s="888"/>
      <c r="E20" s="900">
        <v>5040</v>
      </c>
      <c r="F20" s="888"/>
      <c r="G20" s="619">
        <v>5040</v>
      </c>
      <c r="H20" s="615"/>
      <c r="I20" s="893"/>
      <c r="J20" s="888"/>
      <c r="K20" s="618">
        <v>0</v>
      </c>
      <c r="L20" s="894" t="s">
        <v>2238</v>
      </c>
      <c r="M20" s="888"/>
      <c r="N20" s="893"/>
      <c r="O20" s="888"/>
      <c r="P20" s="888"/>
      <c r="Q20" s="888"/>
      <c r="R20" s="888"/>
      <c r="S20" s="888"/>
      <c r="T20" s="893"/>
      <c r="U20" s="888"/>
      <c r="V20" s="888"/>
      <c r="W20" s="615"/>
      <c r="X20" s="889">
        <v>0</v>
      </c>
      <c r="Y20" s="888"/>
      <c r="Z20" s="888"/>
      <c r="AA20" s="888"/>
      <c r="AB20" s="888"/>
      <c r="AC20" s="617">
        <v>45505</v>
      </c>
      <c r="AD20" s="615" t="s">
        <v>832</v>
      </c>
    </row>
    <row r="21" spans="1:30">
      <c r="A21" s="614" t="s">
        <v>792</v>
      </c>
      <c r="B21" s="884" t="s">
        <v>792</v>
      </c>
      <c r="C21" s="885"/>
      <c r="D21" s="885"/>
      <c r="E21" s="886" t="s">
        <v>792</v>
      </c>
      <c r="F21" s="885"/>
      <c r="G21" s="613" t="s">
        <v>792</v>
      </c>
      <c r="H21" s="613" t="s">
        <v>792</v>
      </c>
      <c r="I21" s="886" t="s">
        <v>792</v>
      </c>
      <c r="J21" s="885"/>
      <c r="K21" s="613" t="s">
        <v>792</v>
      </c>
      <c r="L21" s="884" t="s">
        <v>792</v>
      </c>
      <c r="M21" s="885"/>
      <c r="N21" s="886" t="s">
        <v>792</v>
      </c>
      <c r="O21" s="885"/>
      <c r="P21" s="885"/>
      <c r="Q21" s="885"/>
      <c r="R21" s="885"/>
      <c r="S21" s="885"/>
      <c r="T21" s="886" t="s">
        <v>792</v>
      </c>
      <c r="U21" s="885"/>
      <c r="V21" s="885"/>
      <c r="W21" s="613" t="s">
        <v>792</v>
      </c>
      <c r="X21" s="886" t="s">
        <v>792</v>
      </c>
      <c r="Y21" s="885"/>
      <c r="Z21" s="885"/>
      <c r="AA21" s="885"/>
      <c r="AB21" s="885"/>
      <c r="AC21" s="613" t="s">
        <v>792</v>
      </c>
      <c r="AD21" s="613" t="s">
        <v>792</v>
      </c>
    </row>
    <row r="22" spans="1:30">
      <c r="A22" s="612" t="s">
        <v>2242</v>
      </c>
      <c r="B22" s="892" t="s">
        <v>2237</v>
      </c>
      <c r="C22" s="888"/>
      <c r="D22" s="888"/>
      <c r="E22" s="900">
        <v>4845</v>
      </c>
      <c r="F22" s="888"/>
      <c r="G22" s="619">
        <v>4845</v>
      </c>
      <c r="H22" s="615"/>
      <c r="I22" s="893"/>
      <c r="J22" s="888"/>
      <c r="K22" s="618">
        <v>0</v>
      </c>
      <c r="L22" s="894" t="s">
        <v>2238</v>
      </c>
      <c r="M22" s="888"/>
      <c r="N22" s="893"/>
      <c r="O22" s="888"/>
      <c r="P22" s="888"/>
      <c r="Q22" s="888"/>
      <c r="R22" s="888"/>
      <c r="S22" s="888"/>
      <c r="T22" s="893"/>
      <c r="U22" s="888"/>
      <c r="V22" s="888"/>
      <c r="W22" s="615"/>
      <c r="X22" s="889">
        <v>0</v>
      </c>
      <c r="Y22" s="888"/>
      <c r="Z22" s="888"/>
      <c r="AA22" s="888"/>
      <c r="AB22" s="888"/>
      <c r="AC22" s="617">
        <v>45505</v>
      </c>
      <c r="AD22" s="615" t="s">
        <v>832</v>
      </c>
    </row>
    <row r="23" spans="1:30">
      <c r="A23" s="614" t="s">
        <v>792</v>
      </c>
      <c r="B23" s="884" t="s">
        <v>792</v>
      </c>
      <c r="C23" s="885"/>
      <c r="D23" s="885"/>
      <c r="E23" s="886" t="s">
        <v>792</v>
      </c>
      <c r="F23" s="885"/>
      <c r="G23" s="613" t="s">
        <v>792</v>
      </c>
      <c r="H23" s="613" t="s">
        <v>792</v>
      </c>
      <c r="I23" s="886" t="s">
        <v>792</v>
      </c>
      <c r="J23" s="885"/>
      <c r="K23" s="613" t="s">
        <v>792</v>
      </c>
      <c r="L23" s="884" t="s">
        <v>792</v>
      </c>
      <c r="M23" s="885"/>
      <c r="N23" s="886" t="s">
        <v>792</v>
      </c>
      <c r="O23" s="885"/>
      <c r="P23" s="885"/>
      <c r="Q23" s="885"/>
      <c r="R23" s="885"/>
      <c r="S23" s="885"/>
      <c r="T23" s="886" t="s">
        <v>792</v>
      </c>
      <c r="U23" s="885"/>
      <c r="V23" s="885"/>
      <c r="W23" s="613" t="s">
        <v>792</v>
      </c>
      <c r="X23" s="886" t="s">
        <v>792</v>
      </c>
      <c r="Y23" s="885"/>
      <c r="Z23" s="885"/>
      <c r="AA23" s="885"/>
      <c r="AB23" s="885"/>
      <c r="AC23" s="613" t="s">
        <v>792</v>
      </c>
      <c r="AD23" s="613" t="s">
        <v>792</v>
      </c>
    </row>
    <row r="24" spans="1:30">
      <c r="A24" s="612" t="s">
        <v>2243</v>
      </c>
      <c r="B24" s="892" t="s">
        <v>2244</v>
      </c>
      <c r="C24" s="888"/>
      <c r="D24" s="888"/>
      <c r="E24" s="900">
        <v>4900</v>
      </c>
      <c r="F24" s="888"/>
      <c r="G24" s="619">
        <v>4900</v>
      </c>
      <c r="H24" s="619">
        <v>58800</v>
      </c>
      <c r="I24" s="901">
        <v>4900</v>
      </c>
      <c r="J24" s="888"/>
      <c r="K24" s="618">
        <v>12</v>
      </c>
      <c r="L24" s="894"/>
      <c r="M24" s="888"/>
      <c r="N24" s="887">
        <v>45748</v>
      </c>
      <c r="O24" s="888"/>
      <c r="P24" s="888"/>
      <c r="Q24" s="888"/>
      <c r="R24" s="888"/>
      <c r="S24" s="888"/>
      <c r="T24" s="887">
        <v>46112</v>
      </c>
      <c r="U24" s="888"/>
      <c r="V24" s="888"/>
      <c r="W24" s="616">
        <v>4900</v>
      </c>
      <c r="X24" s="889">
        <v>12</v>
      </c>
      <c r="Y24" s="888"/>
      <c r="Z24" s="888"/>
      <c r="AA24" s="888"/>
      <c r="AB24" s="888"/>
      <c r="AC24" s="617">
        <v>44652</v>
      </c>
      <c r="AD24" s="615" t="s">
        <v>877</v>
      </c>
    </row>
    <row r="25" spans="1:30">
      <c r="A25" s="612"/>
      <c r="B25" s="892"/>
      <c r="C25" s="888"/>
      <c r="D25" s="888"/>
      <c r="E25" s="893"/>
      <c r="F25" s="888"/>
      <c r="G25" s="615" t="s">
        <v>792</v>
      </c>
      <c r="H25" s="615"/>
      <c r="I25" s="893"/>
      <c r="J25" s="888"/>
      <c r="K25" s="615"/>
      <c r="L25" s="894"/>
      <c r="M25" s="888"/>
      <c r="N25" s="887">
        <v>46113</v>
      </c>
      <c r="O25" s="888"/>
      <c r="P25" s="888"/>
      <c r="Q25" s="888"/>
      <c r="R25" s="888"/>
      <c r="S25" s="888"/>
      <c r="T25" s="887">
        <v>46477</v>
      </c>
      <c r="U25" s="888"/>
      <c r="V25" s="888"/>
      <c r="W25" s="616">
        <v>5096</v>
      </c>
      <c r="X25" s="889">
        <v>12.48</v>
      </c>
      <c r="Y25" s="888"/>
      <c r="Z25" s="888"/>
      <c r="AA25" s="888"/>
      <c r="AB25" s="888"/>
      <c r="AC25" s="615"/>
      <c r="AD25" s="615"/>
    </row>
    <row r="26" spans="1:30">
      <c r="A26" s="614" t="s">
        <v>792</v>
      </c>
      <c r="B26" s="884" t="s">
        <v>792</v>
      </c>
      <c r="C26" s="885"/>
      <c r="D26" s="885"/>
      <c r="E26" s="886" t="s">
        <v>792</v>
      </c>
      <c r="F26" s="885"/>
      <c r="G26" s="613" t="s">
        <v>792</v>
      </c>
      <c r="H26" s="613" t="s">
        <v>792</v>
      </c>
      <c r="I26" s="886" t="s">
        <v>792</v>
      </c>
      <c r="J26" s="885"/>
      <c r="K26" s="613" t="s">
        <v>792</v>
      </c>
      <c r="L26" s="884" t="s">
        <v>792</v>
      </c>
      <c r="M26" s="885"/>
      <c r="N26" s="886" t="s">
        <v>792</v>
      </c>
      <c r="O26" s="885"/>
      <c r="P26" s="885"/>
      <c r="Q26" s="885"/>
      <c r="R26" s="885"/>
      <c r="S26" s="885"/>
      <c r="T26" s="886" t="s">
        <v>792</v>
      </c>
      <c r="U26" s="885"/>
      <c r="V26" s="885"/>
      <c r="W26" s="613" t="s">
        <v>792</v>
      </c>
      <c r="X26" s="886" t="s">
        <v>792</v>
      </c>
      <c r="Y26" s="885"/>
      <c r="Z26" s="885"/>
      <c r="AA26" s="885"/>
      <c r="AB26" s="885"/>
      <c r="AC26" s="613" t="s">
        <v>792</v>
      </c>
      <c r="AD26" s="613" t="s">
        <v>792</v>
      </c>
    </row>
    <row r="27" spans="1:30" ht="42" customHeight="1">
      <c r="A27" s="612" t="s">
        <v>2245</v>
      </c>
      <c r="B27" s="892" t="s">
        <v>2237</v>
      </c>
      <c r="C27" s="888"/>
      <c r="D27" s="888"/>
      <c r="E27" s="900">
        <v>4460</v>
      </c>
      <c r="F27" s="888"/>
      <c r="G27" s="619">
        <v>4460</v>
      </c>
      <c r="H27" s="615"/>
      <c r="I27" s="893"/>
      <c r="J27" s="888"/>
      <c r="K27" s="618">
        <v>0</v>
      </c>
      <c r="L27" s="894" t="s">
        <v>2238</v>
      </c>
      <c r="M27" s="888"/>
      <c r="N27" s="893"/>
      <c r="O27" s="888"/>
      <c r="P27" s="888"/>
      <c r="Q27" s="888"/>
      <c r="R27" s="888"/>
      <c r="S27" s="888"/>
      <c r="T27" s="893"/>
      <c r="U27" s="888"/>
      <c r="V27" s="888"/>
      <c r="W27" s="615"/>
      <c r="X27" s="889">
        <v>0</v>
      </c>
      <c r="Y27" s="888"/>
      <c r="Z27" s="888"/>
      <c r="AA27" s="888"/>
      <c r="AB27" s="888"/>
      <c r="AC27" s="617">
        <v>45505</v>
      </c>
      <c r="AD27" s="615" t="s">
        <v>832</v>
      </c>
    </row>
    <row r="28" spans="1:30">
      <c r="A28" s="614" t="s">
        <v>792</v>
      </c>
      <c r="B28" s="884" t="s">
        <v>792</v>
      </c>
      <c r="C28" s="885"/>
      <c r="D28" s="885"/>
      <c r="E28" s="886" t="s">
        <v>792</v>
      </c>
      <c r="F28" s="885"/>
      <c r="G28" s="613" t="s">
        <v>792</v>
      </c>
      <c r="H28" s="613" t="s">
        <v>792</v>
      </c>
      <c r="I28" s="886" t="s">
        <v>792</v>
      </c>
      <c r="J28" s="885"/>
      <c r="K28" s="613" t="s">
        <v>792</v>
      </c>
      <c r="L28" s="884" t="s">
        <v>792</v>
      </c>
      <c r="M28" s="885"/>
      <c r="N28" s="886" t="s">
        <v>792</v>
      </c>
      <c r="O28" s="885"/>
      <c r="P28" s="885"/>
      <c r="Q28" s="885"/>
      <c r="R28" s="885"/>
      <c r="S28" s="885"/>
      <c r="T28" s="886" t="s">
        <v>792</v>
      </c>
      <c r="U28" s="885"/>
      <c r="V28" s="885"/>
      <c r="W28" s="613" t="s">
        <v>792</v>
      </c>
      <c r="X28" s="886" t="s">
        <v>792</v>
      </c>
      <c r="Y28" s="885"/>
      <c r="Z28" s="885"/>
      <c r="AA28" s="885"/>
      <c r="AB28" s="885"/>
      <c r="AC28" s="613" t="s">
        <v>792</v>
      </c>
      <c r="AD28" s="613" t="s">
        <v>792</v>
      </c>
    </row>
    <row r="29" spans="1:30">
      <c r="A29" s="612" t="s">
        <v>2246</v>
      </c>
      <c r="B29" s="892" t="s">
        <v>2247</v>
      </c>
      <c r="C29" s="888"/>
      <c r="D29" s="888"/>
      <c r="E29" s="900">
        <v>4463</v>
      </c>
      <c r="F29" s="888"/>
      <c r="G29" s="619">
        <v>4463</v>
      </c>
      <c r="H29" s="619">
        <v>61589.4</v>
      </c>
      <c r="I29" s="901">
        <v>5132.45</v>
      </c>
      <c r="J29" s="888"/>
      <c r="K29" s="618">
        <v>13.8</v>
      </c>
      <c r="L29" s="894"/>
      <c r="M29" s="888"/>
      <c r="N29" s="887">
        <v>45717</v>
      </c>
      <c r="O29" s="888"/>
      <c r="P29" s="888"/>
      <c r="Q29" s="888"/>
      <c r="R29" s="888"/>
      <c r="S29" s="888"/>
      <c r="T29" s="887">
        <v>46081</v>
      </c>
      <c r="U29" s="888"/>
      <c r="V29" s="888"/>
      <c r="W29" s="616">
        <v>5132.45</v>
      </c>
      <c r="X29" s="889">
        <v>13.8</v>
      </c>
      <c r="Y29" s="888"/>
      <c r="Z29" s="888"/>
      <c r="AA29" s="888"/>
      <c r="AB29" s="888"/>
      <c r="AC29" s="617">
        <v>44986</v>
      </c>
      <c r="AD29" s="615" t="s">
        <v>863</v>
      </c>
    </row>
    <row r="30" spans="1:30">
      <c r="A30" s="614" t="s">
        <v>792</v>
      </c>
      <c r="B30" s="884" t="s">
        <v>792</v>
      </c>
      <c r="C30" s="885"/>
      <c r="D30" s="885"/>
      <c r="E30" s="886" t="s">
        <v>792</v>
      </c>
      <c r="F30" s="885"/>
      <c r="G30" s="613" t="s">
        <v>792</v>
      </c>
      <c r="H30" s="613" t="s">
        <v>792</v>
      </c>
      <c r="I30" s="886" t="s">
        <v>792</v>
      </c>
      <c r="J30" s="885"/>
      <c r="K30" s="613" t="s">
        <v>792</v>
      </c>
      <c r="L30" s="884" t="s">
        <v>792</v>
      </c>
      <c r="M30" s="885"/>
      <c r="N30" s="886" t="s">
        <v>792</v>
      </c>
      <c r="O30" s="885"/>
      <c r="P30" s="885"/>
      <c r="Q30" s="885"/>
      <c r="R30" s="885"/>
      <c r="S30" s="885"/>
      <c r="T30" s="886" t="s">
        <v>792</v>
      </c>
      <c r="U30" s="885"/>
      <c r="V30" s="885"/>
      <c r="W30" s="613" t="s">
        <v>792</v>
      </c>
      <c r="X30" s="886" t="s">
        <v>792</v>
      </c>
      <c r="Y30" s="885"/>
      <c r="Z30" s="885"/>
      <c r="AA30" s="885"/>
      <c r="AB30" s="885"/>
      <c r="AC30" s="613" t="s">
        <v>792</v>
      </c>
      <c r="AD30" s="613" t="s">
        <v>792</v>
      </c>
    </row>
    <row r="31" spans="1:30">
      <c r="A31" s="612" t="s">
        <v>2248</v>
      </c>
      <c r="B31" s="892" t="s">
        <v>2249</v>
      </c>
      <c r="C31" s="888"/>
      <c r="D31" s="888"/>
      <c r="E31" s="900">
        <v>4900</v>
      </c>
      <c r="F31" s="888"/>
      <c r="G31" s="619">
        <v>4900</v>
      </c>
      <c r="H31" s="619">
        <v>72912</v>
      </c>
      <c r="I31" s="901">
        <v>6076</v>
      </c>
      <c r="J31" s="888"/>
      <c r="K31" s="618">
        <v>14.88</v>
      </c>
      <c r="L31" s="894"/>
      <c r="M31" s="888"/>
      <c r="N31" s="887">
        <v>45931</v>
      </c>
      <c r="O31" s="888"/>
      <c r="P31" s="888"/>
      <c r="Q31" s="888"/>
      <c r="R31" s="888"/>
      <c r="S31" s="888"/>
      <c r="T31" s="887">
        <v>46295</v>
      </c>
      <c r="U31" s="888"/>
      <c r="V31" s="888"/>
      <c r="W31" s="616">
        <v>6076</v>
      </c>
      <c r="X31" s="889">
        <v>14.88</v>
      </c>
      <c r="Y31" s="888"/>
      <c r="Z31" s="888"/>
      <c r="AA31" s="888"/>
      <c r="AB31" s="888"/>
      <c r="AC31" s="617">
        <v>44835</v>
      </c>
      <c r="AD31" s="615" t="s">
        <v>1169</v>
      </c>
    </row>
    <row r="32" spans="1:30">
      <c r="A32" s="612"/>
      <c r="B32" s="892"/>
      <c r="C32" s="888"/>
      <c r="D32" s="888"/>
      <c r="E32" s="893"/>
      <c r="F32" s="888"/>
      <c r="G32" s="615" t="s">
        <v>792</v>
      </c>
      <c r="H32" s="615"/>
      <c r="I32" s="893"/>
      <c r="J32" s="888"/>
      <c r="K32" s="615"/>
      <c r="L32" s="894"/>
      <c r="M32" s="888"/>
      <c r="N32" s="887">
        <v>46296</v>
      </c>
      <c r="O32" s="888"/>
      <c r="P32" s="888"/>
      <c r="Q32" s="888"/>
      <c r="R32" s="888"/>
      <c r="S32" s="888"/>
      <c r="T32" s="887">
        <v>46660</v>
      </c>
      <c r="U32" s="888"/>
      <c r="V32" s="888"/>
      <c r="W32" s="616">
        <v>6370</v>
      </c>
      <c r="X32" s="889">
        <v>15.6</v>
      </c>
      <c r="Y32" s="888"/>
      <c r="Z32" s="888"/>
      <c r="AA32" s="888"/>
      <c r="AB32" s="888"/>
      <c r="AC32" s="615"/>
      <c r="AD32" s="615"/>
    </row>
    <row r="33" spans="1:30">
      <c r="A33" s="614" t="s">
        <v>792</v>
      </c>
      <c r="B33" s="884" t="s">
        <v>792</v>
      </c>
      <c r="C33" s="885"/>
      <c r="D33" s="885"/>
      <c r="E33" s="886" t="s">
        <v>792</v>
      </c>
      <c r="F33" s="885"/>
      <c r="G33" s="613" t="s">
        <v>792</v>
      </c>
      <c r="H33" s="613" t="s">
        <v>792</v>
      </c>
      <c r="I33" s="886" t="s">
        <v>792</v>
      </c>
      <c r="J33" s="885"/>
      <c r="K33" s="613" t="s">
        <v>792</v>
      </c>
      <c r="L33" s="884" t="s">
        <v>792</v>
      </c>
      <c r="M33" s="885"/>
      <c r="N33" s="886" t="s">
        <v>792</v>
      </c>
      <c r="O33" s="885"/>
      <c r="P33" s="885"/>
      <c r="Q33" s="885"/>
      <c r="R33" s="885"/>
      <c r="S33" s="885"/>
      <c r="T33" s="886" t="s">
        <v>792</v>
      </c>
      <c r="U33" s="885"/>
      <c r="V33" s="885"/>
      <c r="W33" s="613" t="s">
        <v>792</v>
      </c>
      <c r="X33" s="886" t="s">
        <v>792</v>
      </c>
      <c r="Y33" s="885"/>
      <c r="Z33" s="885"/>
      <c r="AA33" s="885"/>
      <c r="AB33" s="885"/>
      <c r="AC33" s="613" t="s">
        <v>792</v>
      </c>
      <c r="AD33" s="613" t="s">
        <v>792</v>
      </c>
    </row>
    <row r="34" spans="1:30">
      <c r="A34" s="612" t="s">
        <v>2250</v>
      </c>
      <c r="B34" s="892" t="s">
        <v>2251</v>
      </c>
      <c r="C34" s="888"/>
      <c r="D34" s="888"/>
      <c r="E34" s="900">
        <v>9678</v>
      </c>
      <c r="F34" s="888"/>
      <c r="G34" s="619">
        <v>9678</v>
      </c>
      <c r="H34" s="619">
        <v>169094.04</v>
      </c>
      <c r="I34" s="901">
        <v>14091.17</v>
      </c>
      <c r="J34" s="888"/>
      <c r="K34" s="618">
        <v>17.472002479851209</v>
      </c>
      <c r="L34" s="894"/>
      <c r="M34" s="888"/>
      <c r="N34" s="887">
        <v>45931</v>
      </c>
      <c r="O34" s="888"/>
      <c r="P34" s="888"/>
      <c r="Q34" s="888"/>
      <c r="R34" s="888"/>
      <c r="S34" s="888"/>
      <c r="T34" s="887">
        <v>46295</v>
      </c>
      <c r="U34" s="888"/>
      <c r="V34" s="888"/>
      <c r="W34" s="616">
        <v>14091.17</v>
      </c>
      <c r="X34" s="889">
        <v>17.472002479851209</v>
      </c>
      <c r="Y34" s="888"/>
      <c r="Z34" s="888"/>
      <c r="AA34" s="888"/>
      <c r="AB34" s="888"/>
      <c r="AC34" s="617">
        <v>45566</v>
      </c>
      <c r="AD34" s="615" t="s">
        <v>809</v>
      </c>
    </row>
    <row r="35" spans="1:30">
      <c r="A35" s="612"/>
      <c r="B35" s="892"/>
      <c r="C35" s="888"/>
      <c r="D35" s="888"/>
      <c r="E35" s="893"/>
      <c r="F35" s="888"/>
      <c r="G35" s="615" t="s">
        <v>792</v>
      </c>
      <c r="H35" s="615"/>
      <c r="I35" s="893"/>
      <c r="J35" s="888"/>
      <c r="K35" s="615"/>
      <c r="L35" s="894"/>
      <c r="M35" s="888"/>
      <c r="N35" s="887">
        <v>46296</v>
      </c>
      <c r="O35" s="888"/>
      <c r="P35" s="888"/>
      <c r="Q35" s="888"/>
      <c r="R35" s="888"/>
      <c r="S35" s="888"/>
      <c r="T35" s="887">
        <v>46660</v>
      </c>
      <c r="U35" s="888"/>
      <c r="V35" s="888"/>
      <c r="W35" s="616">
        <v>14654.82</v>
      </c>
      <c r="X35" s="889">
        <v>18.170886546807193</v>
      </c>
      <c r="Y35" s="888"/>
      <c r="Z35" s="888"/>
      <c r="AA35" s="888"/>
      <c r="AB35" s="888"/>
      <c r="AC35" s="615"/>
      <c r="AD35" s="615"/>
    </row>
    <row r="36" spans="1:30">
      <c r="A36" s="612"/>
      <c r="B36" s="892"/>
      <c r="C36" s="888"/>
      <c r="D36" s="888"/>
      <c r="E36" s="893"/>
      <c r="F36" s="888"/>
      <c r="G36" s="615" t="s">
        <v>792</v>
      </c>
      <c r="H36" s="615"/>
      <c r="I36" s="893"/>
      <c r="J36" s="888"/>
      <c r="K36" s="615"/>
      <c r="L36" s="894"/>
      <c r="M36" s="888"/>
      <c r="N36" s="887">
        <v>46661</v>
      </c>
      <c r="O36" s="888"/>
      <c r="P36" s="888"/>
      <c r="Q36" s="888"/>
      <c r="R36" s="888"/>
      <c r="S36" s="888"/>
      <c r="T36" s="887">
        <v>47026</v>
      </c>
      <c r="U36" s="888"/>
      <c r="V36" s="888"/>
      <c r="W36" s="616">
        <v>15241.01</v>
      </c>
      <c r="X36" s="889">
        <v>18.897718536887787</v>
      </c>
      <c r="Y36" s="888"/>
      <c r="Z36" s="888"/>
      <c r="AA36" s="888"/>
      <c r="AB36" s="888"/>
      <c r="AC36" s="615"/>
      <c r="AD36" s="615"/>
    </row>
    <row r="37" spans="1:30">
      <c r="A37" s="612"/>
      <c r="B37" s="892"/>
      <c r="C37" s="888"/>
      <c r="D37" s="888"/>
      <c r="E37" s="893"/>
      <c r="F37" s="888"/>
      <c r="G37" s="615" t="s">
        <v>792</v>
      </c>
      <c r="H37" s="615"/>
      <c r="I37" s="893"/>
      <c r="J37" s="888"/>
      <c r="K37" s="615"/>
      <c r="L37" s="894"/>
      <c r="M37" s="888"/>
      <c r="N37" s="887">
        <v>47027</v>
      </c>
      <c r="O37" s="888"/>
      <c r="P37" s="888"/>
      <c r="Q37" s="888"/>
      <c r="R37" s="888"/>
      <c r="S37" s="888"/>
      <c r="T37" s="887">
        <v>47391</v>
      </c>
      <c r="U37" s="888"/>
      <c r="V37" s="888"/>
      <c r="W37" s="616">
        <v>15850.65</v>
      </c>
      <c r="X37" s="889">
        <v>19.653626782393058</v>
      </c>
      <c r="Y37" s="888"/>
      <c r="Z37" s="888"/>
      <c r="AA37" s="888"/>
      <c r="AB37" s="888"/>
      <c r="AC37" s="615"/>
      <c r="AD37" s="615"/>
    </row>
    <row r="38" spans="1:30">
      <c r="A38" s="614" t="s">
        <v>792</v>
      </c>
      <c r="B38" s="884" t="s">
        <v>792</v>
      </c>
      <c r="C38" s="885"/>
      <c r="D38" s="885"/>
      <c r="E38" s="886" t="s">
        <v>792</v>
      </c>
      <c r="F38" s="885"/>
      <c r="G38" s="613" t="s">
        <v>792</v>
      </c>
      <c r="H38" s="613" t="s">
        <v>792</v>
      </c>
      <c r="I38" s="886" t="s">
        <v>792</v>
      </c>
      <c r="J38" s="885"/>
      <c r="K38" s="613" t="s">
        <v>792</v>
      </c>
      <c r="L38" s="884" t="s">
        <v>792</v>
      </c>
      <c r="M38" s="885"/>
      <c r="N38" s="886" t="s">
        <v>792</v>
      </c>
      <c r="O38" s="885"/>
      <c r="P38" s="885"/>
      <c r="Q38" s="885"/>
      <c r="R38" s="885"/>
      <c r="S38" s="885"/>
      <c r="T38" s="886" t="s">
        <v>792</v>
      </c>
      <c r="U38" s="885"/>
      <c r="V38" s="885"/>
      <c r="W38" s="613" t="s">
        <v>792</v>
      </c>
      <c r="X38" s="886" t="s">
        <v>792</v>
      </c>
      <c r="Y38" s="885"/>
      <c r="Z38" s="885"/>
      <c r="AA38" s="885"/>
      <c r="AB38" s="885"/>
      <c r="AC38" s="613" t="s">
        <v>792</v>
      </c>
      <c r="AD38" s="613" t="s">
        <v>792</v>
      </c>
    </row>
    <row r="39" spans="1:30">
      <c r="A39" s="892" t="s">
        <v>792</v>
      </c>
      <c r="B39" s="892" t="s">
        <v>792</v>
      </c>
      <c r="C39" s="888"/>
      <c r="D39" s="888"/>
    </row>
    <row r="40" spans="1:30">
      <c r="A40" s="888"/>
      <c r="B40" s="888"/>
      <c r="C40" s="888"/>
      <c r="D40" s="888"/>
    </row>
    <row r="41" spans="1:30" ht="16" thickBot="1">
      <c r="A41" s="888"/>
      <c r="B41" s="888"/>
      <c r="C41" s="888"/>
      <c r="D41" s="888"/>
      <c r="J41" s="895" t="s">
        <v>901</v>
      </c>
      <c r="K41" s="896"/>
      <c r="L41" s="896"/>
      <c r="M41" s="896"/>
      <c r="N41" s="896"/>
      <c r="O41" s="896"/>
      <c r="P41" s="896"/>
      <c r="Q41" s="896"/>
      <c r="R41" s="896"/>
      <c r="S41" s="896"/>
      <c r="T41" s="896"/>
      <c r="U41" s="896"/>
      <c r="V41" s="896"/>
      <c r="W41" s="896"/>
      <c r="X41" s="896"/>
      <c r="Y41" s="896"/>
      <c r="Z41" s="896"/>
    </row>
    <row r="42" spans="1:30">
      <c r="A42" s="888"/>
      <c r="B42" s="888"/>
      <c r="C42" s="888"/>
      <c r="D42" s="888"/>
    </row>
    <row r="43" spans="1:30">
      <c r="A43" s="888"/>
      <c r="B43" s="888"/>
      <c r="C43" s="888"/>
      <c r="D43" s="888"/>
      <c r="J43" s="890" t="s">
        <v>902</v>
      </c>
      <c r="K43" s="888"/>
      <c r="L43" s="888"/>
      <c r="M43" s="891">
        <v>58816</v>
      </c>
      <c r="N43" s="888"/>
      <c r="S43" s="890" t="s">
        <v>903</v>
      </c>
      <c r="T43" s="888"/>
      <c r="U43" s="888"/>
      <c r="V43" s="891">
        <v>68366.84</v>
      </c>
      <c r="W43" s="888"/>
      <c r="X43" s="888"/>
      <c r="Y43" s="888"/>
    </row>
    <row r="44" spans="1:30">
      <c r="A44" s="888"/>
      <c r="B44" s="888"/>
      <c r="C44" s="888"/>
      <c r="D44" s="888"/>
    </row>
    <row r="45" spans="1:30">
      <c r="A45" s="888"/>
      <c r="B45" s="888"/>
      <c r="C45" s="888"/>
      <c r="D45" s="888"/>
      <c r="S45" s="890" t="s">
        <v>904</v>
      </c>
      <c r="T45" s="888"/>
      <c r="U45" s="888"/>
      <c r="V45" s="891">
        <v>820402.08</v>
      </c>
      <c r="W45" s="888"/>
      <c r="X45" s="888"/>
      <c r="Y45" s="888"/>
    </row>
    <row r="46" spans="1:30">
      <c r="A46" s="888"/>
      <c r="B46" s="888"/>
      <c r="C46" s="888"/>
      <c r="D46" s="888"/>
      <c r="J46" s="890" t="s">
        <v>905</v>
      </c>
      <c r="K46" s="888"/>
      <c r="L46" s="888"/>
      <c r="M46" s="891">
        <v>58816</v>
      </c>
      <c r="N46" s="888"/>
      <c r="S46" s="888"/>
      <c r="T46" s="888"/>
      <c r="U46" s="888"/>
      <c r="V46" s="888"/>
      <c r="W46" s="888"/>
      <c r="X46" s="888"/>
      <c r="Y46" s="888"/>
    </row>
    <row r="47" spans="1:30">
      <c r="A47" s="888"/>
      <c r="B47" s="888"/>
      <c r="C47" s="888"/>
      <c r="D47" s="888"/>
      <c r="J47" s="888"/>
      <c r="K47" s="888"/>
      <c r="L47" s="888"/>
      <c r="M47" s="888"/>
      <c r="N47" s="888"/>
    </row>
    <row r="48" spans="1:30">
      <c r="A48" s="888"/>
      <c r="B48" s="888"/>
      <c r="C48" s="888"/>
      <c r="D48" s="888"/>
    </row>
    <row r="49" spans="1:24">
      <c r="A49" s="888"/>
      <c r="B49" s="888"/>
      <c r="C49" s="888"/>
      <c r="D49" s="888"/>
      <c r="J49" s="890" t="s">
        <v>906</v>
      </c>
      <c r="K49" s="888"/>
      <c r="L49" s="888"/>
      <c r="M49" s="891">
        <v>58816</v>
      </c>
      <c r="N49" s="888"/>
      <c r="R49" s="890" t="s">
        <v>729</v>
      </c>
      <c r="S49" s="888"/>
      <c r="T49" s="888"/>
      <c r="U49" s="899">
        <v>100</v>
      </c>
      <c r="V49" s="888"/>
      <c r="W49" s="888"/>
      <c r="X49" s="888"/>
    </row>
    <row r="50" spans="1:24" ht="16" thickBot="1">
      <c r="A50" s="888"/>
      <c r="B50" s="888"/>
      <c r="C50" s="888"/>
      <c r="D50" s="888"/>
      <c r="J50" s="897" t="s">
        <v>907</v>
      </c>
      <c r="K50" s="896"/>
      <c r="L50" s="896"/>
      <c r="M50" s="898">
        <v>0</v>
      </c>
      <c r="N50" s="896"/>
      <c r="R50" s="890" t="s">
        <v>908</v>
      </c>
      <c r="S50" s="888"/>
      <c r="T50" s="888"/>
      <c r="U50" s="899">
        <v>0</v>
      </c>
      <c r="V50" s="888"/>
      <c r="W50" s="888"/>
      <c r="X50" s="888"/>
    </row>
    <row r="51" spans="1:24">
      <c r="A51" s="888"/>
      <c r="B51" s="888"/>
      <c r="C51" s="888"/>
      <c r="D51" s="888"/>
    </row>
    <row r="52" spans="1:24">
      <c r="A52" s="888"/>
      <c r="B52" s="888"/>
      <c r="C52" s="888"/>
      <c r="D52" s="888"/>
      <c r="J52" s="890" t="s">
        <v>909</v>
      </c>
      <c r="K52" s="888"/>
      <c r="L52" s="888"/>
      <c r="M52" s="891">
        <v>58816</v>
      </c>
      <c r="N52" s="888"/>
    </row>
    <row r="53" spans="1:24">
      <c r="A53" s="888"/>
      <c r="B53" s="888"/>
      <c r="C53" s="888"/>
      <c r="D53" s="888"/>
    </row>
    <row r="54" spans="1:24" ht="2.25" customHeight="1"/>
  </sheetData>
  <mergeCells count="261">
    <mergeCell ref="D2:P2"/>
    <mergeCell ref="C3:O3"/>
    <mergeCell ref="B5:D5"/>
    <mergeCell ref="E5:G5"/>
    <mergeCell ref="I5:J5"/>
    <mergeCell ref="L5:M5"/>
    <mergeCell ref="N5:V5"/>
    <mergeCell ref="X5:AB5"/>
    <mergeCell ref="AC5:AD5"/>
    <mergeCell ref="T8:V8"/>
    <mergeCell ref="B6:D6"/>
    <mergeCell ref="E6:F6"/>
    <mergeCell ref="I6:J6"/>
    <mergeCell ref="L6:M6"/>
    <mergeCell ref="N6:S6"/>
    <mergeCell ref="T6:V6"/>
    <mergeCell ref="X6:AB6"/>
    <mergeCell ref="T9:V9"/>
    <mergeCell ref="X9:AB9"/>
    <mergeCell ref="X8:AB8"/>
    <mergeCell ref="B7:D7"/>
    <mergeCell ref="E7:F7"/>
    <mergeCell ref="I7:J7"/>
    <mergeCell ref="L7:M7"/>
    <mergeCell ref="N7:S7"/>
    <mergeCell ref="T7:V7"/>
    <mergeCell ref="X7:AB7"/>
    <mergeCell ref="B9:D9"/>
    <mergeCell ref="E9:F9"/>
    <mergeCell ref="I9:J9"/>
    <mergeCell ref="L9:M9"/>
    <mergeCell ref="N9:S9"/>
    <mergeCell ref="B10:D10"/>
    <mergeCell ref="E10:F10"/>
    <mergeCell ref="B8:D8"/>
    <mergeCell ref="E8:F8"/>
    <mergeCell ref="I8:J8"/>
    <mergeCell ref="L8:M8"/>
    <mergeCell ref="N8:S8"/>
    <mergeCell ref="I11:J11"/>
    <mergeCell ref="L11:M11"/>
    <mergeCell ref="N11:S11"/>
    <mergeCell ref="T13:V13"/>
    <mergeCell ref="X13:AB13"/>
    <mergeCell ref="T11:V11"/>
    <mergeCell ref="X11:AB11"/>
    <mergeCell ref="X12:AB12"/>
    <mergeCell ref="I10:J10"/>
    <mergeCell ref="L10:M10"/>
    <mergeCell ref="N10:S10"/>
    <mergeCell ref="T10:V10"/>
    <mergeCell ref="X10:AB10"/>
    <mergeCell ref="L14:M14"/>
    <mergeCell ref="N14:S14"/>
    <mergeCell ref="T14:V14"/>
    <mergeCell ref="E15:F15"/>
    <mergeCell ref="I15:J15"/>
    <mergeCell ref="L15:M15"/>
    <mergeCell ref="N15:S15"/>
    <mergeCell ref="B11:D11"/>
    <mergeCell ref="X14:AB14"/>
    <mergeCell ref="B13:D13"/>
    <mergeCell ref="E13:F13"/>
    <mergeCell ref="I13:J13"/>
    <mergeCell ref="L13:M13"/>
    <mergeCell ref="N13:S13"/>
    <mergeCell ref="B14:D14"/>
    <mergeCell ref="E14:F14"/>
    <mergeCell ref="I14:J14"/>
    <mergeCell ref="B12:D12"/>
    <mergeCell ref="E12:F12"/>
    <mergeCell ref="I12:J12"/>
    <mergeCell ref="L12:M12"/>
    <mergeCell ref="N12:S12"/>
    <mergeCell ref="T12:V12"/>
    <mergeCell ref="E11:F11"/>
    <mergeCell ref="B15:D15"/>
    <mergeCell ref="X18:AB18"/>
    <mergeCell ref="B17:D17"/>
    <mergeCell ref="E17:F17"/>
    <mergeCell ref="I17:J17"/>
    <mergeCell ref="L17:M17"/>
    <mergeCell ref="N17:S17"/>
    <mergeCell ref="B18:D18"/>
    <mergeCell ref="E18:F18"/>
    <mergeCell ref="T17:V17"/>
    <mergeCell ref="X17:AB17"/>
    <mergeCell ref="T15:V15"/>
    <mergeCell ref="X15:AB15"/>
    <mergeCell ref="B16:D16"/>
    <mergeCell ref="E16:F16"/>
    <mergeCell ref="I16:J16"/>
    <mergeCell ref="L16:M16"/>
    <mergeCell ref="N16:S16"/>
    <mergeCell ref="T16:V16"/>
    <mergeCell ref="I18:J18"/>
    <mergeCell ref="L18:M18"/>
    <mergeCell ref="N18:S18"/>
    <mergeCell ref="T18:V18"/>
    <mergeCell ref="E19:F19"/>
    <mergeCell ref="I19:J19"/>
    <mergeCell ref="L19:M19"/>
    <mergeCell ref="N19:S19"/>
    <mergeCell ref="X16:AB16"/>
    <mergeCell ref="B19:D19"/>
    <mergeCell ref="X22:AB22"/>
    <mergeCell ref="B21:D21"/>
    <mergeCell ref="E21:F21"/>
    <mergeCell ref="I21:J21"/>
    <mergeCell ref="L21:M21"/>
    <mergeCell ref="N21:S21"/>
    <mergeCell ref="B22:D22"/>
    <mergeCell ref="E22:F22"/>
    <mergeCell ref="T21:V21"/>
    <mergeCell ref="X21:AB21"/>
    <mergeCell ref="T19:V19"/>
    <mergeCell ref="X19:AB19"/>
    <mergeCell ref="B20:D20"/>
    <mergeCell ref="E20:F20"/>
    <mergeCell ref="I20:J20"/>
    <mergeCell ref="L20:M20"/>
    <mergeCell ref="N20:S20"/>
    <mergeCell ref="T20:V20"/>
    <mergeCell ref="I22:J22"/>
    <mergeCell ref="L22:M22"/>
    <mergeCell ref="N22:S22"/>
    <mergeCell ref="T22:V22"/>
    <mergeCell ref="E23:F23"/>
    <mergeCell ref="I23:J23"/>
    <mergeCell ref="L23:M23"/>
    <mergeCell ref="N23:S23"/>
    <mergeCell ref="X20:AB20"/>
    <mergeCell ref="B23:D23"/>
    <mergeCell ref="X26:AB26"/>
    <mergeCell ref="B25:D25"/>
    <mergeCell ref="E25:F25"/>
    <mergeCell ref="I25:J25"/>
    <mergeCell ref="L25:M25"/>
    <mergeCell ref="N25:S25"/>
    <mergeCell ref="B26:D26"/>
    <mergeCell ref="E26:F26"/>
    <mergeCell ref="T25:V25"/>
    <mergeCell ref="X25:AB25"/>
    <mergeCell ref="T23:V23"/>
    <mergeCell ref="X23:AB23"/>
    <mergeCell ref="B24:D24"/>
    <mergeCell ref="E24:F24"/>
    <mergeCell ref="I24:J24"/>
    <mergeCell ref="L24:M24"/>
    <mergeCell ref="N24:S24"/>
    <mergeCell ref="T24:V24"/>
    <mergeCell ref="I26:J26"/>
    <mergeCell ref="L26:M26"/>
    <mergeCell ref="N26:S26"/>
    <mergeCell ref="T26:V26"/>
    <mergeCell ref="E27:F27"/>
    <mergeCell ref="I27:J27"/>
    <mergeCell ref="L27:M27"/>
    <mergeCell ref="N27:S27"/>
    <mergeCell ref="X24:AB24"/>
    <mergeCell ref="B27:D27"/>
    <mergeCell ref="X30:AB30"/>
    <mergeCell ref="B29:D29"/>
    <mergeCell ref="E29:F29"/>
    <mergeCell ref="I29:J29"/>
    <mergeCell ref="L29:M29"/>
    <mergeCell ref="N29:S29"/>
    <mergeCell ref="B30:D30"/>
    <mergeCell ref="E30:F30"/>
    <mergeCell ref="T29:V29"/>
    <mergeCell ref="X29:AB29"/>
    <mergeCell ref="T27:V27"/>
    <mergeCell ref="X27:AB27"/>
    <mergeCell ref="B28:D28"/>
    <mergeCell ref="E28:F28"/>
    <mergeCell ref="I28:J28"/>
    <mergeCell ref="L28:M28"/>
    <mergeCell ref="N28:S28"/>
    <mergeCell ref="T28:V28"/>
    <mergeCell ref="I30:J30"/>
    <mergeCell ref="L30:M30"/>
    <mergeCell ref="N30:S30"/>
    <mergeCell ref="T30:V30"/>
    <mergeCell ref="E31:F31"/>
    <mergeCell ref="I31:J31"/>
    <mergeCell ref="L31:M31"/>
    <mergeCell ref="N31:S31"/>
    <mergeCell ref="X28:AB28"/>
    <mergeCell ref="B31:D31"/>
    <mergeCell ref="X34:AB34"/>
    <mergeCell ref="B33:D33"/>
    <mergeCell ref="E33:F33"/>
    <mergeCell ref="I33:J33"/>
    <mergeCell ref="L33:M33"/>
    <mergeCell ref="N33:S33"/>
    <mergeCell ref="B34:D34"/>
    <mergeCell ref="E34:F34"/>
    <mergeCell ref="T33:V33"/>
    <mergeCell ref="X33:AB33"/>
    <mergeCell ref="T31:V31"/>
    <mergeCell ref="X31:AB31"/>
    <mergeCell ref="B32:D32"/>
    <mergeCell ref="E32:F32"/>
    <mergeCell ref="I32:J32"/>
    <mergeCell ref="L32:M32"/>
    <mergeCell ref="N32:S32"/>
    <mergeCell ref="T32:V32"/>
    <mergeCell ref="I34:J34"/>
    <mergeCell ref="L34:M34"/>
    <mergeCell ref="N34:S34"/>
    <mergeCell ref="T34:V34"/>
    <mergeCell ref="X32:AB32"/>
    <mergeCell ref="X36:AB36"/>
    <mergeCell ref="B35:D35"/>
    <mergeCell ref="J52:L52"/>
    <mergeCell ref="M52:N52"/>
    <mergeCell ref="L38:M38"/>
    <mergeCell ref="N38:S38"/>
    <mergeCell ref="J46:L47"/>
    <mergeCell ref="M46:N47"/>
    <mergeCell ref="M50:N50"/>
    <mergeCell ref="R50:T50"/>
    <mergeCell ref="U50:X50"/>
    <mergeCell ref="T38:V38"/>
    <mergeCell ref="J49:L49"/>
    <mergeCell ref="M49:N49"/>
    <mergeCell ref="R49:T49"/>
    <mergeCell ref="U49:X49"/>
    <mergeCell ref="J50:L50"/>
    <mergeCell ref="S43:U43"/>
    <mergeCell ref="V43:Y43"/>
    <mergeCell ref="T35:V35"/>
    <mergeCell ref="X35:AB35"/>
    <mergeCell ref="B36:D36"/>
    <mergeCell ref="E36:F36"/>
    <mergeCell ref="I36:J36"/>
    <mergeCell ref="L36:M36"/>
    <mergeCell ref="N36:S36"/>
    <mergeCell ref="T36:V36"/>
    <mergeCell ref="B37:D37"/>
    <mergeCell ref="E37:F37"/>
    <mergeCell ref="I37:J37"/>
    <mergeCell ref="L37:M37"/>
    <mergeCell ref="N37:S37"/>
    <mergeCell ref="E35:F35"/>
    <mergeCell ref="I35:J35"/>
    <mergeCell ref="L35:M35"/>
    <mergeCell ref="N35:S35"/>
    <mergeCell ref="S45:U46"/>
    <mergeCell ref="V45:Y46"/>
    <mergeCell ref="A39:A53"/>
    <mergeCell ref="B39:D53"/>
    <mergeCell ref="J41:Z41"/>
    <mergeCell ref="J43:L43"/>
    <mergeCell ref="M43:N43"/>
    <mergeCell ref="X38:AB38"/>
    <mergeCell ref="T37:V37"/>
    <mergeCell ref="X37:AB37"/>
    <mergeCell ref="B38:D38"/>
    <mergeCell ref="E38:F38"/>
    <mergeCell ref="I38:J38"/>
  </mergeCells>
  <pageMargins left="0.25" right="0.25" top="0.25" bottom="0.26041999999999998" header="0.25" footer="0.25"/>
  <pageSetup paperSize="0" orientation="landscape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746E-9B53-2A4D-93AD-57C673F7A3AC}">
  <sheetPr>
    <pageSetUpPr fitToPage="1"/>
  </sheetPr>
  <dimension ref="A1:AT801"/>
  <sheetViews>
    <sheetView zoomScale="90" zoomScaleNormal="90" workbookViewId="0">
      <pane xSplit="9" ySplit="1" topLeftCell="AK45" activePane="bottomRight" state="frozen"/>
      <selection pane="topRight" activeCell="K1" sqref="K1"/>
      <selection pane="bottomLeft" activeCell="A2" sqref="A2"/>
      <selection pane="bottomRight" activeCell="U2" sqref="U2"/>
    </sheetView>
  </sheetViews>
  <sheetFormatPr baseColWidth="10" defaultColWidth="11.5" defaultRowHeight="43" customHeight="1"/>
  <cols>
    <col min="1" max="1" width="6.6640625" style="439" bestFit="1" customWidth="1"/>
    <col min="2" max="2" width="16.5" style="439" customWidth="1"/>
    <col min="3" max="3" width="16" style="439" customWidth="1"/>
    <col min="4" max="4" width="17" style="805" customWidth="1"/>
    <col min="5" max="5" width="11" style="805" bestFit="1" customWidth="1"/>
    <col min="6" max="6" width="12.83203125" style="439" customWidth="1"/>
    <col min="7" max="7" width="7.83203125" style="802" bestFit="1" customWidth="1"/>
    <col min="8" max="8" width="27.6640625" style="439" customWidth="1"/>
    <col min="9" max="9" width="11.33203125" style="439" bestFit="1" customWidth="1"/>
    <col min="10" max="10" width="25.83203125" style="803" customWidth="1"/>
    <col min="11" max="11" width="18.33203125" style="803" bestFit="1" customWidth="1"/>
    <col min="12" max="12" width="42.83203125" style="804" customWidth="1"/>
    <col min="13" max="13" width="5.1640625" style="439" customWidth="1"/>
    <col min="14" max="14" width="11.1640625" style="806" customWidth="1"/>
    <col min="15" max="15" width="10.33203125" style="806" bestFit="1" customWidth="1"/>
    <col min="16" max="16" width="7.1640625" style="806" customWidth="1"/>
    <col min="17" max="17" width="6.6640625" style="807" bestFit="1" customWidth="1"/>
    <col min="18" max="18" width="8.6640625" style="808" bestFit="1" customWidth="1"/>
    <col min="19" max="19" width="10.6640625" style="439" bestFit="1" customWidth="1"/>
    <col min="20" max="20" width="11.6640625" style="439" bestFit="1" customWidth="1"/>
    <col min="21" max="21" width="11" style="439" customWidth="1"/>
    <col min="22" max="22" width="12.1640625" style="439" customWidth="1"/>
    <col min="23" max="23" width="11" style="809" bestFit="1" customWidth="1"/>
    <col min="24" max="24" width="11.6640625" style="810" customWidth="1"/>
    <col min="25" max="25" width="8" style="810" bestFit="1" customWidth="1"/>
    <col min="26" max="26" width="10.33203125" style="810" bestFit="1" customWidth="1"/>
    <col min="27" max="27" width="8" style="810" bestFit="1" customWidth="1"/>
    <col min="28" max="28" width="10.33203125" style="811" bestFit="1" customWidth="1"/>
    <col min="29" max="29" width="8" style="812" bestFit="1" customWidth="1"/>
    <col min="30" max="30" width="10.33203125" style="439" bestFit="1" customWidth="1"/>
    <col min="31" max="31" width="8" style="439" bestFit="1" customWidth="1"/>
    <col min="32" max="32" width="10.33203125" style="439" bestFit="1" customWidth="1"/>
    <col min="33" max="33" width="8" style="439" bestFit="1" customWidth="1"/>
    <col min="34" max="34" width="10.33203125" style="439" bestFit="1" customWidth="1"/>
    <col min="35" max="35" width="8" style="439" bestFit="1" customWidth="1"/>
    <col min="36" max="36" width="10.33203125" style="439" bestFit="1" customWidth="1"/>
    <col min="37" max="37" width="8" style="439" bestFit="1" customWidth="1"/>
    <col min="38" max="38" width="10.33203125" style="813" bestFit="1" customWidth="1"/>
    <col min="39" max="39" width="42.6640625" style="699" bestFit="1" customWidth="1"/>
    <col min="40" max="40" width="6.33203125" style="439" bestFit="1" customWidth="1"/>
    <col min="41" max="41" width="10.33203125" style="439" bestFit="1" customWidth="1"/>
    <col min="42" max="16384" width="11.5" style="439"/>
  </cols>
  <sheetData>
    <row r="1" spans="1:46" s="678" customFormat="1" ht="43" customHeight="1">
      <c r="A1" s="659" t="s">
        <v>273</v>
      </c>
      <c r="B1" s="660" t="s">
        <v>274</v>
      </c>
      <c r="C1" s="660"/>
      <c r="D1" s="659" t="s">
        <v>275</v>
      </c>
      <c r="E1" s="659" t="s">
        <v>276</v>
      </c>
      <c r="F1" s="659" t="s">
        <v>277</v>
      </c>
      <c r="G1" s="661" t="s">
        <v>278</v>
      </c>
      <c r="H1" s="660" t="s">
        <v>2252</v>
      </c>
      <c r="I1" s="659" t="s">
        <v>758</v>
      </c>
      <c r="J1" s="662" t="s">
        <v>2253</v>
      </c>
      <c r="K1" s="663" t="s">
        <v>2254</v>
      </c>
      <c r="L1" s="664" t="s">
        <v>2255</v>
      </c>
      <c r="M1" s="659" t="s">
        <v>2256</v>
      </c>
      <c r="N1" s="665" t="s">
        <v>2257</v>
      </c>
      <c r="O1" s="665" t="s">
        <v>2258</v>
      </c>
      <c r="P1" s="665" t="s">
        <v>2259</v>
      </c>
      <c r="Q1" s="666" t="s">
        <v>2260</v>
      </c>
      <c r="R1" s="666" t="s">
        <v>2261</v>
      </c>
      <c r="S1" s="667" t="s">
        <v>2262</v>
      </c>
      <c r="T1" s="667" t="s">
        <v>2263</v>
      </c>
      <c r="U1" s="667" t="s">
        <v>2264</v>
      </c>
      <c r="V1" s="668"/>
      <c r="W1" s="669" t="s">
        <v>2265</v>
      </c>
      <c r="X1" s="670"/>
      <c r="Y1" s="670" t="s">
        <v>2266</v>
      </c>
      <c r="Z1" s="670"/>
      <c r="AA1" s="670" t="s">
        <v>2267</v>
      </c>
      <c r="AB1" s="671"/>
      <c r="AC1" s="672" t="s">
        <v>2268</v>
      </c>
      <c r="AD1" s="673"/>
      <c r="AE1" s="673" t="s">
        <v>2269</v>
      </c>
      <c r="AF1" s="673"/>
      <c r="AG1" s="673" t="s">
        <v>2270</v>
      </c>
      <c r="AH1" s="673"/>
      <c r="AI1" s="673" t="s">
        <v>2271</v>
      </c>
      <c r="AJ1" s="673"/>
      <c r="AK1" s="673" t="s">
        <v>2272</v>
      </c>
      <c r="AL1" s="674"/>
      <c r="AM1" s="675" t="s">
        <v>286</v>
      </c>
      <c r="AN1" s="676" t="s">
        <v>2273</v>
      </c>
      <c r="AO1" s="676" t="s">
        <v>2274</v>
      </c>
      <c r="AP1" s="677"/>
      <c r="AQ1" s="677"/>
      <c r="AR1" s="677"/>
      <c r="AS1" s="677"/>
      <c r="AT1" s="677"/>
    </row>
    <row r="2" spans="1:46" s="700" customFormat="1" ht="43" customHeight="1">
      <c r="A2" s="439">
        <v>120</v>
      </c>
      <c r="B2" s="679" t="s">
        <v>2275</v>
      </c>
      <c r="C2" s="679" t="s">
        <v>872</v>
      </c>
      <c r="D2" s="680" t="s">
        <v>292</v>
      </c>
      <c r="E2" s="680">
        <v>121</v>
      </c>
      <c r="F2" s="680" t="s">
        <v>293</v>
      </c>
      <c r="G2" s="681">
        <v>1191</v>
      </c>
      <c r="H2" s="682" t="s">
        <v>2276</v>
      </c>
      <c r="I2" s="683">
        <v>46053</v>
      </c>
      <c r="J2" s="679" t="s">
        <v>2277</v>
      </c>
      <c r="K2" s="679" t="s">
        <v>2278</v>
      </c>
      <c r="L2" s="684" t="s">
        <v>2279</v>
      </c>
      <c r="M2" s="685"/>
      <c r="N2" s="681">
        <v>20008.8</v>
      </c>
      <c r="O2" s="686">
        <f t="shared" ref="O2:O65" si="0">N2/12</f>
        <v>1667.3999999999999</v>
      </c>
      <c r="P2" s="687">
        <f t="shared" ref="P2:P65" si="1">N2/G2</f>
        <v>16.8</v>
      </c>
      <c r="Q2" s="688">
        <f t="shared" ref="Q2:Q65" si="2">O2/G2</f>
        <v>1.4</v>
      </c>
      <c r="R2" s="689">
        <v>1.4</v>
      </c>
      <c r="S2" s="690">
        <f t="shared" ref="S2:S65" si="3">(R2-Q2)/Q2</f>
        <v>0</v>
      </c>
      <c r="T2" s="691">
        <f t="shared" ref="T2:T65" si="4">IF(S2&gt;0,R2,Q2)</f>
        <v>1.4</v>
      </c>
      <c r="U2" s="692">
        <f>MROUND(IF($S2&gt;'Jan Rules'!$A$9,$Q2*(1+'Jan Rules'!$C$9),IF($S2&gt;'Jan Rules'!$A$8,$Q2*(1+'Jan Rules'!$C$8),IF($S2&gt;'Jan Rules'!$A$7,$Q2*(1+'Jan Rules'!$C$7),IF($S2&gt;'Jan Rules'!$A$6,$Q2*(1+'Jan Rules'!$C$6),IF($S2&gt;'Jan Rules'!$A$5,$Q2*(1+'Jan Rules'!$C$5),IF($S2&gt;'Jan Rules'!$A$4,$Q2*(1+'Jan Rules'!$C$4),IF($S2&gt;'Jan Rules'!$A$3,$Q2*(1+'Jan Rules'!$C$3),IF($S2&gt;'Jan Rules'!$A$2,$Q2*(1+'Jan Rules'!$C$2),0)))))))),0.01)</f>
        <v>1.54</v>
      </c>
      <c r="V2" s="693">
        <f t="shared" ref="V2" si="5">U2*G2</f>
        <v>1834.14</v>
      </c>
      <c r="W2" s="694">
        <f>MROUND(IF($S2&gt;'Jan Rules'!$A$9,$Q2*(1+'Jan Rules'!$D$9),IF($S2&gt;'Jan Rules'!$A$8,$Q2*(1+'Jan Rules'!$D$8),IF($S2&gt;'Jan Rules'!$A$7,$Q2*(1+'Jan Rules'!$D$7),IF($S2&gt;'Jan Rules'!$A$6,$Q2*(1+'Jan Rules'!$D$6),IF($S2&gt;'Jan Rules'!$A$5,$Q2*(1+'Jan Rules'!$D$5),IF($S2&gt;'Jan Rules'!$A$4,$Q2*(1+'Jan Rules'!$D$4),IF($S2&gt;'Jan Rules'!$A$3,$Q2*(1+'Jan Rules'!$D$3),IF($S2&gt;'Jan Rules'!$A$2,$Q2*(1+'Jan Rules'!$D$2),0)))))))),0.01)</f>
        <v>1.47</v>
      </c>
      <c r="X2" s="695">
        <f t="shared" ref="X2" si="6">W2*G2</f>
        <v>1750.77</v>
      </c>
      <c r="Y2" s="695">
        <f>MROUND(W2*(1+'Jan Rules'!$D$10),0.01)</f>
        <v>1.54</v>
      </c>
      <c r="Z2" s="695">
        <f t="shared" ref="Z2" si="7">Y2*G2</f>
        <v>1834.14</v>
      </c>
      <c r="AA2" s="695">
        <f>MROUND(Y2*(1+'Jan Rules'!$D$10),0.01)</f>
        <v>1.62</v>
      </c>
      <c r="AB2" s="696">
        <f t="shared" ref="AB2" si="8">AA2*G2</f>
        <v>1929.42</v>
      </c>
      <c r="AC2" s="697">
        <f>MROUND(IF($S2&gt;'Jan Rules'!$A$9,$Q2*(1+'Jan Rules'!$E$9),IF($S2&gt;'Jan Rules'!$A$8,$Q2*(1+'Jan Rules'!$E$8),IF($S2&gt;'Jan Rules'!$A$7,$Q2*(1+'Jan Rules'!$E$7),IF($S2&gt;'Jan Rules'!$A$6,$Q2*(1+'Jan Rules'!$E$6),IF($S2&gt;'Jan Rules'!$A$5,$Q2*(1+'Jan Rules'!$E$5),IF($S2&gt;'Jan Rules'!$A$4,$Q2*(1+'Jan Rules'!$E$4),IF($S2&gt;'Jan Rules'!$A$3,$Q2*(1+'Jan Rules'!$E$3),IF($S2&gt;'Jan Rules'!$A$2,$Q2*(1+'Jan Rules'!$E$2),0)))))))),0.01)</f>
        <v>1.47</v>
      </c>
      <c r="AD2" s="692">
        <f t="shared" ref="AD2" si="9">AC2*G2</f>
        <v>1750.77</v>
      </c>
      <c r="AE2" s="692">
        <f>MROUND(AC2*(1+'Jan Rules'!$E$10),0.01)</f>
        <v>1.54</v>
      </c>
      <c r="AF2" s="692">
        <f t="shared" ref="AF2" si="10">AE2*G2</f>
        <v>1834.14</v>
      </c>
      <c r="AG2" s="692">
        <f>MROUND(AE2*(1+'Jan Rules'!$E$10),0.01)</f>
        <v>1.61</v>
      </c>
      <c r="AH2" s="692">
        <f t="shared" ref="AH2" si="11">AG2*G2</f>
        <v>1917.5100000000002</v>
      </c>
      <c r="AI2" s="692">
        <f>MROUND(AG2*(1+'Jan Rules'!$E$10),0.01)</f>
        <v>1.68</v>
      </c>
      <c r="AJ2" s="692">
        <f t="shared" ref="AJ2" si="12">AI2*G2</f>
        <v>2000.8799999999999</v>
      </c>
      <c r="AK2" s="692">
        <f>MROUND(AI2*(1+'Jan Rules'!$E$10),0.01)</f>
        <v>1.76</v>
      </c>
      <c r="AL2" s="698">
        <f t="shared" ref="AL2" si="13">AK2*G2</f>
        <v>2096.16</v>
      </c>
      <c r="AM2" s="699" t="s">
        <v>2280</v>
      </c>
      <c r="AN2" s="685"/>
      <c r="AO2" s="685"/>
      <c r="AP2" s="439" t="s">
        <v>2281</v>
      </c>
      <c r="AQ2" s="685"/>
      <c r="AR2" s="685"/>
      <c r="AS2" s="685"/>
      <c r="AT2" s="685"/>
    </row>
    <row r="3" spans="1:46" s="705" customFormat="1" ht="43" customHeight="1">
      <c r="A3" s="439">
        <v>120</v>
      </c>
      <c r="B3" s="679" t="s">
        <v>2275</v>
      </c>
      <c r="C3" s="679" t="s">
        <v>845</v>
      </c>
      <c r="D3" s="680" t="s">
        <v>292</v>
      </c>
      <c r="E3" s="680">
        <v>111</v>
      </c>
      <c r="F3" s="680" t="s">
        <v>293</v>
      </c>
      <c r="G3" s="681">
        <v>1191</v>
      </c>
      <c r="H3" s="682" t="s">
        <v>846</v>
      </c>
      <c r="I3" s="683">
        <v>46053</v>
      </c>
      <c r="J3" s="701" t="s">
        <v>2282</v>
      </c>
      <c r="K3" s="679" t="s">
        <v>2283</v>
      </c>
      <c r="L3" s="679" t="s">
        <v>2284</v>
      </c>
      <c r="M3" s="685"/>
      <c r="N3" s="681">
        <v>21009.24</v>
      </c>
      <c r="O3" s="686">
        <f t="shared" si="0"/>
        <v>1750.7700000000002</v>
      </c>
      <c r="P3" s="687">
        <f t="shared" si="1"/>
        <v>17.64</v>
      </c>
      <c r="Q3" s="688">
        <f t="shared" si="2"/>
        <v>1.4700000000000002</v>
      </c>
      <c r="R3" s="702">
        <v>1.4</v>
      </c>
      <c r="S3" s="703">
        <f t="shared" si="3"/>
        <v>-4.7619047619047804E-2</v>
      </c>
      <c r="T3" s="704">
        <f t="shared" si="4"/>
        <v>1.4700000000000002</v>
      </c>
      <c r="U3" s="692">
        <f>MROUND(IF($S3&gt;'Jan Rules'!$A$9,$Q3*(1+'Jan Rules'!$C$9),IF($S3&gt;'Jan Rules'!$A$8,$Q3*(1+'Jan Rules'!$C$8),IF($S3&gt;'Jan Rules'!$A$7,$Q3*(1+'Jan Rules'!$C$7),IF($S3&gt;'Jan Rules'!$A$6,$Q3*(1+'Jan Rules'!$C$6),IF($S3&gt;'Jan Rules'!$A$5,$Q3*(1+'Jan Rules'!$C$5),IF($S3&gt;'Jan Rules'!$A$4,$Q3*(1+'Jan Rules'!$C$4),IF($S3&gt;'Jan Rules'!$A$3,$Q3*(1+'Jan Rules'!$C$3),IF($S3&gt;'Jan Rules'!$A$2,$Q3*(1+'Jan Rules'!$C$2),0)))))))),0.01)</f>
        <v>1.62</v>
      </c>
      <c r="V3" s="693">
        <f t="shared" ref="V3:V34" si="14">U3*G3</f>
        <v>1929.42</v>
      </c>
      <c r="W3" s="694">
        <f>MROUND(IF($S3&gt;'Jan Rules'!$A$9,$Q3*(1+'Jan Rules'!$D$9),IF($S3&gt;'Jan Rules'!$A$8,$Q3*(1+'Jan Rules'!$D$8),IF($S3&gt;'Jan Rules'!$A$7,$Q3*(1+'Jan Rules'!$D$7),IF($S3&gt;'Jan Rules'!$A$6,$Q3*(1+'Jan Rules'!$D$6),IF($S3&gt;'Jan Rules'!$A$5,$Q3*(1+'Jan Rules'!$D$5),IF($S3&gt;'Jan Rules'!$A$4,$Q3*(1+'Jan Rules'!$D$4),IF($S3&gt;'Jan Rules'!$A$3,$Q3*(1+'Jan Rules'!$D$3),IF($S3&gt;'Jan Rules'!$A$2,$Q3*(1+'Jan Rules'!$D$2),0)))))))),0.01)</f>
        <v>1.54</v>
      </c>
      <c r="X3" s="695">
        <f t="shared" ref="X3:X34" si="15">W3*G3</f>
        <v>1834.14</v>
      </c>
      <c r="Y3" s="695">
        <f>MROUND(W3*(1+'Jan Rules'!$D$10),0.01)</f>
        <v>1.62</v>
      </c>
      <c r="Z3" s="695">
        <f t="shared" ref="Z3:Z34" si="16">Y3*G3</f>
        <v>1929.42</v>
      </c>
      <c r="AA3" s="695">
        <f>MROUND(Y3*(1+'Jan Rules'!$D$10),0.01)</f>
        <v>1.7</v>
      </c>
      <c r="AB3" s="696">
        <f t="shared" ref="AB3:AB34" si="17">AA3*G3</f>
        <v>2024.7</v>
      </c>
      <c r="AC3" s="697">
        <f>MROUND(IF($S3&gt;'Jan Rules'!$A$9,$Q3*(1+'Jan Rules'!$E$9),IF($S3&gt;'Jan Rules'!$A$8,$Q3*(1+'Jan Rules'!$E$8),IF($S3&gt;'Jan Rules'!$A$7,$Q3*(1+'Jan Rules'!$E$7),IF($S3&gt;'Jan Rules'!$A$6,$Q3*(1+'Jan Rules'!$E$6),IF($S3&gt;'Jan Rules'!$A$5,$Q3*(1+'Jan Rules'!$E$5),IF($S3&gt;'Jan Rules'!$A$4,$Q3*(1+'Jan Rules'!$E$4),IF($S3&gt;'Jan Rules'!$A$3,$Q3*(1+'Jan Rules'!$E$3),IF($S3&gt;'Jan Rules'!$A$2,$Q3*(1+'Jan Rules'!$E$2),0)))))))),0.01)</f>
        <v>1.54</v>
      </c>
      <c r="AD3" s="692">
        <f t="shared" ref="AD3:AD34" si="18">AC3*G3</f>
        <v>1834.14</v>
      </c>
      <c r="AE3" s="692">
        <f>MROUND(AC3*(1+'Jan Rules'!$E$10),0.01)</f>
        <v>1.61</v>
      </c>
      <c r="AF3" s="692">
        <f t="shared" ref="AF3:AF34" si="19">AE3*G3</f>
        <v>1917.5100000000002</v>
      </c>
      <c r="AG3" s="692">
        <f>MROUND(AE3*(1+'Jan Rules'!$E$10),0.01)</f>
        <v>1.68</v>
      </c>
      <c r="AH3" s="692">
        <f t="shared" ref="AH3:AH34" si="20">AG3*G3</f>
        <v>2000.8799999999999</v>
      </c>
      <c r="AI3" s="692">
        <f>MROUND(AG3*(1+'Jan Rules'!$E$10),0.01)</f>
        <v>1.76</v>
      </c>
      <c r="AJ3" s="692">
        <f t="shared" ref="AJ3:AJ34" si="21">AI3*G3</f>
        <v>2096.16</v>
      </c>
      <c r="AK3" s="692">
        <f>MROUND(AI3*(1+'Jan Rules'!$E$10),0.01)</f>
        <v>1.84</v>
      </c>
      <c r="AL3" s="698">
        <f t="shared" ref="AL3:AL34" si="22">AK3*G3</f>
        <v>2191.44</v>
      </c>
      <c r="AM3" s="699" t="s">
        <v>2280</v>
      </c>
      <c r="AN3" s="685"/>
      <c r="AO3" s="685"/>
      <c r="AP3" s="439" t="s">
        <v>2281</v>
      </c>
      <c r="AQ3" s="685"/>
      <c r="AR3" s="685"/>
      <c r="AS3" s="685"/>
      <c r="AT3" s="685"/>
    </row>
    <row r="4" spans="1:46" s="705" customFormat="1" ht="43" customHeight="1">
      <c r="A4" s="439">
        <v>120</v>
      </c>
      <c r="B4" s="679" t="s">
        <v>2275</v>
      </c>
      <c r="C4" s="679" t="s">
        <v>861</v>
      </c>
      <c r="D4" s="680" t="s">
        <v>292</v>
      </c>
      <c r="E4" s="680">
        <v>117</v>
      </c>
      <c r="F4" s="680" t="s">
        <v>293</v>
      </c>
      <c r="G4" s="681">
        <v>1191</v>
      </c>
      <c r="H4" s="682" t="s">
        <v>2285</v>
      </c>
      <c r="I4" s="683">
        <v>46081</v>
      </c>
      <c r="J4" s="682" t="s">
        <v>2286</v>
      </c>
      <c r="K4" s="682" t="s">
        <v>2287</v>
      </c>
      <c r="L4" s="682" t="s">
        <v>2288</v>
      </c>
      <c r="M4" s="685"/>
      <c r="N4" s="681">
        <v>21009.24</v>
      </c>
      <c r="O4" s="686">
        <f t="shared" si="0"/>
        <v>1750.7700000000002</v>
      </c>
      <c r="P4" s="687">
        <f t="shared" si="1"/>
        <v>17.64</v>
      </c>
      <c r="Q4" s="688">
        <f t="shared" si="2"/>
        <v>1.4700000000000002</v>
      </c>
      <c r="R4" s="706">
        <v>1.4</v>
      </c>
      <c r="S4" s="703">
        <f t="shared" si="3"/>
        <v>-4.7619047619047804E-2</v>
      </c>
      <c r="T4" s="707">
        <f t="shared" si="4"/>
        <v>1.4700000000000002</v>
      </c>
      <c r="U4" s="692">
        <f>MROUND(IF($S4&gt;'Jan Rules'!$A$9,$Q4*(1+'Jan Rules'!$C$9),IF($S4&gt;'Jan Rules'!$A$8,$Q4*(1+'Jan Rules'!$C$8),IF($S4&gt;'Jan Rules'!$A$7,$Q4*(1+'Jan Rules'!$C$7),IF($S4&gt;'Jan Rules'!$A$6,$Q4*(1+'Jan Rules'!$C$6),IF($S4&gt;'Jan Rules'!$A$5,$Q4*(1+'Jan Rules'!$C$5),IF($S4&gt;'Jan Rules'!$A$4,$Q4*(1+'Jan Rules'!$C$4),IF($S4&gt;'Jan Rules'!$A$3,$Q4*(1+'Jan Rules'!$C$3),IF($S4&gt;'Jan Rules'!$A$2,$Q4*(1+'Jan Rules'!$C$2),0)))))))),0.01)</f>
        <v>1.62</v>
      </c>
      <c r="V4" s="693">
        <f t="shared" si="14"/>
        <v>1929.42</v>
      </c>
      <c r="W4" s="694">
        <f>MROUND(IF($S4&gt;'Jan Rules'!$A$9,$Q4*(1+'Jan Rules'!$D$9),IF($S4&gt;'Jan Rules'!$A$8,$Q4*(1+'Jan Rules'!$D$8),IF($S4&gt;'Jan Rules'!$A$7,$Q4*(1+'Jan Rules'!$D$7),IF($S4&gt;'Jan Rules'!$A$6,$Q4*(1+'Jan Rules'!$D$6),IF($S4&gt;'Jan Rules'!$A$5,$Q4*(1+'Jan Rules'!$D$5),IF($S4&gt;'Jan Rules'!$A$4,$Q4*(1+'Jan Rules'!$D$4),IF($S4&gt;'Jan Rules'!$A$3,$Q4*(1+'Jan Rules'!$D$3),IF($S4&gt;'Jan Rules'!$A$2,$Q4*(1+'Jan Rules'!$D$2),0)))))))),0.01)</f>
        <v>1.54</v>
      </c>
      <c r="X4" s="695">
        <f t="shared" si="15"/>
        <v>1834.14</v>
      </c>
      <c r="Y4" s="695">
        <f>MROUND(W4*(1+'Jan Rules'!$D$10),0.01)</f>
        <v>1.62</v>
      </c>
      <c r="Z4" s="695">
        <f t="shared" si="16"/>
        <v>1929.42</v>
      </c>
      <c r="AA4" s="695">
        <f>MROUND(Y4*(1+'Jan Rules'!$D$10),0.01)</f>
        <v>1.7</v>
      </c>
      <c r="AB4" s="696">
        <f t="shared" si="17"/>
        <v>2024.7</v>
      </c>
      <c r="AC4" s="697">
        <f>MROUND(IF($S4&gt;'Jan Rules'!$A$9,$Q4*(1+'Jan Rules'!$E$9),IF($S4&gt;'Jan Rules'!$A$8,$Q4*(1+'Jan Rules'!$E$8),IF($S4&gt;'Jan Rules'!$A$7,$Q4*(1+'Jan Rules'!$E$7),IF($S4&gt;'Jan Rules'!$A$6,$Q4*(1+'Jan Rules'!$E$6),IF($S4&gt;'Jan Rules'!$A$5,$Q4*(1+'Jan Rules'!$E$5),IF($S4&gt;'Jan Rules'!$A$4,$Q4*(1+'Jan Rules'!$E$4),IF($S4&gt;'Jan Rules'!$A$3,$Q4*(1+'Jan Rules'!$E$3),IF($S4&gt;'Jan Rules'!$A$2,$Q4*(1+'Jan Rules'!$E$2),0)))))))),0.01)</f>
        <v>1.54</v>
      </c>
      <c r="AD4" s="692">
        <f t="shared" si="18"/>
        <v>1834.14</v>
      </c>
      <c r="AE4" s="692">
        <f>MROUND(AC4*(1+'Jan Rules'!$E$10),0.01)</f>
        <v>1.61</v>
      </c>
      <c r="AF4" s="692">
        <f t="shared" si="19"/>
        <v>1917.5100000000002</v>
      </c>
      <c r="AG4" s="692">
        <f>MROUND(AE4*(1+'Jan Rules'!$E$10),0.01)</f>
        <v>1.68</v>
      </c>
      <c r="AH4" s="692">
        <f t="shared" si="20"/>
        <v>2000.8799999999999</v>
      </c>
      <c r="AI4" s="692">
        <f>MROUND(AG4*(1+'Jan Rules'!$E$10),0.01)</f>
        <v>1.76</v>
      </c>
      <c r="AJ4" s="692">
        <f t="shared" si="21"/>
        <v>2096.16</v>
      </c>
      <c r="AK4" s="692">
        <f>MROUND(AI4*(1+'Jan Rules'!$E$10),0.01)</f>
        <v>1.84</v>
      </c>
      <c r="AL4" s="698">
        <f t="shared" si="22"/>
        <v>2191.44</v>
      </c>
      <c r="AM4" s="699" t="s">
        <v>2289</v>
      </c>
      <c r="AN4" s="685" t="s">
        <v>2290</v>
      </c>
      <c r="AO4" s="685"/>
      <c r="AP4" s="439" t="s">
        <v>2281</v>
      </c>
      <c r="AQ4" s="685"/>
      <c r="AR4" s="685"/>
      <c r="AS4" s="685"/>
      <c r="AT4" s="685"/>
    </row>
    <row r="5" spans="1:46" s="705" customFormat="1" ht="43" customHeight="1">
      <c r="A5" s="439">
        <v>120</v>
      </c>
      <c r="B5" s="679" t="s">
        <v>2275</v>
      </c>
      <c r="C5" s="679" t="s">
        <v>2291</v>
      </c>
      <c r="D5" s="680" t="s">
        <v>1134</v>
      </c>
      <c r="E5" s="680" t="s">
        <v>1489</v>
      </c>
      <c r="F5" s="680" t="s">
        <v>387</v>
      </c>
      <c r="G5" s="681">
        <v>4173</v>
      </c>
      <c r="H5" s="682" t="s">
        <v>2292</v>
      </c>
      <c r="I5" s="683">
        <v>46203</v>
      </c>
      <c r="J5" s="708"/>
      <c r="K5" s="709"/>
      <c r="L5" s="710"/>
      <c r="M5" s="685"/>
      <c r="N5" s="681">
        <v>63596.52</v>
      </c>
      <c r="O5" s="686">
        <f t="shared" si="0"/>
        <v>5299.71</v>
      </c>
      <c r="P5" s="687">
        <f t="shared" si="1"/>
        <v>15.239999999999998</v>
      </c>
      <c r="Q5" s="688">
        <f t="shared" si="2"/>
        <v>1.27</v>
      </c>
      <c r="R5" s="706">
        <v>1.4</v>
      </c>
      <c r="S5" s="703">
        <f t="shared" si="3"/>
        <v>0.10236220472440936</v>
      </c>
      <c r="T5" s="707">
        <f t="shared" si="4"/>
        <v>1.4</v>
      </c>
      <c r="U5" s="692">
        <f>MROUND(IF($S5&gt;'Jan Rules'!$A$9,$Q5*(1+'Jan Rules'!$C$9),IF($S5&gt;'Jan Rules'!$A$8,$Q5*(1+'Jan Rules'!$C$8),IF($S5&gt;'Jan Rules'!$A$7,$Q5*(1+'Jan Rules'!$C$7),IF($S5&gt;'Jan Rules'!$A$6,$Q5*(1+'Jan Rules'!$C$6),IF($S5&gt;'Jan Rules'!$A$5,$Q5*(1+'Jan Rules'!$C$5),IF($S5&gt;'Jan Rules'!$A$4,$Q5*(1+'Jan Rules'!$C$4),IF($S5&gt;'Jan Rules'!$A$3,$Q5*(1+'Jan Rules'!$C$3),IF($S5&gt;'Jan Rules'!$A$2,$Q5*(1+'Jan Rules'!$C$2),0)))))))),0.01)</f>
        <v>1.49</v>
      </c>
      <c r="V5" s="693">
        <f t="shared" si="14"/>
        <v>6217.7699999999995</v>
      </c>
      <c r="W5" s="694">
        <f>MROUND(IF($S5&gt;'Jan Rules'!$A$9,$Q5*(1+'Jan Rules'!$D$9),IF($S5&gt;'Jan Rules'!$A$8,$Q5*(1+'Jan Rules'!$D$8),IF($S5&gt;'Jan Rules'!$A$7,$Q5*(1+'Jan Rules'!$D$7),IF($S5&gt;'Jan Rules'!$A$6,$Q5*(1+'Jan Rules'!$D$6),IF($S5&gt;'Jan Rules'!$A$5,$Q5*(1+'Jan Rules'!$D$5),IF($S5&gt;'Jan Rules'!$A$4,$Q5*(1+'Jan Rules'!$D$4),IF($S5&gt;'Jan Rules'!$A$3,$Q5*(1+'Jan Rules'!$D$3),IF($S5&gt;'Jan Rules'!$A$2,$Q5*(1+'Jan Rules'!$D$2),0)))))))),0.01)</f>
        <v>1.37</v>
      </c>
      <c r="X5" s="695">
        <f t="shared" si="15"/>
        <v>5717.01</v>
      </c>
      <c r="Y5" s="695">
        <f>MROUND(W5*(1+'Jan Rules'!$D$10),0.01)</f>
        <v>1.44</v>
      </c>
      <c r="Z5" s="695">
        <f t="shared" si="16"/>
        <v>6009.12</v>
      </c>
      <c r="AA5" s="695">
        <f>MROUND(Y5*(1+'Jan Rules'!$D$10),0.01)</f>
        <v>1.51</v>
      </c>
      <c r="AB5" s="696">
        <f t="shared" si="17"/>
        <v>6301.2300000000005</v>
      </c>
      <c r="AC5" s="697">
        <f>MROUND(IF($S5&gt;'Jan Rules'!$A$9,$Q5*(1+'Jan Rules'!$E$9),IF($S5&gt;'Jan Rules'!$A$8,$Q5*(1+'Jan Rules'!$E$8),IF($S5&gt;'Jan Rules'!$A$7,$Q5*(1+'Jan Rules'!$E$7),IF($S5&gt;'Jan Rules'!$A$6,$Q5*(1+'Jan Rules'!$E$6),IF($S5&gt;'Jan Rules'!$A$5,$Q5*(1+'Jan Rules'!$E$5),IF($S5&gt;'Jan Rules'!$A$4,$Q5*(1+'Jan Rules'!$E$4),IF($S5&gt;'Jan Rules'!$A$3,$Q5*(1+'Jan Rules'!$E$3),IF($S5&gt;'Jan Rules'!$A$2,$Q5*(1+'Jan Rules'!$E$2),0)))))))),0.01)</f>
        <v>1.36</v>
      </c>
      <c r="AD5" s="692">
        <f t="shared" si="18"/>
        <v>5675.2800000000007</v>
      </c>
      <c r="AE5" s="692">
        <f>MROUND(AC5*(1+'Jan Rules'!$E$10),0.01)</f>
        <v>1.42</v>
      </c>
      <c r="AF5" s="692">
        <f t="shared" si="19"/>
        <v>5925.66</v>
      </c>
      <c r="AG5" s="692">
        <f>MROUND(AE5*(1+'Jan Rules'!$E$10),0.01)</f>
        <v>1.48</v>
      </c>
      <c r="AH5" s="692">
        <f t="shared" si="20"/>
        <v>6176.04</v>
      </c>
      <c r="AI5" s="692">
        <f>MROUND(AG5*(1+'Jan Rules'!$E$10),0.01)</f>
        <v>1.55</v>
      </c>
      <c r="AJ5" s="692">
        <f t="shared" si="21"/>
        <v>6468.1500000000005</v>
      </c>
      <c r="AK5" s="692">
        <f>MROUND(AI5*(1+'Jan Rules'!$E$10),0.01)</f>
        <v>1.62</v>
      </c>
      <c r="AL5" s="698">
        <f t="shared" si="22"/>
        <v>6760.26</v>
      </c>
      <c r="AM5" s="699"/>
      <c r="AN5" s="685"/>
      <c r="AO5" s="685"/>
      <c r="AP5" s="439" t="s">
        <v>2281</v>
      </c>
      <c r="AQ5" s="685"/>
      <c r="AR5" s="685"/>
      <c r="AS5" s="685"/>
      <c r="AT5" s="685"/>
    </row>
    <row r="6" spans="1:46" s="712" customFormat="1" ht="43" customHeight="1">
      <c r="A6" s="439">
        <v>167</v>
      </c>
      <c r="B6" s="679" t="s">
        <v>2293</v>
      </c>
      <c r="C6" s="679" t="s">
        <v>946</v>
      </c>
      <c r="D6" s="680" t="s">
        <v>219</v>
      </c>
      <c r="E6" s="680">
        <v>103</v>
      </c>
      <c r="F6" s="680" t="s">
        <v>323</v>
      </c>
      <c r="G6" s="681">
        <v>2500</v>
      </c>
      <c r="H6" s="682" t="s">
        <v>917</v>
      </c>
      <c r="I6" s="683">
        <v>46053</v>
      </c>
      <c r="J6" s="682" t="s">
        <v>2294</v>
      </c>
      <c r="K6" s="682" t="s">
        <v>2295</v>
      </c>
      <c r="L6" s="682" t="s">
        <v>2296</v>
      </c>
      <c r="M6" s="685"/>
      <c r="N6" s="681">
        <v>32700</v>
      </c>
      <c r="O6" s="686">
        <f t="shared" si="0"/>
        <v>2725</v>
      </c>
      <c r="P6" s="687">
        <f t="shared" si="1"/>
        <v>13.08</v>
      </c>
      <c r="Q6" s="688">
        <f t="shared" si="2"/>
        <v>1.0900000000000001</v>
      </c>
      <c r="R6" s="702">
        <v>1.3</v>
      </c>
      <c r="S6" s="703">
        <f t="shared" si="3"/>
        <v>0.19266055045871555</v>
      </c>
      <c r="T6" s="704">
        <f t="shared" si="4"/>
        <v>1.3</v>
      </c>
      <c r="U6" s="692">
        <f>MROUND(IF($S6&gt;'Jan Rules'!$A$9,$Q6*(1+'Jan Rules'!$C$9),IF($S6&gt;'Jan Rules'!$A$8,$Q6*(1+'Jan Rules'!$C$8),IF($S6&gt;'Jan Rules'!$A$7,$Q6*(1+'Jan Rules'!$C$7),IF($S6&gt;'Jan Rules'!$A$6,$Q6*(1+'Jan Rules'!$C$6),IF($S6&gt;'Jan Rules'!$A$5,$Q6*(1+'Jan Rules'!$C$5),IF($S6&gt;'Jan Rules'!$A$4,$Q6*(1+'Jan Rules'!$C$4),IF($S6&gt;'Jan Rules'!$A$3,$Q6*(1+'Jan Rules'!$C$3),IF($S6&gt;'Jan Rules'!$A$2,$Q6*(1+'Jan Rules'!$C$2),0)))))))),0.01)</f>
        <v>1.3800000000000001</v>
      </c>
      <c r="V6" s="693">
        <f t="shared" si="14"/>
        <v>3450.0000000000005</v>
      </c>
      <c r="W6" s="694">
        <f>MROUND(IF($S6&gt;'Jan Rules'!$A$9,$Q6*(1+'Jan Rules'!$D$9),IF($S6&gt;'Jan Rules'!$A$8,$Q6*(1+'Jan Rules'!$D$8),IF($S6&gt;'Jan Rules'!$A$7,$Q6*(1+'Jan Rules'!$D$7),IF($S6&gt;'Jan Rules'!$A$6,$Q6*(1+'Jan Rules'!$D$6),IF($S6&gt;'Jan Rules'!$A$5,$Q6*(1+'Jan Rules'!$D$5),IF($S6&gt;'Jan Rules'!$A$4,$Q6*(1+'Jan Rules'!$D$4),IF($S6&gt;'Jan Rules'!$A$3,$Q6*(1+'Jan Rules'!$D$3),IF($S6&gt;'Jan Rules'!$A$2,$Q6*(1+'Jan Rules'!$D$2),0)))))))),0.01)</f>
        <v>1.29</v>
      </c>
      <c r="X6" s="695">
        <f t="shared" si="15"/>
        <v>3225</v>
      </c>
      <c r="Y6" s="695">
        <f>MROUND(W6*(1+'Jan Rules'!$D$10),0.01)</f>
        <v>1.35</v>
      </c>
      <c r="Z6" s="695">
        <f t="shared" si="16"/>
        <v>3375</v>
      </c>
      <c r="AA6" s="695">
        <f>MROUND(Y6*(1+'Jan Rules'!$D$10),0.01)</f>
        <v>1.42</v>
      </c>
      <c r="AB6" s="696">
        <f t="shared" si="17"/>
        <v>3550</v>
      </c>
      <c r="AC6" s="697">
        <f>MROUND(IF($S6&gt;'Jan Rules'!$A$9,$Q6*(1+'Jan Rules'!$E$9),IF($S6&gt;'Jan Rules'!$A$8,$Q6*(1+'Jan Rules'!$E$8),IF($S6&gt;'Jan Rules'!$A$7,$Q6*(1+'Jan Rules'!$E$7),IF($S6&gt;'Jan Rules'!$A$6,$Q6*(1+'Jan Rules'!$E$6),IF($S6&gt;'Jan Rules'!$A$5,$Q6*(1+'Jan Rules'!$E$5),IF($S6&gt;'Jan Rules'!$A$4,$Q6*(1+'Jan Rules'!$E$4),IF($S6&gt;'Jan Rules'!$A$3,$Q6*(1+'Jan Rules'!$E$3),IF($S6&gt;'Jan Rules'!$A$2,$Q6*(1+'Jan Rules'!$E$2),0)))))))),0.01)</f>
        <v>1.26</v>
      </c>
      <c r="AD6" s="692">
        <f t="shared" si="18"/>
        <v>3150</v>
      </c>
      <c r="AE6" s="692">
        <f>MROUND(AC6*(1+'Jan Rules'!$E$10),0.01)</f>
        <v>1.32</v>
      </c>
      <c r="AF6" s="692">
        <f t="shared" si="19"/>
        <v>3300</v>
      </c>
      <c r="AG6" s="692">
        <f>MROUND(AE6*(1+'Jan Rules'!$E$10),0.01)</f>
        <v>1.3800000000000001</v>
      </c>
      <c r="AH6" s="692">
        <f t="shared" si="20"/>
        <v>3450.0000000000005</v>
      </c>
      <c r="AI6" s="692">
        <f>MROUND(AG6*(1+'Jan Rules'!$E$10),0.01)</f>
        <v>1.44</v>
      </c>
      <c r="AJ6" s="692">
        <f t="shared" si="21"/>
        <v>3600</v>
      </c>
      <c r="AK6" s="692">
        <f>MROUND(AI6*(1+'Jan Rules'!$E$10),0.01)</f>
        <v>1.5</v>
      </c>
      <c r="AL6" s="698">
        <f t="shared" si="22"/>
        <v>3750</v>
      </c>
      <c r="AM6" s="711" t="s">
        <v>2297</v>
      </c>
      <c r="AN6" s="685" t="s">
        <v>2298</v>
      </c>
      <c r="AO6" s="685"/>
      <c r="AP6" s="439" t="s">
        <v>2281</v>
      </c>
      <c r="AQ6" s="685"/>
      <c r="AR6" s="685"/>
      <c r="AS6" s="685"/>
      <c r="AT6" s="685"/>
    </row>
    <row r="7" spans="1:46" s="712" customFormat="1" ht="43" customHeight="1">
      <c r="A7" s="439">
        <v>167</v>
      </c>
      <c r="B7" s="679" t="s">
        <v>2293</v>
      </c>
      <c r="C7" s="679" t="s">
        <v>930</v>
      </c>
      <c r="D7" s="680" t="s">
        <v>1134</v>
      </c>
      <c r="E7" s="680" t="s">
        <v>1489</v>
      </c>
      <c r="F7" s="680" t="s">
        <v>387</v>
      </c>
      <c r="G7" s="681">
        <v>2500</v>
      </c>
      <c r="H7" s="682" t="s">
        <v>931</v>
      </c>
      <c r="I7" s="683">
        <v>46203</v>
      </c>
      <c r="J7" s="708"/>
      <c r="K7" s="713"/>
      <c r="L7" s="714"/>
      <c r="M7" s="685"/>
      <c r="N7" s="681">
        <v>37200</v>
      </c>
      <c r="O7" s="686">
        <f t="shared" si="0"/>
        <v>3100</v>
      </c>
      <c r="P7" s="687">
        <f t="shared" si="1"/>
        <v>14.88</v>
      </c>
      <c r="Q7" s="688">
        <f t="shared" si="2"/>
        <v>1.24</v>
      </c>
      <c r="R7" s="715">
        <v>1.3</v>
      </c>
      <c r="S7" s="703">
        <f t="shared" si="3"/>
        <v>4.8387096774193589E-2</v>
      </c>
      <c r="T7" s="707">
        <f t="shared" si="4"/>
        <v>1.3</v>
      </c>
      <c r="U7" s="692">
        <f>MROUND(IF($S7&gt;'Jan Rules'!$A$9,$Q7*(1+'Jan Rules'!$C$9),IF($S7&gt;'Jan Rules'!$A$8,$Q7*(1+'Jan Rules'!$C$8),IF($S7&gt;'Jan Rules'!$A$7,$Q7*(1+'Jan Rules'!$C$7),IF($S7&gt;'Jan Rules'!$A$6,$Q7*(1+'Jan Rules'!$C$6),IF($S7&gt;'Jan Rules'!$A$5,$Q7*(1+'Jan Rules'!$C$5),IF($S7&gt;'Jan Rules'!$A$4,$Q7*(1+'Jan Rules'!$C$4),IF($S7&gt;'Jan Rules'!$A$3,$Q7*(1+'Jan Rules'!$C$3),IF($S7&gt;'Jan Rules'!$A$2,$Q7*(1+'Jan Rules'!$C$2),0)))))))),0.01)</f>
        <v>1.3900000000000001</v>
      </c>
      <c r="V7" s="693">
        <f t="shared" si="14"/>
        <v>3475.0000000000005</v>
      </c>
      <c r="W7" s="694">
        <f>MROUND(IF($S7&gt;'Jan Rules'!$A$9,$Q7*(1+'Jan Rules'!$D$9),IF($S7&gt;'Jan Rules'!$A$8,$Q7*(1+'Jan Rules'!$D$8),IF($S7&gt;'Jan Rules'!$A$7,$Q7*(1+'Jan Rules'!$D$7),IF($S7&gt;'Jan Rules'!$A$6,$Q7*(1+'Jan Rules'!$D$6),IF($S7&gt;'Jan Rules'!$A$5,$Q7*(1+'Jan Rules'!$D$5),IF($S7&gt;'Jan Rules'!$A$4,$Q7*(1+'Jan Rules'!$D$4),IF($S7&gt;'Jan Rules'!$A$3,$Q7*(1+'Jan Rules'!$D$3),IF($S7&gt;'Jan Rules'!$A$2,$Q7*(1+'Jan Rules'!$D$2),0)))))))),0.01)</f>
        <v>1.3</v>
      </c>
      <c r="X7" s="695">
        <f t="shared" si="15"/>
        <v>3250</v>
      </c>
      <c r="Y7" s="695">
        <f>MROUND(W7*(1+'Jan Rules'!$D$10),0.01)</f>
        <v>1.37</v>
      </c>
      <c r="Z7" s="695">
        <f t="shared" si="16"/>
        <v>3425.0000000000005</v>
      </c>
      <c r="AA7" s="695">
        <f>MROUND(Y7*(1+'Jan Rules'!$D$10),0.01)</f>
        <v>1.44</v>
      </c>
      <c r="AB7" s="696">
        <f t="shared" si="17"/>
        <v>3600</v>
      </c>
      <c r="AC7" s="697">
        <f>MROUND(IF($S7&gt;'Jan Rules'!$A$9,$Q7*(1+'Jan Rules'!$E$9),IF($S7&gt;'Jan Rules'!$A$8,$Q7*(1+'Jan Rules'!$E$8),IF($S7&gt;'Jan Rules'!$A$7,$Q7*(1+'Jan Rules'!$E$7),IF($S7&gt;'Jan Rules'!$A$6,$Q7*(1+'Jan Rules'!$E$6),IF($S7&gt;'Jan Rules'!$A$5,$Q7*(1+'Jan Rules'!$E$5),IF($S7&gt;'Jan Rules'!$A$4,$Q7*(1+'Jan Rules'!$E$4),IF($S7&gt;'Jan Rules'!$A$3,$Q7*(1+'Jan Rules'!$E$3),IF($S7&gt;'Jan Rules'!$A$2,$Q7*(1+'Jan Rules'!$E$2),0)))))))),0.01)</f>
        <v>1.3</v>
      </c>
      <c r="AD7" s="692">
        <f t="shared" si="18"/>
        <v>3250</v>
      </c>
      <c r="AE7" s="692">
        <f>MROUND(AC7*(1+'Jan Rules'!$E$10),0.01)</f>
        <v>1.36</v>
      </c>
      <c r="AF7" s="692">
        <f t="shared" si="19"/>
        <v>3400.0000000000005</v>
      </c>
      <c r="AG7" s="692">
        <f>MROUND(AE7*(1+'Jan Rules'!$E$10),0.01)</f>
        <v>1.42</v>
      </c>
      <c r="AH7" s="692">
        <f t="shared" si="20"/>
        <v>3550</v>
      </c>
      <c r="AI7" s="692">
        <f>MROUND(AG7*(1+'Jan Rules'!$E$10),0.01)</f>
        <v>1.48</v>
      </c>
      <c r="AJ7" s="692">
        <f t="shared" si="21"/>
        <v>3700</v>
      </c>
      <c r="AK7" s="692">
        <f>MROUND(AI7*(1+'Jan Rules'!$E$10),0.01)</f>
        <v>1.55</v>
      </c>
      <c r="AL7" s="698">
        <f t="shared" si="22"/>
        <v>3875</v>
      </c>
      <c r="AM7" s="699"/>
      <c r="AN7" s="685"/>
      <c r="AO7" s="685"/>
      <c r="AP7" s="685" t="s">
        <v>2281</v>
      </c>
      <c r="AQ7" s="685"/>
      <c r="AR7" s="685"/>
      <c r="AS7" s="685"/>
      <c r="AT7" s="685"/>
    </row>
    <row r="8" spans="1:46" ht="43" customHeight="1">
      <c r="A8" s="439">
        <v>336</v>
      </c>
      <c r="B8" s="716" t="s">
        <v>2299</v>
      </c>
      <c r="C8" s="716" t="s">
        <v>2300</v>
      </c>
      <c r="D8" s="716" t="s">
        <v>1134</v>
      </c>
      <c r="E8" s="716" t="s">
        <v>1489</v>
      </c>
      <c r="F8" s="716" t="s">
        <v>387</v>
      </c>
      <c r="G8" s="717">
        <v>3675</v>
      </c>
      <c r="H8" s="718" t="s">
        <v>981</v>
      </c>
      <c r="I8" s="719">
        <v>46112</v>
      </c>
      <c r="J8" s="720"/>
      <c r="K8" s="721"/>
      <c r="L8" s="722"/>
      <c r="M8" s="723"/>
      <c r="N8" s="717">
        <v>63945</v>
      </c>
      <c r="O8" s="724">
        <f t="shared" si="0"/>
        <v>5328.75</v>
      </c>
      <c r="P8" s="725">
        <f t="shared" si="1"/>
        <v>17.399999999999999</v>
      </c>
      <c r="Q8" s="726">
        <f t="shared" si="2"/>
        <v>1.45</v>
      </c>
      <c r="R8" s="727"/>
      <c r="S8" s="728">
        <f t="shared" si="3"/>
        <v>-1</v>
      </c>
      <c r="T8" s="729">
        <f t="shared" si="4"/>
        <v>1.45</v>
      </c>
      <c r="U8" s="692">
        <f>MROUND(IF($S8&gt;'Jan Rules'!$A$9,$Q8*(1+'Jan Rules'!$C$9),IF($S8&gt;'Jan Rules'!$A$8,$Q8*(1+'Jan Rules'!$C$8),IF($S8&gt;'Jan Rules'!$A$7,$Q8*(1+'Jan Rules'!$C$7),IF($S8&gt;'Jan Rules'!$A$6,$Q8*(1+'Jan Rules'!$C$6),IF($S8&gt;'Jan Rules'!$A$5,$Q8*(1+'Jan Rules'!$C$5),IF($S8&gt;'Jan Rules'!$A$4,$Q8*(1+'Jan Rules'!$C$4),IF($S8&gt;'Jan Rules'!$A$3,$Q8*(1+'Jan Rules'!$C$3),IF($S8&gt;'Jan Rules'!$A$2,$Q8*(1+'Jan Rules'!$C$2),0)))))))),0.01)</f>
        <v>1.6</v>
      </c>
      <c r="V8" s="693">
        <f t="shared" si="14"/>
        <v>5880</v>
      </c>
      <c r="W8" s="694">
        <f>MROUND(IF($S8&gt;'Jan Rules'!$A$9,$Q8*(1+'Jan Rules'!$D$9),IF($S8&gt;'Jan Rules'!$A$8,$Q8*(1+'Jan Rules'!$D$8),IF($S8&gt;'Jan Rules'!$A$7,$Q8*(1+'Jan Rules'!$D$7),IF($S8&gt;'Jan Rules'!$A$6,$Q8*(1+'Jan Rules'!$D$6),IF($S8&gt;'Jan Rules'!$A$5,$Q8*(1+'Jan Rules'!$D$5),IF($S8&gt;'Jan Rules'!$A$4,$Q8*(1+'Jan Rules'!$D$4),IF($S8&gt;'Jan Rules'!$A$3,$Q8*(1+'Jan Rules'!$D$3),IF($S8&gt;'Jan Rules'!$A$2,$Q8*(1+'Jan Rules'!$D$2),0)))))))),0.01)</f>
        <v>1.52</v>
      </c>
      <c r="X8" s="695">
        <f t="shared" si="15"/>
        <v>5586</v>
      </c>
      <c r="Y8" s="695">
        <f>MROUND(W8*(1+'Jan Rules'!$D$10),0.01)</f>
        <v>1.6</v>
      </c>
      <c r="Z8" s="695">
        <f t="shared" si="16"/>
        <v>5880</v>
      </c>
      <c r="AA8" s="695">
        <f>MROUND(Y8*(1+'Jan Rules'!$D$10),0.01)</f>
        <v>1.68</v>
      </c>
      <c r="AB8" s="696">
        <f t="shared" si="17"/>
        <v>6174</v>
      </c>
      <c r="AC8" s="697">
        <f>MROUND(IF($S8&gt;'Jan Rules'!$A$9,$Q8*(1+'Jan Rules'!$E$9),IF($S8&gt;'Jan Rules'!$A$8,$Q8*(1+'Jan Rules'!$E$8),IF($S8&gt;'Jan Rules'!$A$7,$Q8*(1+'Jan Rules'!$E$7),IF($S8&gt;'Jan Rules'!$A$6,$Q8*(1+'Jan Rules'!$E$6),IF($S8&gt;'Jan Rules'!$A$5,$Q8*(1+'Jan Rules'!$E$5),IF($S8&gt;'Jan Rules'!$A$4,$Q8*(1+'Jan Rules'!$E$4),IF($S8&gt;'Jan Rules'!$A$3,$Q8*(1+'Jan Rules'!$E$3),IF($S8&gt;'Jan Rules'!$A$2,$Q8*(1+'Jan Rules'!$E$2),0)))))))),0.01)</f>
        <v>1.52</v>
      </c>
      <c r="AD8" s="692">
        <f t="shared" si="18"/>
        <v>5586</v>
      </c>
      <c r="AE8" s="692">
        <f>MROUND(AC8*(1+'Jan Rules'!$E$10),0.01)</f>
        <v>1.59</v>
      </c>
      <c r="AF8" s="692">
        <f t="shared" si="19"/>
        <v>5843.25</v>
      </c>
      <c r="AG8" s="692">
        <f>MROUND(AE8*(1+'Jan Rules'!$E$10),0.01)</f>
        <v>1.6600000000000001</v>
      </c>
      <c r="AH8" s="692">
        <f t="shared" si="20"/>
        <v>6100.5000000000009</v>
      </c>
      <c r="AI8" s="692">
        <f>MROUND(AG8*(1+'Jan Rules'!$E$10),0.01)</f>
        <v>1.73</v>
      </c>
      <c r="AJ8" s="692">
        <f t="shared" si="21"/>
        <v>6357.75</v>
      </c>
      <c r="AK8" s="692">
        <f>MROUND(AI8*(1+'Jan Rules'!$E$10),0.01)</f>
        <v>1.81</v>
      </c>
      <c r="AL8" s="698">
        <f t="shared" si="22"/>
        <v>6651.75</v>
      </c>
      <c r="AN8" s="723"/>
      <c r="AO8" s="723"/>
      <c r="AP8" s="723" t="s">
        <v>1129</v>
      </c>
      <c r="AQ8" s="685"/>
      <c r="AR8" s="685"/>
      <c r="AS8" s="685"/>
      <c r="AT8" s="685"/>
    </row>
    <row r="9" spans="1:46" ht="43" customHeight="1">
      <c r="A9" s="439">
        <v>341</v>
      </c>
      <c r="B9" s="679" t="s">
        <v>2301</v>
      </c>
      <c r="C9" s="679" t="s">
        <v>1060</v>
      </c>
      <c r="D9" s="680" t="s">
        <v>363</v>
      </c>
      <c r="E9" s="680">
        <v>100</v>
      </c>
      <c r="F9" s="680" t="s">
        <v>371</v>
      </c>
      <c r="G9" s="681">
        <v>1951</v>
      </c>
      <c r="H9" s="682" t="s">
        <v>1061</v>
      </c>
      <c r="I9" s="683">
        <v>46081</v>
      </c>
      <c r="J9" s="682" t="s">
        <v>2302</v>
      </c>
      <c r="K9" s="682"/>
      <c r="L9" s="682" t="s">
        <v>2303</v>
      </c>
      <c r="M9" s="685"/>
      <c r="N9" s="681">
        <v>33947.4</v>
      </c>
      <c r="O9" s="686">
        <f t="shared" si="0"/>
        <v>2828.9500000000003</v>
      </c>
      <c r="P9" s="687">
        <f t="shared" si="1"/>
        <v>17.400000000000002</v>
      </c>
      <c r="Q9" s="688">
        <f t="shared" si="2"/>
        <v>1.4500000000000002</v>
      </c>
      <c r="R9" s="706">
        <v>1.45</v>
      </c>
      <c r="S9" s="703">
        <f t="shared" si="3"/>
        <v>-1.5313421029312503E-16</v>
      </c>
      <c r="T9" s="707">
        <f t="shared" si="4"/>
        <v>1.4500000000000002</v>
      </c>
      <c r="U9" s="692">
        <f>MROUND(IF($S9&gt;'Jan Rules'!$A$9,$Q9*(1+'Jan Rules'!$C$9),IF($S9&gt;'Jan Rules'!$A$8,$Q9*(1+'Jan Rules'!$C$8),IF($S9&gt;'Jan Rules'!$A$7,$Q9*(1+'Jan Rules'!$C$7),IF($S9&gt;'Jan Rules'!$A$6,$Q9*(1+'Jan Rules'!$C$6),IF($S9&gt;'Jan Rules'!$A$5,$Q9*(1+'Jan Rules'!$C$5),IF($S9&gt;'Jan Rules'!$A$4,$Q9*(1+'Jan Rules'!$C$4),IF($S9&gt;'Jan Rules'!$A$3,$Q9*(1+'Jan Rules'!$C$3),IF($S9&gt;'Jan Rules'!$A$2,$Q9*(1+'Jan Rules'!$C$2),0)))))))),0.01)</f>
        <v>1.6</v>
      </c>
      <c r="V9" s="693">
        <f t="shared" si="14"/>
        <v>3121.6000000000004</v>
      </c>
      <c r="W9" s="694">
        <f>MROUND(IF($S9&gt;'Jan Rules'!$A$9,$Q9*(1+'Jan Rules'!$D$9),IF($S9&gt;'Jan Rules'!$A$8,$Q9*(1+'Jan Rules'!$D$8),IF($S9&gt;'Jan Rules'!$A$7,$Q9*(1+'Jan Rules'!$D$7),IF($S9&gt;'Jan Rules'!$A$6,$Q9*(1+'Jan Rules'!$D$6),IF($S9&gt;'Jan Rules'!$A$5,$Q9*(1+'Jan Rules'!$D$5),IF($S9&gt;'Jan Rules'!$A$4,$Q9*(1+'Jan Rules'!$D$4),IF($S9&gt;'Jan Rules'!$A$3,$Q9*(1+'Jan Rules'!$D$3),IF($S9&gt;'Jan Rules'!$A$2,$Q9*(1+'Jan Rules'!$D$2),0)))))))),0.01)</f>
        <v>1.52</v>
      </c>
      <c r="X9" s="695">
        <f t="shared" si="15"/>
        <v>2965.52</v>
      </c>
      <c r="Y9" s="695">
        <f>MROUND(W9*(1+'Jan Rules'!$D$10),0.01)</f>
        <v>1.6</v>
      </c>
      <c r="Z9" s="695">
        <f t="shared" si="16"/>
        <v>3121.6000000000004</v>
      </c>
      <c r="AA9" s="695">
        <f>MROUND(Y9*(1+'Jan Rules'!$D$10),0.01)</f>
        <v>1.68</v>
      </c>
      <c r="AB9" s="696">
        <f t="shared" si="17"/>
        <v>3277.68</v>
      </c>
      <c r="AC9" s="697">
        <f>MROUND(IF($S9&gt;'Jan Rules'!$A$9,$Q9*(1+'Jan Rules'!$E$9),IF($S9&gt;'Jan Rules'!$A$8,$Q9*(1+'Jan Rules'!$E$8),IF($S9&gt;'Jan Rules'!$A$7,$Q9*(1+'Jan Rules'!$E$7),IF($S9&gt;'Jan Rules'!$A$6,$Q9*(1+'Jan Rules'!$E$6),IF($S9&gt;'Jan Rules'!$A$5,$Q9*(1+'Jan Rules'!$E$5),IF($S9&gt;'Jan Rules'!$A$4,$Q9*(1+'Jan Rules'!$E$4),IF($S9&gt;'Jan Rules'!$A$3,$Q9*(1+'Jan Rules'!$E$3),IF($S9&gt;'Jan Rules'!$A$2,$Q9*(1+'Jan Rules'!$E$2),0)))))))),0.01)</f>
        <v>1.52</v>
      </c>
      <c r="AD9" s="692">
        <f t="shared" si="18"/>
        <v>2965.52</v>
      </c>
      <c r="AE9" s="692">
        <f>MROUND(AC9*(1+'Jan Rules'!$E$10),0.01)</f>
        <v>1.59</v>
      </c>
      <c r="AF9" s="692">
        <f t="shared" si="19"/>
        <v>3102.09</v>
      </c>
      <c r="AG9" s="692">
        <f>MROUND(AE9*(1+'Jan Rules'!$E$10),0.01)</f>
        <v>1.6600000000000001</v>
      </c>
      <c r="AH9" s="692">
        <f t="shared" si="20"/>
        <v>3238.6600000000003</v>
      </c>
      <c r="AI9" s="692">
        <f>MROUND(AG9*(1+'Jan Rules'!$E$10),0.01)</f>
        <v>1.73</v>
      </c>
      <c r="AJ9" s="692">
        <f t="shared" si="21"/>
        <v>3375.23</v>
      </c>
      <c r="AK9" s="692">
        <f>MROUND(AI9*(1+'Jan Rules'!$E$10),0.01)</f>
        <v>1.81</v>
      </c>
      <c r="AL9" s="698">
        <f t="shared" si="22"/>
        <v>3531.31</v>
      </c>
      <c r="AM9" s="699" t="s">
        <v>2304</v>
      </c>
      <c r="AN9" s="685"/>
      <c r="AO9" s="685"/>
      <c r="AP9" s="439" t="s">
        <v>2281</v>
      </c>
      <c r="AQ9" s="685"/>
      <c r="AR9" s="685"/>
      <c r="AS9" s="685"/>
      <c r="AT9" s="685"/>
    </row>
    <row r="10" spans="1:46" s="712" customFormat="1" ht="43" customHeight="1">
      <c r="A10" s="439">
        <v>341</v>
      </c>
      <c r="B10" s="679" t="s">
        <v>2301</v>
      </c>
      <c r="C10" s="679" t="s">
        <v>1083</v>
      </c>
      <c r="D10" s="680" t="s">
        <v>253</v>
      </c>
      <c r="E10" s="680">
        <v>150</v>
      </c>
      <c r="F10" s="680" t="s">
        <v>371</v>
      </c>
      <c r="G10" s="681">
        <v>3960</v>
      </c>
      <c r="H10" s="682" t="s">
        <v>2305</v>
      </c>
      <c r="I10" s="683">
        <v>46081</v>
      </c>
      <c r="J10" s="682" t="s">
        <v>2306</v>
      </c>
      <c r="K10" s="682" t="s">
        <v>2307</v>
      </c>
      <c r="L10" s="682" t="s">
        <v>2308</v>
      </c>
      <c r="M10" s="685"/>
      <c r="N10" s="681">
        <v>54172.800000000003</v>
      </c>
      <c r="O10" s="686">
        <f t="shared" si="0"/>
        <v>4514.4000000000005</v>
      </c>
      <c r="P10" s="687">
        <f t="shared" si="1"/>
        <v>13.680000000000001</v>
      </c>
      <c r="Q10" s="688">
        <f t="shared" si="2"/>
        <v>1.1400000000000001</v>
      </c>
      <c r="R10" s="730">
        <v>1.5</v>
      </c>
      <c r="S10" s="690">
        <f t="shared" si="3"/>
        <v>0.3157894736842104</v>
      </c>
      <c r="T10" s="731">
        <f t="shared" si="4"/>
        <v>1.5</v>
      </c>
      <c r="U10" s="692">
        <f>MROUND(IF($S10&gt;'Jan Rules'!$A$9,$Q10*(1+'Jan Rules'!$C$9),IF($S10&gt;'Jan Rules'!$A$8,$Q10*(1+'Jan Rules'!$C$8),IF($S10&gt;'Jan Rules'!$A$7,$Q10*(1+'Jan Rules'!$C$7),IF($S10&gt;'Jan Rules'!$A$6,$Q10*(1+'Jan Rules'!$C$6),IF($S10&gt;'Jan Rules'!$A$5,$Q10*(1+'Jan Rules'!$C$5),IF($S10&gt;'Jan Rules'!$A$4,$Q10*(1+'Jan Rules'!$C$4),IF($S10&gt;'Jan Rules'!$A$3,$Q10*(1+'Jan Rules'!$C$3),IF($S10&gt;'Jan Rules'!$A$2,$Q10*(1+'Jan Rules'!$C$2),0)))))))),0.01)</f>
        <v>1.6500000000000001</v>
      </c>
      <c r="V10" s="693">
        <f t="shared" si="14"/>
        <v>6534.0000000000009</v>
      </c>
      <c r="W10" s="694">
        <f>MROUND(IF($S10&gt;'Jan Rules'!$A$9,$Q10*(1+'Jan Rules'!$D$9),IF($S10&gt;'Jan Rules'!$A$8,$Q10*(1+'Jan Rules'!$D$8),IF($S10&gt;'Jan Rules'!$A$7,$Q10*(1+'Jan Rules'!$D$7),IF($S10&gt;'Jan Rules'!$A$6,$Q10*(1+'Jan Rules'!$D$6),IF($S10&gt;'Jan Rules'!$A$5,$Q10*(1+'Jan Rules'!$D$5),IF($S10&gt;'Jan Rules'!$A$4,$Q10*(1+'Jan Rules'!$D$4),IF($S10&gt;'Jan Rules'!$A$3,$Q10*(1+'Jan Rules'!$D$3),IF($S10&gt;'Jan Rules'!$A$2,$Q10*(1+'Jan Rules'!$D$2),0)))))))),0.01)</f>
        <v>1.46</v>
      </c>
      <c r="X10" s="695">
        <f t="shared" si="15"/>
        <v>5781.5999999999995</v>
      </c>
      <c r="Y10" s="695">
        <f>MROUND(W10*(1+'Jan Rules'!$D$10),0.01)</f>
        <v>1.53</v>
      </c>
      <c r="Z10" s="695">
        <f t="shared" si="16"/>
        <v>6058.8</v>
      </c>
      <c r="AA10" s="695">
        <f>MROUND(Y10*(1+'Jan Rules'!$D$10),0.01)</f>
        <v>1.61</v>
      </c>
      <c r="AB10" s="696">
        <f t="shared" si="17"/>
        <v>6375.6</v>
      </c>
      <c r="AC10" s="697">
        <f>MROUND(IF($S10&gt;'Jan Rules'!$A$9,$Q10*(1+'Jan Rules'!$E$9),IF($S10&gt;'Jan Rules'!$A$8,$Q10*(1+'Jan Rules'!$E$8),IF($S10&gt;'Jan Rules'!$A$7,$Q10*(1+'Jan Rules'!$E$7),IF($S10&gt;'Jan Rules'!$A$6,$Q10*(1+'Jan Rules'!$E$6),IF($S10&gt;'Jan Rules'!$A$5,$Q10*(1+'Jan Rules'!$E$5),IF($S10&gt;'Jan Rules'!$A$4,$Q10*(1+'Jan Rules'!$E$4),IF($S10&gt;'Jan Rules'!$A$3,$Q10*(1+'Jan Rules'!$E$3),IF($S10&gt;'Jan Rules'!$A$2,$Q10*(1+'Jan Rules'!$E$2),0)))))))),0.01)</f>
        <v>1.43</v>
      </c>
      <c r="AD10" s="692">
        <f t="shared" si="18"/>
        <v>5662.8</v>
      </c>
      <c r="AE10" s="692">
        <f>MROUND(AC10*(1+'Jan Rules'!$E$10),0.01)</f>
        <v>1.49</v>
      </c>
      <c r="AF10" s="692">
        <f t="shared" si="19"/>
        <v>5900.4</v>
      </c>
      <c r="AG10" s="692">
        <f>MROUND(AE10*(1+'Jan Rules'!$E$10),0.01)</f>
        <v>1.56</v>
      </c>
      <c r="AH10" s="692">
        <f t="shared" si="20"/>
        <v>6177.6</v>
      </c>
      <c r="AI10" s="692">
        <f>MROUND(AG10*(1+'Jan Rules'!$E$10),0.01)</f>
        <v>1.6300000000000001</v>
      </c>
      <c r="AJ10" s="692">
        <f t="shared" si="21"/>
        <v>6454.8</v>
      </c>
      <c r="AK10" s="692">
        <f>MROUND(AI10*(1+'Jan Rules'!$E$10),0.01)</f>
        <v>1.7</v>
      </c>
      <c r="AL10" s="698">
        <f t="shared" si="22"/>
        <v>6732</v>
      </c>
      <c r="AM10" s="699" t="s">
        <v>2309</v>
      </c>
      <c r="AN10" s="685"/>
      <c r="AO10" s="685"/>
      <c r="AP10" s="439" t="s">
        <v>2281</v>
      </c>
      <c r="AQ10" s="685"/>
      <c r="AR10" s="685"/>
      <c r="AS10" s="685"/>
      <c r="AT10" s="685"/>
    </row>
    <row r="11" spans="1:46" ht="43" customHeight="1">
      <c r="A11" s="439">
        <v>341</v>
      </c>
      <c r="B11" s="679" t="s">
        <v>2301</v>
      </c>
      <c r="C11" s="679" t="s">
        <v>1058</v>
      </c>
      <c r="D11" s="680" t="s">
        <v>1134</v>
      </c>
      <c r="E11" s="680" t="s">
        <v>1489</v>
      </c>
      <c r="F11" s="680" t="s">
        <v>387</v>
      </c>
      <c r="G11" s="681">
        <v>4482</v>
      </c>
      <c r="H11" s="682" t="s">
        <v>2310</v>
      </c>
      <c r="I11" s="683">
        <v>46112</v>
      </c>
      <c r="J11" s="708"/>
      <c r="K11" s="709"/>
      <c r="L11" s="710"/>
      <c r="N11" s="681">
        <v>79062.48</v>
      </c>
      <c r="O11" s="686">
        <f t="shared" si="0"/>
        <v>6588.54</v>
      </c>
      <c r="P11" s="687">
        <f t="shared" si="1"/>
        <v>17.64</v>
      </c>
      <c r="Q11" s="688">
        <f t="shared" si="2"/>
        <v>1.47</v>
      </c>
      <c r="R11" s="730">
        <v>1.5</v>
      </c>
      <c r="S11" s="690">
        <f t="shared" si="3"/>
        <v>2.0408163265306142E-2</v>
      </c>
      <c r="T11" s="731">
        <f t="shared" si="4"/>
        <v>1.5</v>
      </c>
      <c r="U11" s="692">
        <f>MROUND(IF($S11&gt;'Jan Rules'!$A$9,$Q11*(1+'Jan Rules'!$C$9),IF($S11&gt;'Jan Rules'!$A$8,$Q11*(1+'Jan Rules'!$C$8),IF($S11&gt;'Jan Rules'!$A$7,$Q11*(1+'Jan Rules'!$C$7),IF($S11&gt;'Jan Rules'!$A$6,$Q11*(1+'Jan Rules'!$C$6),IF($S11&gt;'Jan Rules'!$A$5,$Q11*(1+'Jan Rules'!$C$5),IF($S11&gt;'Jan Rules'!$A$4,$Q11*(1+'Jan Rules'!$C$4),IF($S11&gt;'Jan Rules'!$A$3,$Q11*(1+'Jan Rules'!$C$3),IF($S11&gt;'Jan Rules'!$A$2,$Q11*(1+'Jan Rules'!$C$2),0)))))))),0.01)</f>
        <v>1.6500000000000001</v>
      </c>
      <c r="V11" s="693">
        <f t="shared" si="14"/>
        <v>7395.3</v>
      </c>
      <c r="W11" s="694">
        <f>MROUND(IF($S11&gt;'Jan Rules'!$A$9,$Q11*(1+'Jan Rules'!$D$9),IF($S11&gt;'Jan Rules'!$A$8,$Q11*(1+'Jan Rules'!$D$8),IF($S11&gt;'Jan Rules'!$A$7,$Q11*(1+'Jan Rules'!$D$7),IF($S11&gt;'Jan Rules'!$A$6,$Q11*(1+'Jan Rules'!$D$6),IF($S11&gt;'Jan Rules'!$A$5,$Q11*(1+'Jan Rules'!$D$5),IF($S11&gt;'Jan Rules'!$A$4,$Q11*(1+'Jan Rules'!$D$4),IF($S11&gt;'Jan Rules'!$A$3,$Q11*(1+'Jan Rules'!$D$3),IF($S11&gt;'Jan Rules'!$A$2,$Q11*(1+'Jan Rules'!$D$2),0)))))))),0.01)</f>
        <v>1.54</v>
      </c>
      <c r="X11" s="695">
        <f t="shared" si="15"/>
        <v>6902.28</v>
      </c>
      <c r="Y11" s="695">
        <f>MROUND(W11*(1+'Jan Rules'!$D$10),0.01)</f>
        <v>1.62</v>
      </c>
      <c r="Z11" s="695">
        <f t="shared" si="16"/>
        <v>7260.84</v>
      </c>
      <c r="AA11" s="695">
        <f>MROUND(Y11*(1+'Jan Rules'!$D$10),0.01)</f>
        <v>1.7</v>
      </c>
      <c r="AB11" s="696">
        <f t="shared" si="17"/>
        <v>7619.4</v>
      </c>
      <c r="AC11" s="697">
        <f>MROUND(IF($S11&gt;'Jan Rules'!$A$9,$Q11*(1+'Jan Rules'!$E$9),IF($S11&gt;'Jan Rules'!$A$8,$Q11*(1+'Jan Rules'!$E$8),IF($S11&gt;'Jan Rules'!$A$7,$Q11*(1+'Jan Rules'!$E$7),IF($S11&gt;'Jan Rules'!$A$6,$Q11*(1+'Jan Rules'!$E$6),IF($S11&gt;'Jan Rules'!$A$5,$Q11*(1+'Jan Rules'!$E$5),IF($S11&gt;'Jan Rules'!$A$4,$Q11*(1+'Jan Rules'!$E$4),IF($S11&gt;'Jan Rules'!$A$3,$Q11*(1+'Jan Rules'!$E$3),IF($S11&gt;'Jan Rules'!$A$2,$Q11*(1+'Jan Rules'!$E$2),0)))))))),0.01)</f>
        <v>1.54</v>
      </c>
      <c r="AD11" s="692">
        <f t="shared" si="18"/>
        <v>6902.28</v>
      </c>
      <c r="AE11" s="692">
        <f>MROUND(AC11*(1+'Jan Rules'!$E$10),0.01)</f>
        <v>1.61</v>
      </c>
      <c r="AF11" s="692">
        <f t="shared" si="19"/>
        <v>7216.02</v>
      </c>
      <c r="AG11" s="692">
        <f>MROUND(AE11*(1+'Jan Rules'!$E$10),0.01)</f>
        <v>1.68</v>
      </c>
      <c r="AH11" s="692">
        <f t="shared" si="20"/>
        <v>7529.7599999999993</v>
      </c>
      <c r="AI11" s="692">
        <f>MROUND(AG11*(1+'Jan Rules'!$E$10),0.01)</f>
        <v>1.76</v>
      </c>
      <c r="AJ11" s="692">
        <f t="shared" si="21"/>
        <v>7888.32</v>
      </c>
      <c r="AK11" s="692">
        <f>MROUND(AI11*(1+'Jan Rules'!$E$10),0.01)</f>
        <v>1.84</v>
      </c>
      <c r="AL11" s="698">
        <f t="shared" si="22"/>
        <v>8246.880000000001</v>
      </c>
      <c r="AP11" s="439" t="s">
        <v>2281</v>
      </c>
    </row>
    <row r="12" spans="1:46" ht="43" customHeight="1">
      <c r="A12" s="439">
        <v>350</v>
      </c>
      <c r="B12" s="679" t="s">
        <v>2311</v>
      </c>
      <c r="C12" s="679" t="s">
        <v>1098</v>
      </c>
      <c r="D12" s="680" t="s">
        <v>394</v>
      </c>
      <c r="E12" s="680">
        <v>2</v>
      </c>
      <c r="F12" s="680" t="s">
        <v>371</v>
      </c>
      <c r="G12" s="681">
        <v>2487</v>
      </c>
      <c r="H12" s="682" t="s">
        <v>1099</v>
      </c>
      <c r="I12" s="683">
        <v>46053</v>
      </c>
      <c r="J12" s="682" t="s">
        <v>2312</v>
      </c>
      <c r="K12" s="682" t="s">
        <v>2313</v>
      </c>
      <c r="L12" s="682" t="s">
        <v>2314</v>
      </c>
      <c r="N12" s="681">
        <v>39095.64</v>
      </c>
      <c r="O12" s="686">
        <f t="shared" si="0"/>
        <v>3257.97</v>
      </c>
      <c r="P12" s="687">
        <f t="shared" si="1"/>
        <v>15.72</v>
      </c>
      <c r="Q12" s="688">
        <f t="shared" si="2"/>
        <v>1.3099999999999998</v>
      </c>
      <c r="R12" s="730">
        <v>1.35</v>
      </c>
      <c r="S12" s="690">
        <f t="shared" si="3"/>
        <v>3.0534351145038368E-2</v>
      </c>
      <c r="T12" s="731">
        <f t="shared" si="4"/>
        <v>1.35</v>
      </c>
      <c r="U12" s="692">
        <f>MROUND(IF($S12&gt;'Jan Rules'!$A$9,$Q12*(1+'Jan Rules'!$C$9),IF($S12&gt;'Jan Rules'!$A$8,$Q12*(1+'Jan Rules'!$C$8),IF($S12&gt;'Jan Rules'!$A$7,$Q12*(1+'Jan Rules'!$C$7),IF($S12&gt;'Jan Rules'!$A$6,$Q12*(1+'Jan Rules'!$C$6),IF($S12&gt;'Jan Rules'!$A$5,$Q12*(1+'Jan Rules'!$C$5),IF($S12&gt;'Jan Rules'!$A$4,$Q12*(1+'Jan Rules'!$C$4),IF($S12&gt;'Jan Rules'!$A$3,$Q12*(1+'Jan Rules'!$C$3),IF($S12&gt;'Jan Rules'!$A$2,$Q12*(1+'Jan Rules'!$C$2),0)))))))),0.01)</f>
        <v>1.47</v>
      </c>
      <c r="V12" s="693">
        <f t="shared" si="14"/>
        <v>3655.89</v>
      </c>
      <c r="W12" s="694">
        <f>MROUND(IF($S12&gt;'Jan Rules'!$A$9,$Q12*(1+'Jan Rules'!$D$9),IF($S12&gt;'Jan Rules'!$A$8,$Q12*(1+'Jan Rules'!$D$8),IF($S12&gt;'Jan Rules'!$A$7,$Q12*(1+'Jan Rules'!$D$7),IF($S12&gt;'Jan Rules'!$A$6,$Q12*(1+'Jan Rules'!$D$6),IF($S12&gt;'Jan Rules'!$A$5,$Q12*(1+'Jan Rules'!$D$5),IF($S12&gt;'Jan Rules'!$A$4,$Q12*(1+'Jan Rules'!$D$4),IF($S12&gt;'Jan Rules'!$A$3,$Q12*(1+'Jan Rules'!$D$3),IF($S12&gt;'Jan Rules'!$A$2,$Q12*(1+'Jan Rules'!$D$2),0)))))))),0.01)</f>
        <v>1.3800000000000001</v>
      </c>
      <c r="X12" s="695">
        <f t="shared" si="15"/>
        <v>3432.0600000000004</v>
      </c>
      <c r="Y12" s="695">
        <f>MROUND(W12*(1+'Jan Rules'!$D$10),0.01)</f>
        <v>1.45</v>
      </c>
      <c r="Z12" s="695">
        <f t="shared" si="16"/>
        <v>3606.15</v>
      </c>
      <c r="AA12" s="695">
        <f>MROUND(Y12*(1+'Jan Rules'!$D$10),0.01)</f>
        <v>1.52</v>
      </c>
      <c r="AB12" s="696">
        <f t="shared" si="17"/>
        <v>3780.2400000000002</v>
      </c>
      <c r="AC12" s="697">
        <f>MROUND(IF($S12&gt;'Jan Rules'!$A$9,$Q12*(1+'Jan Rules'!$E$9),IF($S12&gt;'Jan Rules'!$A$8,$Q12*(1+'Jan Rules'!$E$8),IF($S12&gt;'Jan Rules'!$A$7,$Q12*(1+'Jan Rules'!$E$7),IF($S12&gt;'Jan Rules'!$A$6,$Q12*(1+'Jan Rules'!$E$6),IF($S12&gt;'Jan Rules'!$A$5,$Q12*(1+'Jan Rules'!$E$5),IF($S12&gt;'Jan Rules'!$A$4,$Q12*(1+'Jan Rules'!$E$4),IF($S12&gt;'Jan Rules'!$A$3,$Q12*(1+'Jan Rules'!$E$3),IF($S12&gt;'Jan Rules'!$A$2,$Q12*(1+'Jan Rules'!$E$2),0)))))))),0.01)</f>
        <v>1.3800000000000001</v>
      </c>
      <c r="AD12" s="692">
        <f t="shared" si="18"/>
        <v>3432.0600000000004</v>
      </c>
      <c r="AE12" s="692">
        <f>MROUND(AC12*(1+'Jan Rules'!$E$10),0.01)</f>
        <v>1.44</v>
      </c>
      <c r="AF12" s="692">
        <f t="shared" si="19"/>
        <v>3581.2799999999997</v>
      </c>
      <c r="AG12" s="692">
        <f>MROUND(AE12*(1+'Jan Rules'!$E$10),0.01)</f>
        <v>1.5</v>
      </c>
      <c r="AH12" s="692">
        <f t="shared" si="20"/>
        <v>3730.5</v>
      </c>
      <c r="AI12" s="692">
        <f>MROUND(AG12*(1+'Jan Rules'!$E$10),0.01)</f>
        <v>1.57</v>
      </c>
      <c r="AJ12" s="692">
        <f t="shared" si="21"/>
        <v>3904.59</v>
      </c>
      <c r="AK12" s="692">
        <f>MROUND(AI12*(1+'Jan Rules'!$E$10),0.01)</f>
        <v>1.6400000000000001</v>
      </c>
      <c r="AL12" s="698">
        <f t="shared" si="22"/>
        <v>4078.6800000000003</v>
      </c>
      <c r="AM12" s="699" t="s">
        <v>2280</v>
      </c>
      <c r="AP12" s="439" t="s">
        <v>2281</v>
      </c>
    </row>
    <row r="13" spans="1:46" ht="43" customHeight="1">
      <c r="A13" s="439">
        <v>350</v>
      </c>
      <c r="B13" s="679" t="s">
        <v>2311</v>
      </c>
      <c r="C13" s="679" t="s">
        <v>1100</v>
      </c>
      <c r="D13" s="680" t="s">
        <v>394</v>
      </c>
      <c r="E13" s="680">
        <v>3</v>
      </c>
      <c r="F13" s="680" t="s">
        <v>371</v>
      </c>
      <c r="G13" s="681">
        <v>2487</v>
      </c>
      <c r="H13" s="682" t="s">
        <v>2315</v>
      </c>
      <c r="I13" s="683">
        <v>46081</v>
      </c>
      <c r="J13" s="682" t="s">
        <v>2316</v>
      </c>
      <c r="K13" s="682" t="s">
        <v>2317</v>
      </c>
      <c r="L13" s="682" t="s">
        <v>2318</v>
      </c>
      <c r="M13" s="685"/>
      <c r="N13" s="681">
        <v>40587.839999999997</v>
      </c>
      <c r="O13" s="686">
        <f t="shared" si="0"/>
        <v>3382.3199999999997</v>
      </c>
      <c r="P13" s="687">
        <f t="shared" si="1"/>
        <v>16.32</v>
      </c>
      <c r="Q13" s="688">
        <f t="shared" si="2"/>
        <v>1.3599999999999999</v>
      </c>
      <c r="R13" s="730">
        <v>1.35</v>
      </c>
      <c r="S13" s="690">
        <f t="shared" si="3"/>
        <v>-7.352941176470432E-3</v>
      </c>
      <c r="T13" s="731">
        <f t="shared" si="4"/>
        <v>1.3599999999999999</v>
      </c>
      <c r="U13" s="692">
        <f>MROUND(IF($S13&gt;'Jan Rules'!$A$9,$Q13*(1+'Jan Rules'!$C$9),IF($S13&gt;'Jan Rules'!$A$8,$Q13*(1+'Jan Rules'!$C$8),IF($S13&gt;'Jan Rules'!$A$7,$Q13*(1+'Jan Rules'!$C$7),IF($S13&gt;'Jan Rules'!$A$6,$Q13*(1+'Jan Rules'!$C$6),IF($S13&gt;'Jan Rules'!$A$5,$Q13*(1+'Jan Rules'!$C$5),IF($S13&gt;'Jan Rules'!$A$4,$Q13*(1+'Jan Rules'!$C$4),IF($S13&gt;'Jan Rules'!$A$3,$Q13*(1+'Jan Rules'!$C$3),IF($S13&gt;'Jan Rules'!$A$2,$Q13*(1+'Jan Rules'!$C$2),0)))))))),0.01)</f>
        <v>1.5</v>
      </c>
      <c r="V13" s="693">
        <f t="shared" si="14"/>
        <v>3730.5</v>
      </c>
      <c r="W13" s="694">
        <f>MROUND(IF($S13&gt;'Jan Rules'!$A$9,$Q13*(1+'Jan Rules'!$D$9),IF($S13&gt;'Jan Rules'!$A$8,$Q13*(1+'Jan Rules'!$D$8),IF($S13&gt;'Jan Rules'!$A$7,$Q13*(1+'Jan Rules'!$D$7),IF($S13&gt;'Jan Rules'!$A$6,$Q13*(1+'Jan Rules'!$D$6),IF($S13&gt;'Jan Rules'!$A$5,$Q13*(1+'Jan Rules'!$D$5),IF($S13&gt;'Jan Rules'!$A$4,$Q13*(1+'Jan Rules'!$D$4),IF($S13&gt;'Jan Rules'!$A$3,$Q13*(1+'Jan Rules'!$D$3),IF($S13&gt;'Jan Rules'!$A$2,$Q13*(1+'Jan Rules'!$D$2),0)))))))),0.01)</f>
        <v>1.43</v>
      </c>
      <c r="X13" s="695">
        <f t="shared" si="15"/>
        <v>3556.41</v>
      </c>
      <c r="Y13" s="695">
        <f>MROUND(W13*(1+'Jan Rules'!$D$10),0.01)</f>
        <v>1.5</v>
      </c>
      <c r="Z13" s="695">
        <f t="shared" si="16"/>
        <v>3730.5</v>
      </c>
      <c r="AA13" s="695">
        <f>MROUND(Y13*(1+'Jan Rules'!$D$10),0.01)</f>
        <v>1.58</v>
      </c>
      <c r="AB13" s="696">
        <f t="shared" si="17"/>
        <v>3929.46</v>
      </c>
      <c r="AC13" s="697">
        <f>MROUND(IF($S13&gt;'Jan Rules'!$A$9,$Q13*(1+'Jan Rules'!$E$9),IF($S13&gt;'Jan Rules'!$A$8,$Q13*(1+'Jan Rules'!$E$8),IF($S13&gt;'Jan Rules'!$A$7,$Q13*(1+'Jan Rules'!$E$7),IF($S13&gt;'Jan Rules'!$A$6,$Q13*(1+'Jan Rules'!$E$6),IF($S13&gt;'Jan Rules'!$A$5,$Q13*(1+'Jan Rules'!$E$5),IF($S13&gt;'Jan Rules'!$A$4,$Q13*(1+'Jan Rules'!$E$4),IF($S13&gt;'Jan Rules'!$A$3,$Q13*(1+'Jan Rules'!$E$3),IF($S13&gt;'Jan Rules'!$A$2,$Q13*(1+'Jan Rules'!$E$2),0)))))))),0.01)</f>
        <v>1.43</v>
      </c>
      <c r="AD13" s="692">
        <f t="shared" si="18"/>
        <v>3556.41</v>
      </c>
      <c r="AE13" s="692">
        <f>MROUND(AC13*(1+'Jan Rules'!$E$10),0.01)</f>
        <v>1.49</v>
      </c>
      <c r="AF13" s="692">
        <f t="shared" si="19"/>
        <v>3705.63</v>
      </c>
      <c r="AG13" s="692">
        <f>MROUND(AE13*(1+'Jan Rules'!$E$10),0.01)</f>
        <v>1.56</v>
      </c>
      <c r="AH13" s="692">
        <f t="shared" si="20"/>
        <v>3879.7200000000003</v>
      </c>
      <c r="AI13" s="692">
        <f>MROUND(AG13*(1+'Jan Rules'!$E$10),0.01)</f>
        <v>1.6300000000000001</v>
      </c>
      <c r="AJ13" s="692">
        <f t="shared" si="21"/>
        <v>4053.8100000000004</v>
      </c>
      <c r="AK13" s="692">
        <f>MROUND(AI13*(1+'Jan Rules'!$E$10),0.01)</f>
        <v>1.7</v>
      </c>
      <c r="AL13" s="698">
        <f t="shared" si="22"/>
        <v>4227.8999999999996</v>
      </c>
      <c r="AM13" s="699" t="s">
        <v>2319</v>
      </c>
      <c r="AN13" s="685"/>
      <c r="AO13" s="685"/>
      <c r="AP13" s="439" t="s">
        <v>2281</v>
      </c>
      <c r="AQ13" s="685"/>
      <c r="AR13" s="685"/>
      <c r="AS13" s="685"/>
      <c r="AT13" s="685"/>
    </row>
    <row r="14" spans="1:46" ht="43" customHeight="1">
      <c r="A14" s="439">
        <v>350</v>
      </c>
      <c r="B14" s="679" t="s">
        <v>2311</v>
      </c>
      <c r="C14" s="679" t="s">
        <v>1095</v>
      </c>
      <c r="D14" s="680" t="s">
        <v>1134</v>
      </c>
      <c r="E14" s="680" t="s">
        <v>1489</v>
      </c>
      <c r="F14" s="680" t="s">
        <v>387</v>
      </c>
      <c r="G14" s="681">
        <v>2487</v>
      </c>
      <c r="H14" s="682" t="s">
        <v>2320</v>
      </c>
      <c r="I14" s="683">
        <v>46173</v>
      </c>
      <c r="J14" s="708"/>
      <c r="K14" s="709"/>
      <c r="L14" s="710"/>
      <c r="M14" s="685"/>
      <c r="N14" s="681">
        <v>42080.04</v>
      </c>
      <c r="O14" s="686">
        <f t="shared" si="0"/>
        <v>3506.67</v>
      </c>
      <c r="P14" s="687">
        <f t="shared" si="1"/>
        <v>16.920000000000002</v>
      </c>
      <c r="Q14" s="688">
        <f t="shared" si="2"/>
        <v>1.41</v>
      </c>
      <c r="R14" s="730">
        <v>1.35</v>
      </c>
      <c r="S14" s="690">
        <f t="shared" si="3"/>
        <v>-4.2553191489361583E-2</v>
      </c>
      <c r="T14" s="731">
        <f t="shared" si="4"/>
        <v>1.41</v>
      </c>
      <c r="U14" s="692">
        <f>MROUND(IF($S14&gt;'Jan Rules'!$A$9,$Q14*(1+'Jan Rules'!$C$9),IF($S14&gt;'Jan Rules'!$A$8,$Q14*(1+'Jan Rules'!$C$8),IF($S14&gt;'Jan Rules'!$A$7,$Q14*(1+'Jan Rules'!$C$7),IF($S14&gt;'Jan Rules'!$A$6,$Q14*(1+'Jan Rules'!$C$6),IF($S14&gt;'Jan Rules'!$A$5,$Q14*(1+'Jan Rules'!$C$5),IF($S14&gt;'Jan Rules'!$A$4,$Q14*(1+'Jan Rules'!$C$4),IF($S14&gt;'Jan Rules'!$A$3,$Q14*(1+'Jan Rules'!$C$3),IF($S14&gt;'Jan Rules'!$A$2,$Q14*(1+'Jan Rules'!$C$2),0)))))))),0.01)</f>
        <v>1.55</v>
      </c>
      <c r="V14" s="693">
        <f t="shared" si="14"/>
        <v>3854.85</v>
      </c>
      <c r="W14" s="694">
        <f>MROUND(IF($S14&gt;'Jan Rules'!$A$9,$Q14*(1+'Jan Rules'!$D$9),IF($S14&gt;'Jan Rules'!$A$8,$Q14*(1+'Jan Rules'!$D$8),IF($S14&gt;'Jan Rules'!$A$7,$Q14*(1+'Jan Rules'!$D$7),IF($S14&gt;'Jan Rules'!$A$6,$Q14*(1+'Jan Rules'!$D$6),IF($S14&gt;'Jan Rules'!$A$5,$Q14*(1+'Jan Rules'!$D$5),IF($S14&gt;'Jan Rules'!$A$4,$Q14*(1+'Jan Rules'!$D$4),IF($S14&gt;'Jan Rules'!$A$3,$Q14*(1+'Jan Rules'!$D$3),IF($S14&gt;'Jan Rules'!$A$2,$Q14*(1+'Jan Rules'!$D$2),0)))))))),0.01)</f>
        <v>1.48</v>
      </c>
      <c r="X14" s="695">
        <f t="shared" si="15"/>
        <v>3680.7599999999998</v>
      </c>
      <c r="Y14" s="695">
        <f>MROUND(W14*(1+'Jan Rules'!$D$10),0.01)</f>
        <v>1.55</v>
      </c>
      <c r="Z14" s="695">
        <f t="shared" si="16"/>
        <v>3854.85</v>
      </c>
      <c r="AA14" s="695">
        <f>MROUND(Y14*(1+'Jan Rules'!$D$10),0.01)</f>
        <v>1.6300000000000001</v>
      </c>
      <c r="AB14" s="696">
        <f t="shared" si="17"/>
        <v>4053.8100000000004</v>
      </c>
      <c r="AC14" s="697">
        <f>MROUND(IF($S14&gt;'Jan Rules'!$A$9,$Q14*(1+'Jan Rules'!$E$9),IF($S14&gt;'Jan Rules'!$A$8,$Q14*(1+'Jan Rules'!$E$8),IF($S14&gt;'Jan Rules'!$A$7,$Q14*(1+'Jan Rules'!$E$7),IF($S14&gt;'Jan Rules'!$A$6,$Q14*(1+'Jan Rules'!$E$6),IF($S14&gt;'Jan Rules'!$A$5,$Q14*(1+'Jan Rules'!$E$5),IF($S14&gt;'Jan Rules'!$A$4,$Q14*(1+'Jan Rules'!$E$4),IF($S14&gt;'Jan Rules'!$A$3,$Q14*(1+'Jan Rules'!$E$3),IF($S14&gt;'Jan Rules'!$A$2,$Q14*(1+'Jan Rules'!$E$2),0)))))))),0.01)</f>
        <v>1.48</v>
      </c>
      <c r="AD14" s="692">
        <f t="shared" si="18"/>
        <v>3680.7599999999998</v>
      </c>
      <c r="AE14" s="692">
        <f>MROUND(AC14*(1+'Jan Rules'!$E$10),0.01)</f>
        <v>1.55</v>
      </c>
      <c r="AF14" s="692">
        <f t="shared" si="19"/>
        <v>3854.85</v>
      </c>
      <c r="AG14" s="692">
        <f>MROUND(AE14*(1+'Jan Rules'!$E$10),0.01)</f>
        <v>1.62</v>
      </c>
      <c r="AH14" s="692">
        <f t="shared" si="20"/>
        <v>4028.94</v>
      </c>
      <c r="AI14" s="692">
        <f>MROUND(AG14*(1+'Jan Rules'!$E$10),0.01)</f>
        <v>1.69</v>
      </c>
      <c r="AJ14" s="692">
        <f t="shared" si="21"/>
        <v>4203.03</v>
      </c>
      <c r="AK14" s="692">
        <f>MROUND(AI14*(1+'Jan Rules'!$E$10),0.01)</f>
        <v>1.77</v>
      </c>
      <c r="AL14" s="698">
        <f t="shared" si="22"/>
        <v>4401.99</v>
      </c>
      <c r="AN14" s="685"/>
      <c r="AO14" s="685"/>
      <c r="AP14" s="439" t="s">
        <v>2281</v>
      </c>
    </row>
    <row r="15" spans="1:46" ht="43" customHeight="1">
      <c r="A15" s="439">
        <v>370</v>
      </c>
      <c r="B15" s="716" t="s">
        <v>2321</v>
      </c>
      <c r="C15" s="716" t="s">
        <v>2322</v>
      </c>
      <c r="D15" s="716" t="s">
        <v>1134</v>
      </c>
      <c r="E15" s="716" t="s">
        <v>1489</v>
      </c>
      <c r="F15" s="716" t="s">
        <v>387</v>
      </c>
      <c r="G15" s="717">
        <v>6174</v>
      </c>
      <c r="H15" s="718" t="s">
        <v>2323</v>
      </c>
      <c r="I15" s="719">
        <v>46053</v>
      </c>
      <c r="J15" s="732"/>
      <c r="K15" s="733"/>
      <c r="L15" s="734"/>
      <c r="M15" s="723"/>
      <c r="N15" s="717">
        <v>101500.56</v>
      </c>
      <c r="O15" s="724">
        <f t="shared" si="0"/>
        <v>8458.3799999999992</v>
      </c>
      <c r="P15" s="725">
        <f t="shared" si="1"/>
        <v>16.440000000000001</v>
      </c>
      <c r="Q15" s="726">
        <f t="shared" si="2"/>
        <v>1.3699999999999999</v>
      </c>
      <c r="R15" s="735"/>
      <c r="S15" s="736">
        <f t="shared" si="3"/>
        <v>-1</v>
      </c>
      <c r="T15" s="737">
        <f t="shared" si="4"/>
        <v>1.3699999999999999</v>
      </c>
      <c r="U15" s="692">
        <f>MROUND(IF($S15&gt;'Jan Rules'!$A$9,$Q15*(1+'Jan Rules'!$C$9),IF($S15&gt;'Jan Rules'!$A$8,$Q15*(1+'Jan Rules'!$C$8),IF($S15&gt;'Jan Rules'!$A$7,$Q15*(1+'Jan Rules'!$C$7),IF($S15&gt;'Jan Rules'!$A$6,$Q15*(1+'Jan Rules'!$C$6),IF($S15&gt;'Jan Rules'!$A$5,$Q15*(1+'Jan Rules'!$C$5),IF($S15&gt;'Jan Rules'!$A$4,$Q15*(1+'Jan Rules'!$C$4),IF($S15&gt;'Jan Rules'!$A$3,$Q15*(1+'Jan Rules'!$C$3),IF($S15&gt;'Jan Rules'!$A$2,$Q15*(1+'Jan Rules'!$C$2),0)))))))),0.01)</f>
        <v>1.51</v>
      </c>
      <c r="V15" s="693">
        <f t="shared" si="14"/>
        <v>9322.74</v>
      </c>
      <c r="W15" s="694">
        <f>MROUND(IF($S15&gt;'Jan Rules'!$A$9,$Q15*(1+'Jan Rules'!$D$9),IF($S15&gt;'Jan Rules'!$A$8,$Q15*(1+'Jan Rules'!$D$8),IF($S15&gt;'Jan Rules'!$A$7,$Q15*(1+'Jan Rules'!$D$7),IF($S15&gt;'Jan Rules'!$A$6,$Q15*(1+'Jan Rules'!$D$6),IF($S15&gt;'Jan Rules'!$A$5,$Q15*(1+'Jan Rules'!$D$5),IF($S15&gt;'Jan Rules'!$A$4,$Q15*(1+'Jan Rules'!$D$4),IF($S15&gt;'Jan Rules'!$A$3,$Q15*(1+'Jan Rules'!$D$3),IF($S15&gt;'Jan Rules'!$A$2,$Q15*(1+'Jan Rules'!$D$2),0)))))))),0.01)</f>
        <v>1.44</v>
      </c>
      <c r="X15" s="695">
        <f t="shared" si="15"/>
        <v>8890.56</v>
      </c>
      <c r="Y15" s="695">
        <f>MROUND(W15*(1+'Jan Rules'!$D$10),0.01)</f>
        <v>1.51</v>
      </c>
      <c r="Z15" s="695">
        <f t="shared" si="16"/>
        <v>9322.74</v>
      </c>
      <c r="AA15" s="695">
        <f>MROUND(Y15*(1+'Jan Rules'!$D$10),0.01)</f>
        <v>1.59</v>
      </c>
      <c r="AB15" s="696">
        <f t="shared" si="17"/>
        <v>9816.66</v>
      </c>
      <c r="AC15" s="697">
        <f>MROUND(IF($S15&gt;'Jan Rules'!$A$9,$Q15*(1+'Jan Rules'!$E$9),IF($S15&gt;'Jan Rules'!$A$8,$Q15*(1+'Jan Rules'!$E$8),IF($S15&gt;'Jan Rules'!$A$7,$Q15*(1+'Jan Rules'!$E$7),IF($S15&gt;'Jan Rules'!$A$6,$Q15*(1+'Jan Rules'!$E$6),IF($S15&gt;'Jan Rules'!$A$5,$Q15*(1+'Jan Rules'!$E$5),IF($S15&gt;'Jan Rules'!$A$4,$Q15*(1+'Jan Rules'!$E$4),IF($S15&gt;'Jan Rules'!$A$3,$Q15*(1+'Jan Rules'!$E$3),IF($S15&gt;'Jan Rules'!$A$2,$Q15*(1+'Jan Rules'!$E$2),0)))))))),0.01)</f>
        <v>1.44</v>
      </c>
      <c r="AD15" s="692">
        <f t="shared" si="18"/>
        <v>8890.56</v>
      </c>
      <c r="AE15" s="692">
        <f>MROUND(AC15*(1+'Jan Rules'!$E$10),0.01)</f>
        <v>1.5</v>
      </c>
      <c r="AF15" s="692">
        <f t="shared" si="19"/>
        <v>9261</v>
      </c>
      <c r="AG15" s="692">
        <f>MROUND(AE15*(1+'Jan Rules'!$E$10),0.01)</f>
        <v>1.57</v>
      </c>
      <c r="AH15" s="692">
        <f t="shared" si="20"/>
        <v>9693.18</v>
      </c>
      <c r="AI15" s="692">
        <f>MROUND(AG15*(1+'Jan Rules'!$E$10),0.01)</f>
        <v>1.6400000000000001</v>
      </c>
      <c r="AJ15" s="692">
        <f t="shared" si="21"/>
        <v>10125.36</v>
      </c>
      <c r="AK15" s="692">
        <f>MROUND(AI15*(1+'Jan Rules'!$E$10),0.01)</f>
        <v>1.71</v>
      </c>
      <c r="AL15" s="698">
        <f t="shared" si="22"/>
        <v>10557.539999999999</v>
      </c>
      <c r="AN15" s="723"/>
      <c r="AO15" s="723"/>
      <c r="AP15" s="723" t="s">
        <v>1129</v>
      </c>
      <c r="AQ15" s="685"/>
      <c r="AR15" s="685"/>
      <c r="AS15" s="685"/>
      <c r="AT15" s="685"/>
    </row>
    <row r="16" spans="1:46" ht="43" customHeight="1">
      <c r="A16" s="439">
        <v>370</v>
      </c>
      <c r="B16" s="716" t="s">
        <v>2321</v>
      </c>
      <c r="C16" s="716" t="s">
        <v>2324</v>
      </c>
      <c r="D16" s="716" t="s">
        <v>1134</v>
      </c>
      <c r="E16" s="716" t="s">
        <v>1489</v>
      </c>
      <c r="F16" s="716" t="s">
        <v>387</v>
      </c>
      <c r="G16" s="717">
        <v>6174</v>
      </c>
      <c r="H16" s="718" t="s">
        <v>2325</v>
      </c>
      <c r="I16" s="719">
        <v>46081</v>
      </c>
      <c r="J16" s="732"/>
      <c r="K16" s="738"/>
      <c r="L16" s="739"/>
      <c r="M16" s="723"/>
      <c r="N16" s="717">
        <v>103723.2</v>
      </c>
      <c r="O16" s="724">
        <f t="shared" si="0"/>
        <v>8643.6</v>
      </c>
      <c r="P16" s="725">
        <f t="shared" si="1"/>
        <v>16.8</v>
      </c>
      <c r="Q16" s="726">
        <f t="shared" si="2"/>
        <v>1.4000000000000001</v>
      </c>
      <c r="R16" s="740"/>
      <c r="S16" s="741">
        <f t="shared" si="3"/>
        <v>-1</v>
      </c>
      <c r="T16" s="742">
        <f t="shared" si="4"/>
        <v>1.4000000000000001</v>
      </c>
      <c r="U16" s="692">
        <f>MROUND(IF($S16&gt;'Jan Rules'!$A$9,$Q16*(1+'Jan Rules'!$C$9),IF($S16&gt;'Jan Rules'!$A$8,$Q16*(1+'Jan Rules'!$C$8),IF($S16&gt;'Jan Rules'!$A$7,$Q16*(1+'Jan Rules'!$C$7),IF($S16&gt;'Jan Rules'!$A$6,$Q16*(1+'Jan Rules'!$C$6),IF($S16&gt;'Jan Rules'!$A$5,$Q16*(1+'Jan Rules'!$C$5),IF($S16&gt;'Jan Rules'!$A$4,$Q16*(1+'Jan Rules'!$C$4),IF($S16&gt;'Jan Rules'!$A$3,$Q16*(1+'Jan Rules'!$C$3),IF($S16&gt;'Jan Rules'!$A$2,$Q16*(1+'Jan Rules'!$C$2),0)))))))),0.01)</f>
        <v>1.54</v>
      </c>
      <c r="V16" s="693">
        <f t="shared" si="14"/>
        <v>9507.9600000000009</v>
      </c>
      <c r="W16" s="694">
        <f>MROUND(IF($S16&gt;'Jan Rules'!$A$9,$Q16*(1+'Jan Rules'!$D$9),IF($S16&gt;'Jan Rules'!$A$8,$Q16*(1+'Jan Rules'!$D$8),IF($S16&gt;'Jan Rules'!$A$7,$Q16*(1+'Jan Rules'!$D$7),IF($S16&gt;'Jan Rules'!$A$6,$Q16*(1+'Jan Rules'!$D$6),IF($S16&gt;'Jan Rules'!$A$5,$Q16*(1+'Jan Rules'!$D$5),IF($S16&gt;'Jan Rules'!$A$4,$Q16*(1+'Jan Rules'!$D$4),IF($S16&gt;'Jan Rules'!$A$3,$Q16*(1+'Jan Rules'!$D$3),IF($S16&gt;'Jan Rules'!$A$2,$Q16*(1+'Jan Rules'!$D$2),0)))))))),0.01)</f>
        <v>1.47</v>
      </c>
      <c r="X16" s="695">
        <f t="shared" si="15"/>
        <v>9075.7800000000007</v>
      </c>
      <c r="Y16" s="695">
        <f>MROUND(W16*(1+'Jan Rules'!$D$10),0.01)</f>
        <v>1.54</v>
      </c>
      <c r="Z16" s="695">
        <f t="shared" si="16"/>
        <v>9507.9600000000009</v>
      </c>
      <c r="AA16" s="695">
        <f>MROUND(Y16*(1+'Jan Rules'!$D$10),0.01)</f>
        <v>1.62</v>
      </c>
      <c r="AB16" s="696">
        <f t="shared" si="17"/>
        <v>10001.880000000001</v>
      </c>
      <c r="AC16" s="697">
        <f>MROUND(IF($S16&gt;'Jan Rules'!$A$9,$Q16*(1+'Jan Rules'!$E$9),IF($S16&gt;'Jan Rules'!$A$8,$Q16*(1+'Jan Rules'!$E$8),IF($S16&gt;'Jan Rules'!$A$7,$Q16*(1+'Jan Rules'!$E$7),IF($S16&gt;'Jan Rules'!$A$6,$Q16*(1+'Jan Rules'!$E$6),IF($S16&gt;'Jan Rules'!$A$5,$Q16*(1+'Jan Rules'!$E$5),IF($S16&gt;'Jan Rules'!$A$4,$Q16*(1+'Jan Rules'!$E$4),IF($S16&gt;'Jan Rules'!$A$3,$Q16*(1+'Jan Rules'!$E$3),IF($S16&gt;'Jan Rules'!$A$2,$Q16*(1+'Jan Rules'!$E$2),0)))))))),0.01)</f>
        <v>1.47</v>
      </c>
      <c r="AD16" s="692">
        <f t="shared" si="18"/>
        <v>9075.7800000000007</v>
      </c>
      <c r="AE16" s="692">
        <f>MROUND(AC16*(1+'Jan Rules'!$E$10),0.01)</f>
        <v>1.54</v>
      </c>
      <c r="AF16" s="692">
        <f t="shared" si="19"/>
        <v>9507.9600000000009</v>
      </c>
      <c r="AG16" s="692">
        <f>MROUND(AE16*(1+'Jan Rules'!$E$10),0.01)</f>
        <v>1.61</v>
      </c>
      <c r="AH16" s="692">
        <f t="shared" si="20"/>
        <v>9940.1400000000012</v>
      </c>
      <c r="AI16" s="692">
        <f>MROUND(AG16*(1+'Jan Rules'!$E$10),0.01)</f>
        <v>1.68</v>
      </c>
      <c r="AJ16" s="692">
        <f t="shared" si="21"/>
        <v>10372.32</v>
      </c>
      <c r="AK16" s="692">
        <f>MROUND(AI16*(1+'Jan Rules'!$E$10),0.01)</f>
        <v>1.76</v>
      </c>
      <c r="AL16" s="698">
        <f t="shared" si="22"/>
        <v>10866.24</v>
      </c>
      <c r="AN16" s="723"/>
      <c r="AO16" s="723"/>
      <c r="AP16" s="723" t="s">
        <v>1129</v>
      </c>
      <c r="AQ16" s="685"/>
      <c r="AR16" s="685"/>
      <c r="AS16" s="685"/>
      <c r="AT16" s="685"/>
    </row>
    <row r="17" spans="1:46" ht="43" customHeight="1">
      <c r="A17" s="439">
        <v>370</v>
      </c>
      <c r="B17" s="716" t="s">
        <v>2321</v>
      </c>
      <c r="C17" s="716" t="s">
        <v>2326</v>
      </c>
      <c r="D17" s="716" t="s">
        <v>1134</v>
      </c>
      <c r="E17" s="716" t="s">
        <v>1489</v>
      </c>
      <c r="F17" s="716" t="s">
        <v>387</v>
      </c>
      <c r="G17" s="717">
        <v>3087</v>
      </c>
      <c r="H17" s="718" t="s">
        <v>2327</v>
      </c>
      <c r="I17" s="719">
        <v>46203</v>
      </c>
      <c r="J17" s="720"/>
      <c r="K17" s="721"/>
      <c r="L17" s="743"/>
      <c r="M17" s="723"/>
      <c r="N17" s="717">
        <v>52602.48</v>
      </c>
      <c r="O17" s="724">
        <f t="shared" si="0"/>
        <v>4383.54</v>
      </c>
      <c r="P17" s="725">
        <f t="shared" si="1"/>
        <v>17.040000000000003</v>
      </c>
      <c r="Q17" s="726">
        <f t="shared" si="2"/>
        <v>1.42</v>
      </c>
      <c r="R17" s="735"/>
      <c r="S17" s="736">
        <f t="shared" si="3"/>
        <v>-1</v>
      </c>
      <c r="T17" s="744">
        <f t="shared" si="4"/>
        <v>1.42</v>
      </c>
      <c r="U17" s="692">
        <f>MROUND(IF($S17&gt;'Jan Rules'!$A$9,$Q17*(1+'Jan Rules'!$C$9),IF($S17&gt;'Jan Rules'!$A$8,$Q17*(1+'Jan Rules'!$C$8),IF($S17&gt;'Jan Rules'!$A$7,$Q17*(1+'Jan Rules'!$C$7),IF($S17&gt;'Jan Rules'!$A$6,$Q17*(1+'Jan Rules'!$C$6),IF($S17&gt;'Jan Rules'!$A$5,$Q17*(1+'Jan Rules'!$C$5),IF($S17&gt;'Jan Rules'!$A$4,$Q17*(1+'Jan Rules'!$C$4),IF($S17&gt;'Jan Rules'!$A$3,$Q17*(1+'Jan Rules'!$C$3),IF($S17&gt;'Jan Rules'!$A$2,$Q17*(1+'Jan Rules'!$C$2),0)))))))),0.01)</f>
        <v>1.56</v>
      </c>
      <c r="V17" s="693">
        <f t="shared" si="14"/>
        <v>4815.72</v>
      </c>
      <c r="W17" s="694">
        <f>MROUND(IF($S17&gt;'Jan Rules'!$A$9,$Q17*(1+'Jan Rules'!$D$9),IF($S17&gt;'Jan Rules'!$A$8,$Q17*(1+'Jan Rules'!$D$8),IF($S17&gt;'Jan Rules'!$A$7,$Q17*(1+'Jan Rules'!$D$7),IF($S17&gt;'Jan Rules'!$A$6,$Q17*(1+'Jan Rules'!$D$6),IF($S17&gt;'Jan Rules'!$A$5,$Q17*(1+'Jan Rules'!$D$5),IF($S17&gt;'Jan Rules'!$A$4,$Q17*(1+'Jan Rules'!$D$4),IF($S17&gt;'Jan Rules'!$A$3,$Q17*(1+'Jan Rules'!$D$3),IF($S17&gt;'Jan Rules'!$A$2,$Q17*(1+'Jan Rules'!$D$2),0)))))))),0.01)</f>
        <v>1.49</v>
      </c>
      <c r="X17" s="695">
        <f t="shared" si="15"/>
        <v>4599.63</v>
      </c>
      <c r="Y17" s="695">
        <f>MROUND(W17*(1+'Jan Rules'!$D$10),0.01)</f>
        <v>1.56</v>
      </c>
      <c r="Z17" s="695">
        <f t="shared" si="16"/>
        <v>4815.72</v>
      </c>
      <c r="AA17" s="695">
        <f>MROUND(Y17*(1+'Jan Rules'!$D$10),0.01)</f>
        <v>1.6400000000000001</v>
      </c>
      <c r="AB17" s="696">
        <f t="shared" si="17"/>
        <v>5062.68</v>
      </c>
      <c r="AC17" s="697">
        <f>MROUND(IF($S17&gt;'Jan Rules'!$A$9,$Q17*(1+'Jan Rules'!$E$9),IF($S17&gt;'Jan Rules'!$A$8,$Q17*(1+'Jan Rules'!$E$8),IF($S17&gt;'Jan Rules'!$A$7,$Q17*(1+'Jan Rules'!$E$7),IF($S17&gt;'Jan Rules'!$A$6,$Q17*(1+'Jan Rules'!$E$6),IF($S17&gt;'Jan Rules'!$A$5,$Q17*(1+'Jan Rules'!$E$5),IF($S17&gt;'Jan Rules'!$A$4,$Q17*(1+'Jan Rules'!$E$4),IF($S17&gt;'Jan Rules'!$A$3,$Q17*(1+'Jan Rules'!$E$3),IF($S17&gt;'Jan Rules'!$A$2,$Q17*(1+'Jan Rules'!$E$2),0)))))))),0.01)</f>
        <v>1.49</v>
      </c>
      <c r="AD17" s="692">
        <f t="shared" si="18"/>
        <v>4599.63</v>
      </c>
      <c r="AE17" s="692">
        <f>MROUND(AC17*(1+'Jan Rules'!$E$10),0.01)</f>
        <v>1.56</v>
      </c>
      <c r="AF17" s="692">
        <f t="shared" si="19"/>
        <v>4815.72</v>
      </c>
      <c r="AG17" s="692">
        <f>MROUND(AE17*(1+'Jan Rules'!$E$10),0.01)</f>
        <v>1.6300000000000001</v>
      </c>
      <c r="AH17" s="692">
        <f t="shared" si="20"/>
        <v>5031.8100000000004</v>
      </c>
      <c r="AI17" s="692">
        <f>MROUND(AG17*(1+'Jan Rules'!$E$10),0.01)</f>
        <v>1.7</v>
      </c>
      <c r="AJ17" s="692">
        <f t="shared" si="21"/>
        <v>5247.9</v>
      </c>
      <c r="AK17" s="692">
        <f>MROUND(AI17*(1+'Jan Rules'!$E$10),0.01)</f>
        <v>1.78</v>
      </c>
      <c r="AL17" s="698">
        <f t="shared" si="22"/>
        <v>5494.86</v>
      </c>
      <c r="AN17" s="723"/>
      <c r="AO17" s="723"/>
      <c r="AP17" s="723" t="s">
        <v>1129</v>
      </c>
    </row>
    <row r="18" spans="1:46" ht="43" customHeight="1">
      <c r="A18" s="439">
        <v>375</v>
      </c>
      <c r="B18" s="716" t="s">
        <v>2328</v>
      </c>
      <c r="C18" s="716" t="s">
        <v>1174</v>
      </c>
      <c r="D18" s="716" t="s">
        <v>1134</v>
      </c>
      <c r="E18" s="716" t="s">
        <v>1489</v>
      </c>
      <c r="F18" s="716" t="s">
        <v>387</v>
      </c>
      <c r="G18" s="717">
        <v>4509</v>
      </c>
      <c r="H18" s="718" t="s">
        <v>2329</v>
      </c>
      <c r="I18" s="719">
        <v>46112</v>
      </c>
      <c r="J18" s="720"/>
      <c r="K18" s="721"/>
      <c r="L18" s="743"/>
      <c r="M18" s="723"/>
      <c r="N18" s="717">
        <v>61142.04</v>
      </c>
      <c r="O18" s="724">
        <f t="shared" si="0"/>
        <v>5095.17</v>
      </c>
      <c r="P18" s="725">
        <f t="shared" si="1"/>
        <v>13.56</v>
      </c>
      <c r="Q18" s="726">
        <f t="shared" si="2"/>
        <v>1.1300000000000001</v>
      </c>
      <c r="R18" s="740"/>
      <c r="S18" s="741">
        <f t="shared" si="3"/>
        <v>-1</v>
      </c>
      <c r="T18" s="742">
        <f t="shared" si="4"/>
        <v>1.1300000000000001</v>
      </c>
      <c r="U18" s="692">
        <f>MROUND(IF($S18&gt;'Jan Rules'!$A$9,$Q18*(1+'Jan Rules'!$C$9),IF($S18&gt;'Jan Rules'!$A$8,$Q18*(1+'Jan Rules'!$C$8),IF($S18&gt;'Jan Rules'!$A$7,$Q18*(1+'Jan Rules'!$C$7),IF($S18&gt;'Jan Rules'!$A$6,$Q18*(1+'Jan Rules'!$C$6),IF($S18&gt;'Jan Rules'!$A$5,$Q18*(1+'Jan Rules'!$C$5),IF($S18&gt;'Jan Rules'!$A$4,$Q18*(1+'Jan Rules'!$C$4),IF($S18&gt;'Jan Rules'!$A$3,$Q18*(1+'Jan Rules'!$C$3),IF($S18&gt;'Jan Rules'!$A$2,$Q18*(1+'Jan Rules'!$C$2),0)))))))),0.01)</f>
        <v>1.24</v>
      </c>
      <c r="V18" s="693">
        <f t="shared" si="14"/>
        <v>5591.16</v>
      </c>
      <c r="W18" s="694">
        <f>MROUND(IF($S18&gt;'Jan Rules'!$A$9,$Q18*(1+'Jan Rules'!$D$9),IF($S18&gt;'Jan Rules'!$A$8,$Q18*(1+'Jan Rules'!$D$8),IF($S18&gt;'Jan Rules'!$A$7,$Q18*(1+'Jan Rules'!$D$7),IF($S18&gt;'Jan Rules'!$A$6,$Q18*(1+'Jan Rules'!$D$6),IF($S18&gt;'Jan Rules'!$A$5,$Q18*(1+'Jan Rules'!$D$5),IF($S18&gt;'Jan Rules'!$A$4,$Q18*(1+'Jan Rules'!$D$4),IF($S18&gt;'Jan Rules'!$A$3,$Q18*(1+'Jan Rules'!$D$3),IF($S18&gt;'Jan Rules'!$A$2,$Q18*(1+'Jan Rules'!$D$2),0)))))))),0.01)</f>
        <v>1.19</v>
      </c>
      <c r="X18" s="695">
        <f t="shared" si="15"/>
        <v>5365.71</v>
      </c>
      <c r="Y18" s="695">
        <f>MROUND(W18*(1+'Jan Rules'!$D$10),0.01)</f>
        <v>1.25</v>
      </c>
      <c r="Z18" s="695">
        <f t="shared" si="16"/>
        <v>5636.25</v>
      </c>
      <c r="AA18" s="695">
        <f>MROUND(Y18*(1+'Jan Rules'!$D$10),0.01)</f>
        <v>1.31</v>
      </c>
      <c r="AB18" s="696">
        <f t="shared" si="17"/>
        <v>5906.79</v>
      </c>
      <c r="AC18" s="697">
        <f>MROUND(IF($S18&gt;'Jan Rules'!$A$9,$Q18*(1+'Jan Rules'!$E$9),IF($S18&gt;'Jan Rules'!$A$8,$Q18*(1+'Jan Rules'!$E$8),IF($S18&gt;'Jan Rules'!$A$7,$Q18*(1+'Jan Rules'!$E$7),IF($S18&gt;'Jan Rules'!$A$6,$Q18*(1+'Jan Rules'!$E$6),IF($S18&gt;'Jan Rules'!$A$5,$Q18*(1+'Jan Rules'!$E$5),IF($S18&gt;'Jan Rules'!$A$4,$Q18*(1+'Jan Rules'!$E$4),IF($S18&gt;'Jan Rules'!$A$3,$Q18*(1+'Jan Rules'!$E$3),IF($S18&gt;'Jan Rules'!$A$2,$Q18*(1+'Jan Rules'!$E$2),0)))))))),0.01)</f>
        <v>1.19</v>
      </c>
      <c r="AD18" s="692">
        <f t="shared" si="18"/>
        <v>5365.71</v>
      </c>
      <c r="AE18" s="692">
        <f>MROUND(AC18*(1+'Jan Rules'!$E$10),0.01)</f>
        <v>1.24</v>
      </c>
      <c r="AF18" s="692">
        <f t="shared" si="19"/>
        <v>5591.16</v>
      </c>
      <c r="AG18" s="692">
        <f>MROUND(AE18*(1+'Jan Rules'!$E$10),0.01)</f>
        <v>1.3</v>
      </c>
      <c r="AH18" s="692">
        <f t="shared" si="20"/>
        <v>5861.7</v>
      </c>
      <c r="AI18" s="692">
        <f>MROUND(AG18*(1+'Jan Rules'!$E$10),0.01)</f>
        <v>1.36</v>
      </c>
      <c r="AJ18" s="692">
        <f t="shared" si="21"/>
        <v>6132.2400000000007</v>
      </c>
      <c r="AK18" s="692">
        <f>MROUND(AI18*(1+'Jan Rules'!$E$10),0.01)</f>
        <v>1.42</v>
      </c>
      <c r="AL18" s="698">
        <f t="shared" si="22"/>
        <v>6402.78</v>
      </c>
      <c r="AN18" s="723"/>
      <c r="AO18" s="723"/>
      <c r="AP18" s="723" t="s">
        <v>1129</v>
      </c>
      <c r="AQ18" s="685"/>
      <c r="AR18" s="685"/>
      <c r="AS18" s="685"/>
      <c r="AT18" s="685"/>
    </row>
    <row r="19" spans="1:46" ht="43" customHeight="1">
      <c r="A19" s="439">
        <v>503</v>
      </c>
      <c r="B19" s="679" t="s">
        <v>2330</v>
      </c>
      <c r="C19" s="679" t="s">
        <v>1242</v>
      </c>
      <c r="D19" s="680" t="s">
        <v>161</v>
      </c>
      <c r="E19" s="680">
        <v>25</v>
      </c>
      <c r="F19" s="680" t="s">
        <v>293</v>
      </c>
      <c r="G19" s="681">
        <v>1884</v>
      </c>
      <c r="H19" s="682" t="s">
        <v>2331</v>
      </c>
      <c r="I19" s="683">
        <v>46053</v>
      </c>
      <c r="J19" s="682" t="s">
        <v>2332</v>
      </c>
      <c r="K19" s="682" t="s">
        <v>2333</v>
      </c>
      <c r="L19" s="682" t="s">
        <v>2334</v>
      </c>
      <c r="N19" s="681">
        <v>28864.080000000002</v>
      </c>
      <c r="O19" s="686">
        <f t="shared" si="0"/>
        <v>2405.34</v>
      </c>
      <c r="P19" s="687">
        <f t="shared" si="1"/>
        <v>15.32063694267516</v>
      </c>
      <c r="Q19" s="688">
        <f t="shared" si="2"/>
        <v>1.27671974522293</v>
      </c>
      <c r="R19" s="730">
        <v>1.4</v>
      </c>
      <c r="S19" s="690">
        <f t="shared" si="3"/>
        <v>9.6560153658110603E-2</v>
      </c>
      <c r="T19" s="731">
        <f t="shared" si="4"/>
        <v>1.4</v>
      </c>
      <c r="U19" s="692">
        <f>MROUND(IF($S19&gt;'Jan Rules'!$A$9,$Q19*(1+'Jan Rules'!$C$9),IF($S19&gt;'Jan Rules'!$A$8,$Q19*(1+'Jan Rules'!$C$8),IF($S19&gt;'Jan Rules'!$A$7,$Q19*(1+'Jan Rules'!$C$7),IF($S19&gt;'Jan Rules'!$A$6,$Q19*(1+'Jan Rules'!$C$6),IF($S19&gt;'Jan Rules'!$A$5,$Q19*(1+'Jan Rules'!$C$5),IF($S19&gt;'Jan Rules'!$A$4,$Q19*(1+'Jan Rules'!$C$4),IF($S19&gt;'Jan Rules'!$A$3,$Q19*(1+'Jan Rules'!$C$3),IF($S19&gt;'Jan Rules'!$A$2,$Q19*(1+'Jan Rules'!$C$2),0)))))))),0.01)</f>
        <v>1.49</v>
      </c>
      <c r="V19" s="693">
        <f t="shared" si="14"/>
        <v>2807.16</v>
      </c>
      <c r="W19" s="694">
        <f>MROUND(IF($S19&gt;'Jan Rules'!$A$9,$Q19*(1+'Jan Rules'!$D$9),IF($S19&gt;'Jan Rules'!$A$8,$Q19*(1+'Jan Rules'!$D$8),IF($S19&gt;'Jan Rules'!$A$7,$Q19*(1+'Jan Rules'!$D$7),IF($S19&gt;'Jan Rules'!$A$6,$Q19*(1+'Jan Rules'!$D$6),IF($S19&gt;'Jan Rules'!$A$5,$Q19*(1+'Jan Rules'!$D$5),IF($S19&gt;'Jan Rules'!$A$4,$Q19*(1+'Jan Rules'!$D$4),IF($S19&gt;'Jan Rules'!$A$3,$Q19*(1+'Jan Rules'!$D$3),IF($S19&gt;'Jan Rules'!$A$2,$Q19*(1+'Jan Rules'!$D$2),0)))))))),0.01)</f>
        <v>1.3800000000000001</v>
      </c>
      <c r="X19" s="695">
        <f t="shared" si="15"/>
        <v>2599.92</v>
      </c>
      <c r="Y19" s="695">
        <f>MROUND(W19*(1+'Jan Rules'!$D$10),0.01)</f>
        <v>1.45</v>
      </c>
      <c r="Z19" s="695">
        <f t="shared" si="16"/>
        <v>2731.7999999999997</v>
      </c>
      <c r="AA19" s="695">
        <f>MROUND(Y19*(1+'Jan Rules'!$D$10),0.01)</f>
        <v>1.52</v>
      </c>
      <c r="AB19" s="696">
        <f t="shared" si="17"/>
        <v>2863.68</v>
      </c>
      <c r="AC19" s="697">
        <f>MROUND(IF($S19&gt;'Jan Rules'!$A$9,$Q19*(1+'Jan Rules'!$E$9),IF($S19&gt;'Jan Rules'!$A$8,$Q19*(1+'Jan Rules'!$E$8),IF($S19&gt;'Jan Rules'!$A$7,$Q19*(1+'Jan Rules'!$E$7),IF($S19&gt;'Jan Rules'!$A$6,$Q19*(1+'Jan Rules'!$E$6),IF($S19&gt;'Jan Rules'!$A$5,$Q19*(1+'Jan Rules'!$E$5),IF($S19&gt;'Jan Rules'!$A$4,$Q19*(1+'Jan Rules'!$E$4),IF($S19&gt;'Jan Rules'!$A$3,$Q19*(1+'Jan Rules'!$E$3),IF($S19&gt;'Jan Rules'!$A$2,$Q19*(1+'Jan Rules'!$E$2),0)))))))),0.01)</f>
        <v>1.37</v>
      </c>
      <c r="AD19" s="692">
        <f t="shared" si="18"/>
        <v>2581.0800000000004</v>
      </c>
      <c r="AE19" s="692">
        <f>MROUND(AC19*(1+'Jan Rules'!$E$10),0.01)</f>
        <v>1.43</v>
      </c>
      <c r="AF19" s="692">
        <f t="shared" si="19"/>
        <v>2694.12</v>
      </c>
      <c r="AG19" s="692">
        <f>MROUND(AE19*(1+'Jan Rules'!$E$10),0.01)</f>
        <v>1.49</v>
      </c>
      <c r="AH19" s="692">
        <f t="shared" si="20"/>
        <v>2807.16</v>
      </c>
      <c r="AI19" s="692">
        <f>MROUND(AG19*(1+'Jan Rules'!$E$10),0.01)</f>
        <v>1.56</v>
      </c>
      <c r="AJ19" s="692">
        <f t="shared" si="21"/>
        <v>2939.04</v>
      </c>
      <c r="AK19" s="692">
        <f>MROUND(AI19*(1+'Jan Rules'!$E$10),0.01)</f>
        <v>1.6300000000000001</v>
      </c>
      <c r="AL19" s="698">
        <f t="shared" si="22"/>
        <v>3070.92</v>
      </c>
      <c r="AM19" s="699" t="s">
        <v>2335</v>
      </c>
      <c r="AP19" s="439" t="s">
        <v>2281</v>
      </c>
    </row>
    <row r="20" spans="1:46" ht="43" customHeight="1">
      <c r="A20" s="439">
        <v>503</v>
      </c>
      <c r="B20" s="679" t="s">
        <v>2330</v>
      </c>
      <c r="C20" s="679" t="s">
        <v>1217</v>
      </c>
      <c r="D20" s="680" t="s">
        <v>1134</v>
      </c>
      <c r="E20" s="680" t="s">
        <v>1489</v>
      </c>
      <c r="F20" s="680" t="s">
        <v>387</v>
      </c>
      <c r="G20" s="681">
        <v>4670</v>
      </c>
      <c r="H20" s="682" t="s">
        <v>2336</v>
      </c>
      <c r="I20" s="683">
        <v>46173</v>
      </c>
      <c r="J20" s="708"/>
      <c r="K20" s="709"/>
      <c r="L20" s="710"/>
      <c r="M20" s="685"/>
      <c r="N20" s="681">
        <v>80697.600000000006</v>
      </c>
      <c r="O20" s="686">
        <f t="shared" si="0"/>
        <v>6724.8</v>
      </c>
      <c r="P20" s="687">
        <f t="shared" si="1"/>
        <v>17.28</v>
      </c>
      <c r="Q20" s="688">
        <f t="shared" si="2"/>
        <v>1.44</v>
      </c>
      <c r="R20" s="730">
        <v>1.45</v>
      </c>
      <c r="S20" s="690">
        <f t="shared" si="3"/>
        <v>6.944444444444451E-3</v>
      </c>
      <c r="T20" s="731">
        <f t="shared" si="4"/>
        <v>1.45</v>
      </c>
      <c r="U20" s="692">
        <f>MROUND(IF($S20&gt;'Jan Rules'!$A$9,$Q20*(1+'Jan Rules'!$C$9),IF($S20&gt;'Jan Rules'!$A$8,$Q20*(1+'Jan Rules'!$C$8),IF($S20&gt;'Jan Rules'!$A$7,$Q20*(1+'Jan Rules'!$C$7),IF($S20&gt;'Jan Rules'!$A$6,$Q20*(1+'Jan Rules'!$C$6),IF($S20&gt;'Jan Rules'!$A$5,$Q20*(1+'Jan Rules'!$C$5),IF($S20&gt;'Jan Rules'!$A$4,$Q20*(1+'Jan Rules'!$C$4),IF($S20&gt;'Jan Rules'!$A$3,$Q20*(1+'Jan Rules'!$C$3),IF($S20&gt;'Jan Rules'!$A$2,$Q20*(1+'Jan Rules'!$C$2),0)))))))),0.01)</f>
        <v>1.58</v>
      </c>
      <c r="V20" s="693">
        <f t="shared" si="14"/>
        <v>7378.6</v>
      </c>
      <c r="W20" s="694">
        <f>MROUND(IF($S20&gt;'Jan Rules'!$A$9,$Q20*(1+'Jan Rules'!$D$9),IF($S20&gt;'Jan Rules'!$A$8,$Q20*(1+'Jan Rules'!$D$8),IF($S20&gt;'Jan Rules'!$A$7,$Q20*(1+'Jan Rules'!$D$7),IF($S20&gt;'Jan Rules'!$A$6,$Q20*(1+'Jan Rules'!$D$6),IF($S20&gt;'Jan Rules'!$A$5,$Q20*(1+'Jan Rules'!$D$5),IF($S20&gt;'Jan Rules'!$A$4,$Q20*(1+'Jan Rules'!$D$4),IF($S20&gt;'Jan Rules'!$A$3,$Q20*(1+'Jan Rules'!$D$3),IF($S20&gt;'Jan Rules'!$A$2,$Q20*(1+'Jan Rules'!$D$2),0)))))))),0.01)</f>
        <v>1.51</v>
      </c>
      <c r="X20" s="695">
        <f t="shared" si="15"/>
        <v>7051.7</v>
      </c>
      <c r="Y20" s="695">
        <f>MROUND(W20*(1+'Jan Rules'!$D$10),0.01)</f>
        <v>1.59</v>
      </c>
      <c r="Z20" s="695">
        <f t="shared" si="16"/>
        <v>7425.3</v>
      </c>
      <c r="AA20" s="695">
        <f>MROUND(Y20*(1+'Jan Rules'!$D$10),0.01)</f>
        <v>1.67</v>
      </c>
      <c r="AB20" s="696">
        <f t="shared" si="17"/>
        <v>7798.9</v>
      </c>
      <c r="AC20" s="697">
        <f>MROUND(IF($S20&gt;'Jan Rules'!$A$9,$Q20*(1+'Jan Rules'!$E$9),IF($S20&gt;'Jan Rules'!$A$8,$Q20*(1+'Jan Rules'!$E$8),IF($S20&gt;'Jan Rules'!$A$7,$Q20*(1+'Jan Rules'!$E$7),IF($S20&gt;'Jan Rules'!$A$6,$Q20*(1+'Jan Rules'!$E$6),IF($S20&gt;'Jan Rules'!$A$5,$Q20*(1+'Jan Rules'!$E$5),IF($S20&gt;'Jan Rules'!$A$4,$Q20*(1+'Jan Rules'!$E$4),IF($S20&gt;'Jan Rules'!$A$3,$Q20*(1+'Jan Rules'!$E$3),IF($S20&gt;'Jan Rules'!$A$2,$Q20*(1+'Jan Rules'!$E$2),0)))))))),0.01)</f>
        <v>1.51</v>
      </c>
      <c r="AD20" s="692">
        <f t="shared" si="18"/>
        <v>7051.7</v>
      </c>
      <c r="AE20" s="692">
        <f>MROUND(AC20*(1+'Jan Rules'!$E$10),0.01)</f>
        <v>1.58</v>
      </c>
      <c r="AF20" s="692">
        <f t="shared" si="19"/>
        <v>7378.6</v>
      </c>
      <c r="AG20" s="692">
        <f>MROUND(AE20*(1+'Jan Rules'!$E$10),0.01)</f>
        <v>1.6500000000000001</v>
      </c>
      <c r="AH20" s="692">
        <f t="shared" si="20"/>
        <v>7705.5000000000009</v>
      </c>
      <c r="AI20" s="692">
        <f>MROUND(AG20*(1+'Jan Rules'!$E$10),0.01)</f>
        <v>1.72</v>
      </c>
      <c r="AJ20" s="692">
        <f t="shared" si="21"/>
        <v>8032.4</v>
      </c>
      <c r="AK20" s="692">
        <f>MROUND(AI20*(1+'Jan Rules'!$E$10),0.01)</f>
        <v>1.8</v>
      </c>
      <c r="AL20" s="698">
        <f t="shared" si="22"/>
        <v>8406</v>
      </c>
      <c r="AN20" s="685"/>
      <c r="AO20" s="685"/>
      <c r="AP20" s="439" t="s">
        <v>2281</v>
      </c>
      <c r="AQ20" s="705"/>
      <c r="AR20" s="705"/>
      <c r="AS20" s="705"/>
      <c r="AT20" s="705"/>
    </row>
    <row r="21" spans="1:46" ht="43" customHeight="1">
      <c r="A21" s="439">
        <v>503</v>
      </c>
      <c r="B21" s="679" t="s">
        <v>2330</v>
      </c>
      <c r="C21" s="679" t="s">
        <v>1215</v>
      </c>
      <c r="D21" s="680" t="s">
        <v>1134</v>
      </c>
      <c r="E21" s="680" t="s">
        <v>1489</v>
      </c>
      <c r="F21" s="680" t="s">
        <v>387</v>
      </c>
      <c r="G21" s="681">
        <v>3589</v>
      </c>
      <c r="H21" s="682" t="s">
        <v>1216</v>
      </c>
      <c r="I21" s="683">
        <v>46203</v>
      </c>
      <c r="J21" s="708"/>
      <c r="K21" s="709"/>
      <c r="L21" s="710"/>
      <c r="M21" s="685"/>
      <c r="N21" s="681">
        <v>41775.96</v>
      </c>
      <c r="O21" s="686">
        <f t="shared" si="0"/>
        <v>3481.33</v>
      </c>
      <c r="P21" s="687">
        <f t="shared" si="1"/>
        <v>11.64</v>
      </c>
      <c r="Q21" s="688">
        <f t="shared" si="2"/>
        <v>0.97</v>
      </c>
      <c r="R21" s="730">
        <v>1.45</v>
      </c>
      <c r="S21" s="690">
        <f t="shared" si="3"/>
        <v>0.49484536082474229</v>
      </c>
      <c r="T21" s="731">
        <f t="shared" si="4"/>
        <v>1.45</v>
      </c>
      <c r="U21" s="692">
        <f>MROUND(IF($S21&gt;'Jan Rules'!$A$9,$Q21*(1+'Jan Rules'!$C$9),IF($S21&gt;'Jan Rules'!$A$8,$Q21*(1+'Jan Rules'!$C$8),IF($S21&gt;'Jan Rules'!$A$7,$Q21*(1+'Jan Rules'!$C$7),IF($S21&gt;'Jan Rules'!$A$6,$Q21*(1+'Jan Rules'!$C$6),IF($S21&gt;'Jan Rules'!$A$5,$Q21*(1+'Jan Rules'!$C$5),IF($S21&gt;'Jan Rules'!$A$4,$Q21*(1+'Jan Rules'!$C$4),IF($S21&gt;'Jan Rules'!$A$3,$Q21*(1+'Jan Rules'!$C$3),IF($S21&gt;'Jan Rules'!$A$2,$Q21*(1+'Jan Rules'!$C$2),0)))))))),0.01)</f>
        <v>1.46</v>
      </c>
      <c r="V21" s="693">
        <f t="shared" si="14"/>
        <v>5239.9399999999996</v>
      </c>
      <c r="W21" s="694">
        <f>MROUND(IF($S21&gt;'Jan Rules'!$A$9,$Q21*(1+'Jan Rules'!$D$9),IF($S21&gt;'Jan Rules'!$A$8,$Q21*(1+'Jan Rules'!$D$8),IF($S21&gt;'Jan Rules'!$A$7,$Q21*(1+'Jan Rules'!$D$7),IF($S21&gt;'Jan Rules'!$A$6,$Q21*(1+'Jan Rules'!$D$6),IF($S21&gt;'Jan Rules'!$A$5,$Q21*(1+'Jan Rules'!$D$5),IF($S21&gt;'Jan Rules'!$A$4,$Q21*(1+'Jan Rules'!$D$4),IF($S21&gt;'Jan Rules'!$A$3,$Q21*(1+'Jan Rules'!$D$3),IF($S21&gt;'Jan Rules'!$A$2,$Q21*(1+'Jan Rules'!$D$2),0)))))))),0.01)</f>
        <v>1.31</v>
      </c>
      <c r="X21" s="695">
        <f t="shared" si="15"/>
        <v>4701.59</v>
      </c>
      <c r="Y21" s="695">
        <f>MROUND(W21*(1+'Jan Rules'!$D$10),0.01)</f>
        <v>1.3800000000000001</v>
      </c>
      <c r="Z21" s="695">
        <f t="shared" si="16"/>
        <v>4952.8200000000006</v>
      </c>
      <c r="AA21" s="695">
        <f>MROUND(Y21*(1+'Jan Rules'!$D$10),0.01)</f>
        <v>1.45</v>
      </c>
      <c r="AB21" s="696">
        <f t="shared" si="17"/>
        <v>5204.05</v>
      </c>
      <c r="AC21" s="697">
        <f>MROUND(IF($S21&gt;'Jan Rules'!$A$9,$Q21*(1+'Jan Rules'!$E$9),IF($S21&gt;'Jan Rules'!$A$8,$Q21*(1+'Jan Rules'!$E$8),IF($S21&gt;'Jan Rules'!$A$7,$Q21*(1+'Jan Rules'!$E$7),IF($S21&gt;'Jan Rules'!$A$6,$Q21*(1+'Jan Rules'!$E$6),IF($S21&gt;'Jan Rules'!$A$5,$Q21*(1+'Jan Rules'!$E$5),IF($S21&gt;'Jan Rules'!$A$4,$Q21*(1+'Jan Rules'!$E$4),IF($S21&gt;'Jan Rules'!$A$3,$Q21*(1+'Jan Rules'!$E$3),IF($S21&gt;'Jan Rules'!$A$2,$Q21*(1+'Jan Rules'!$E$2),0)))))))),0.01)</f>
        <v>1.29</v>
      </c>
      <c r="AD21" s="692">
        <f t="shared" si="18"/>
        <v>4629.8100000000004</v>
      </c>
      <c r="AE21" s="692">
        <f>MROUND(AC21*(1+'Jan Rules'!$E$10),0.01)</f>
        <v>1.35</v>
      </c>
      <c r="AF21" s="692">
        <f t="shared" si="19"/>
        <v>4845.1500000000005</v>
      </c>
      <c r="AG21" s="692">
        <f>MROUND(AE21*(1+'Jan Rules'!$E$10),0.01)</f>
        <v>1.41</v>
      </c>
      <c r="AH21" s="692">
        <f t="shared" si="20"/>
        <v>5060.49</v>
      </c>
      <c r="AI21" s="692">
        <f>MROUND(AG21*(1+'Jan Rules'!$E$10),0.01)</f>
        <v>1.47</v>
      </c>
      <c r="AJ21" s="692">
        <f t="shared" si="21"/>
        <v>5275.83</v>
      </c>
      <c r="AK21" s="692">
        <f>MROUND(AI21*(1+'Jan Rules'!$E$10),0.01)</f>
        <v>1.54</v>
      </c>
      <c r="AL21" s="698">
        <f t="shared" si="22"/>
        <v>5527.06</v>
      </c>
      <c r="AN21" s="685"/>
      <c r="AO21" s="685"/>
      <c r="AP21" s="439" t="s">
        <v>2281</v>
      </c>
    </row>
    <row r="22" spans="1:46" ht="43" customHeight="1">
      <c r="A22" s="439">
        <v>503</v>
      </c>
      <c r="B22" s="679" t="s">
        <v>2330</v>
      </c>
      <c r="C22" s="679" t="s">
        <v>1244</v>
      </c>
      <c r="D22" s="680" t="s">
        <v>1134</v>
      </c>
      <c r="E22" s="680" t="s">
        <v>1489</v>
      </c>
      <c r="F22" s="680" t="s">
        <v>387</v>
      </c>
      <c r="G22" s="681">
        <v>5000</v>
      </c>
      <c r="H22" s="682" t="s">
        <v>1245</v>
      </c>
      <c r="I22" s="683">
        <v>46203</v>
      </c>
      <c r="J22" s="708"/>
      <c r="K22" s="709"/>
      <c r="L22" s="710"/>
      <c r="M22" s="685"/>
      <c r="N22" s="681">
        <v>90600</v>
      </c>
      <c r="O22" s="686">
        <f t="shared" si="0"/>
        <v>7550</v>
      </c>
      <c r="P22" s="687">
        <f t="shared" si="1"/>
        <v>18.12</v>
      </c>
      <c r="Q22" s="688">
        <f t="shared" si="2"/>
        <v>1.51</v>
      </c>
      <c r="R22" s="730">
        <v>1.75</v>
      </c>
      <c r="S22" s="690">
        <f t="shared" si="3"/>
        <v>0.15894039735099338</v>
      </c>
      <c r="T22" s="731">
        <f t="shared" si="4"/>
        <v>1.75</v>
      </c>
      <c r="U22" s="692">
        <f>MROUND(IF($S22&gt;'Jan Rules'!$A$9,$Q22*(1+'Jan Rules'!$C$9),IF($S22&gt;'Jan Rules'!$A$8,$Q22*(1+'Jan Rules'!$C$8),IF($S22&gt;'Jan Rules'!$A$7,$Q22*(1+'Jan Rules'!$C$7),IF($S22&gt;'Jan Rules'!$A$6,$Q22*(1+'Jan Rules'!$C$6),IF($S22&gt;'Jan Rules'!$A$5,$Q22*(1+'Jan Rules'!$C$5),IF($S22&gt;'Jan Rules'!$A$4,$Q22*(1+'Jan Rules'!$C$4),IF($S22&gt;'Jan Rules'!$A$3,$Q22*(1+'Jan Rules'!$C$3),IF($S22&gt;'Jan Rules'!$A$2,$Q22*(1+'Jan Rules'!$C$2),0)))))))),0.01)</f>
        <v>1.84</v>
      </c>
      <c r="V22" s="693">
        <f t="shared" si="14"/>
        <v>9200</v>
      </c>
      <c r="W22" s="694">
        <f>MROUND(IF($S22&gt;'Jan Rules'!$A$9,$Q22*(1+'Jan Rules'!$D$9),IF($S22&gt;'Jan Rules'!$A$8,$Q22*(1+'Jan Rules'!$D$8),IF($S22&gt;'Jan Rules'!$A$7,$Q22*(1+'Jan Rules'!$D$7),IF($S22&gt;'Jan Rules'!$A$6,$Q22*(1+'Jan Rules'!$D$6),IF($S22&gt;'Jan Rules'!$A$5,$Q22*(1+'Jan Rules'!$D$5),IF($S22&gt;'Jan Rules'!$A$4,$Q22*(1+'Jan Rules'!$D$4),IF($S22&gt;'Jan Rules'!$A$3,$Q22*(1+'Jan Rules'!$D$3),IF($S22&gt;'Jan Rules'!$A$2,$Q22*(1+'Jan Rules'!$D$2),0)))))))),0.01)</f>
        <v>1.71</v>
      </c>
      <c r="X22" s="695">
        <f t="shared" si="15"/>
        <v>8550</v>
      </c>
      <c r="Y22" s="695">
        <f>MROUND(W22*(1+'Jan Rules'!$D$10),0.01)</f>
        <v>1.8</v>
      </c>
      <c r="Z22" s="695">
        <f t="shared" si="16"/>
        <v>9000</v>
      </c>
      <c r="AA22" s="695">
        <f>MROUND(Y22*(1+'Jan Rules'!$D$10),0.01)</f>
        <v>1.8900000000000001</v>
      </c>
      <c r="AB22" s="696">
        <f t="shared" si="17"/>
        <v>9450</v>
      </c>
      <c r="AC22" s="697">
        <f>MROUND(IF($S22&gt;'Jan Rules'!$A$9,$Q22*(1+'Jan Rules'!$E$9),IF($S22&gt;'Jan Rules'!$A$8,$Q22*(1+'Jan Rules'!$E$8),IF($S22&gt;'Jan Rules'!$A$7,$Q22*(1+'Jan Rules'!$E$7),IF($S22&gt;'Jan Rules'!$A$6,$Q22*(1+'Jan Rules'!$E$6),IF($S22&gt;'Jan Rules'!$A$5,$Q22*(1+'Jan Rules'!$E$5),IF($S22&gt;'Jan Rules'!$A$4,$Q22*(1+'Jan Rules'!$E$4),IF($S22&gt;'Jan Rules'!$A$3,$Q22*(1+'Jan Rules'!$E$3),IF($S22&gt;'Jan Rules'!$A$2,$Q22*(1+'Jan Rules'!$E$2),0)))))))),0.01)</f>
        <v>1.69</v>
      </c>
      <c r="AD22" s="692">
        <f t="shared" si="18"/>
        <v>8450</v>
      </c>
      <c r="AE22" s="692">
        <f>MROUND(AC22*(1+'Jan Rules'!$E$10),0.01)</f>
        <v>1.77</v>
      </c>
      <c r="AF22" s="692">
        <f t="shared" si="19"/>
        <v>8850</v>
      </c>
      <c r="AG22" s="692">
        <f>MROUND(AE22*(1+'Jan Rules'!$E$10),0.01)</f>
        <v>1.85</v>
      </c>
      <c r="AH22" s="692">
        <f t="shared" si="20"/>
        <v>9250</v>
      </c>
      <c r="AI22" s="692">
        <f>MROUND(AG22*(1+'Jan Rules'!$E$10),0.01)</f>
        <v>1.93</v>
      </c>
      <c r="AJ22" s="692">
        <f t="shared" si="21"/>
        <v>9650</v>
      </c>
      <c r="AK22" s="692">
        <f>MROUND(AI22*(1+'Jan Rules'!$E$10),0.01)</f>
        <v>2.02</v>
      </c>
      <c r="AL22" s="698">
        <f t="shared" si="22"/>
        <v>10100</v>
      </c>
      <c r="AN22" s="685"/>
      <c r="AO22" s="685"/>
      <c r="AP22" s="439" t="s">
        <v>2281</v>
      </c>
    </row>
    <row r="23" spans="1:46" ht="43" customHeight="1">
      <c r="A23" s="439">
        <v>503</v>
      </c>
      <c r="B23" s="679" t="s">
        <v>2330</v>
      </c>
      <c r="C23" s="679" t="s">
        <v>2337</v>
      </c>
      <c r="D23" s="680" t="s">
        <v>1134</v>
      </c>
      <c r="E23" s="680" t="s">
        <v>1489</v>
      </c>
      <c r="F23" s="680" t="s">
        <v>387</v>
      </c>
      <c r="G23" s="681">
        <v>4608</v>
      </c>
      <c r="H23" s="682" t="s">
        <v>2338</v>
      </c>
      <c r="I23" s="683">
        <v>46203</v>
      </c>
      <c r="J23" s="708"/>
      <c r="K23" s="709"/>
      <c r="L23" s="710"/>
      <c r="M23" s="685"/>
      <c r="N23" s="681">
        <v>78520.320000000007</v>
      </c>
      <c r="O23" s="686">
        <f t="shared" si="0"/>
        <v>6543.3600000000006</v>
      </c>
      <c r="P23" s="687">
        <f t="shared" si="1"/>
        <v>17.040000000000003</v>
      </c>
      <c r="Q23" s="688">
        <f t="shared" si="2"/>
        <v>1.4200000000000002</v>
      </c>
      <c r="R23" s="730">
        <v>1.45</v>
      </c>
      <c r="S23" s="690">
        <f t="shared" si="3"/>
        <v>2.1126760563380143E-2</v>
      </c>
      <c r="T23" s="731">
        <f t="shared" si="4"/>
        <v>1.45</v>
      </c>
      <c r="U23" s="692">
        <f>MROUND(IF($S23&gt;'Jan Rules'!$A$9,$Q23*(1+'Jan Rules'!$C$9),IF($S23&gt;'Jan Rules'!$A$8,$Q23*(1+'Jan Rules'!$C$8),IF($S23&gt;'Jan Rules'!$A$7,$Q23*(1+'Jan Rules'!$C$7),IF($S23&gt;'Jan Rules'!$A$6,$Q23*(1+'Jan Rules'!$C$6),IF($S23&gt;'Jan Rules'!$A$5,$Q23*(1+'Jan Rules'!$C$5),IF($S23&gt;'Jan Rules'!$A$4,$Q23*(1+'Jan Rules'!$C$4),IF($S23&gt;'Jan Rules'!$A$3,$Q23*(1+'Jan Rules'!$C$3),IF($S23&gt;'Jan Rules'!$A$2,$Q23*(1+'Jan Rules'!$C$2),0)))))))),0.01)</f>
        <v>1.59</v>
      </c>
      <c r="V23" s="693">
        <f t="shared" si="14"/>
        <v>7326.72</v>
      </c>
      <c r="W23" s="694">
        <f>MROUND(IF($S23&gt;'Jan Rules'!$A$9,$Q23*(1+'Jan Rules'!$D$9),IF($S23&gt;'Jan Rules'!$A$8,$Q23*(1+'Jan Rules'!$D$8),IF($S23&gt;'Jan Rules'!$A$7,$Q23*(1+'Jan Rules'!$D$7),IF($S23&gt;'Jan Rules'!$A$6,$Q23*(1+'Jan Rules'!$D$6),IF($S23&gt;'Jan Rules'!$A$5,$Q23*(1+'Jan Rules'!$D$5),IF($S23&gt;'Jan Rules'!$A$4,$Q23*(1+'Jan Rules'!$D$4),IF($S23&gt;'Jan Rules'!$A$3,$Q23*(1+'Jan Rules'!$D$3),IF($S23&gt;'Jan Rules'!$A$2,$Q23*(1+'Jan Rules'!$D$2),0)))))))),0.01)</f>
        <v>1.49</v>
      </c>
      <c r="X23" s="695">
        <f t="shared" si="15"/>
        <v>6865.92</v>
      </c>
      <c r="Y23" s="695">
        <f>MROUND(W23*(1+'Jan Rules'!$D$10),0.01)</f>
        <v>1.56</v>
      </c>
      <c r="Z23" s="695">
        <f t="shared" si="16"/>
        <v>7188.4800000000005</v>
      </c>
      <c r="AA23" s="695">
        <f>MROUND(Y23*(1+'Jan Rules'!$D$10),0.01)</f>
        <v>1.6400000000000001</v>
      </c>
      <c r="AB23" s="696">
        <f t="shared" si="17"/>
        <v>7557.1200000000008</v>
      </c>
      <c r="AC23" s="697">
        <f>MROUND(IF($S23&gt;'Jan Rules'!$A$9,$Q23*(1+'Jan Rules'!$E$9),IF($S23&gt;'Jan Rules'!$A$8,$Q23*(1+'Jan Rules'!$E$8),IF($S23&gt;'Jan Rules'!$A$7,$Q23*(1+'Jan Rules'!$E$7),IF($S23&gt;'Jan Rules'!$A$6,$Q23*(1+'Jan Rules'!$E$6),IF($S23&gt;'Jan Rules'!$A$5,$Q23*(1+'Jan Rules'!$E$5),IF($S23&gt;'Jan Rules'!$A$4,$Q23*(1+'Jan Rules'!$E$4),IF($S23&gt;'Jan Rules'!$A$3,$Q23*(1+'Jan Rules'!$E$3),IF($S23&gt;'Jan Rules'!$A$2,$Q23*(1+'Jan Rules'!$E$2),0)))))))),0.01)</f>
        <v>1.49</v>
      </c>
      <c r="AD23" s="692">
        <f t="shared" si="18"/>
        <v>6865.92</v>
      </c>
      <c r="AE23" s="692">
        <f>MROUND(AC23*(1+'Jan Rules'!$E$10),0.01)</f>
        <v>1.56</v>
      </c>
      <c r="AF23" s="692">
        <f t="shared" si="19"/>
        <v>7188.4800000000005</v>
      </c>
      <c r="AG23" s="692">
        <f>MROUND(AE23*(1+'Jan Rules'!$E$10),0.01)</f>
        <v>1.6300000000000001</v>
      </c>
      <c r="AH23" s="692">
        <f t="shared" si="20"/>
        <v>7511.0400000000009</v>
      </c>
      <c r="AI23" s="692">
        <f>MROUND(AG23*(1+'Jan Rules'!$E$10),0.01)</f>
        <v>1.7</v>
      </c>
      <c r="AJ23" s="692">
        <f t="shared" si="21"/>
        <v>7833.5999999999995</v>
      </c>
      <c r="AK23" s="692">
        <f>MROUND(AI23*(1+'Jan Rules'!$E$10),0.01)</f>
        <v>1.78</v>
      </c>
      <c r="AL23" s="698">
        <f t="shared" si="22"/>
        <v>8202.24</v>
      </c>
      <c r="AM23" s="699" t="s">
        <v>2339</v>
      </c>
      <c r="AN23" s="685"/>
      <c r="AO23" s="685"/>
      <c r="AP23" s="439" t="s">
        <v>2281</v>
      </c>
      <c r="AQ23" s="685"/>
      <c r="AR23" s="685"/>
      <c r="AS23" s="685"/>
      <c r="AT23" s="685"/>
    </row>
    <row r="24" spans="1:46" ht="43" customHeight="1">
      <c r="A24" s="439">
        <v>508</v>
      </c>
      <c r="B24" s="679" t="s">
        <v>2340</v>
      </c>
      <c r="C24" s="679" t="s">
        <v>1272</v>
      </c>
      <c r="D24" s="680" t="s">
        <v>1134</v>
      </c>
      <c r="E24" s="680" t="s">
        <v>1489</v>
      </c>
      <c r="F24" s="680" t="s">
        <v>387</v>
      </c>
      <c r="G24" s="681">
        <v>4000</v>
      </c>
      <c r="H24" s="682" t="s">
        <v>2341</v>
      </c>
      <c r="I24" s="683">
        <v>46203</v>
      </c>
      <c r="J24" s="708"/>
      <c r="K24" s="709"/>
      <c r="L24" s="710"/>
      <c r="M24" s="685"/>
      <c r="N24" s="681">
        <v>63360</v>
      </c>
      <c r="O24" s="686">
        <f t="shared" si="0"/>
        <v>5280</v>
      </c>
      <c r="P24" s="687">
        <f t="shared" si="1"/>
        <v>15.84</v>
      </c>
      <c r="Q24" s="688">
        <f t="shared" si="2"/>
        <v>1.32</v>
      </c>
      <c r="R24" s="730">
        <v>1.6</v>
      </c>
      <c r="S24" s="690">
        <f t="shared" si="3"/>
        <v>0.21212121212121213</v>
      </c>
      <c r="T24" s="731">
        <f t="shared" si="4"/>
        <v>1.6</v>
      </c>
      <c r="U24" s="692">
        <f>MROUND(IF($S24&gt;'Jan Rules'!$A$9,$Q24*(1+'Jan Rules'!$C$9),IF($S24&gt;'Jan Rules'!$A$8,$Q24*(1+'Jan Rules'!$C$8),IF($S24&gt;'Jan Rules'!$A$7,$Q24*(1+'Jan Rules'!$C$7),IF($S24&gt;'Jan Rules'!$A$6,$Q24*(1+'Jan Rules'!$C$6),IF($S24&gt;'Jan Rules'!$A$5,$Q24*(1+'Jan Rules'!$C$5),IF($S24&gt;'Jan Rules'!$A$4,$Q24*(1+'Jan Rules'!$C$4),IF($S24&gt;'Jan Rules'!$A$3,$Q24*(1+'Jan Rules'!$C$3),IF($S24&gt;'Jan Rules'!$A$2,$Q24*(1+'Jan Rules'!$C$2),0)))))))),0.01)</f>
        <v>1.68</v>
      </c>
      <c r="V24" s="693">
        <f t="shared" si="14"/>
        <v>6720</v>
      </c>
      <c r="W24" s="694">
        <f>MROUND(IF($S24&gt;'Jan Rules'!$A$9,$Q24*(1+'Jan Rules'!$D$9),IF($S24&gt;'Jan Rules'!$A$8,$Q24*(1+'Jan Rules'!$D$8),IF($S24&gt;'Jan Rules'!$A$7,$Q24*(1+'Jan Rules'!$D$7),IF($S24&gt;'Jan Rules'!$A$6,$Q24*(1+'Jan Rules'!$D$6),IF($S24&gt;'Jan Rules'!$A$5,$Q24*(1+'Jan Rules'!$D$5),IF($S24&gt;'Jan Rules'!$A$4,$Q24*(1+'Jan Rules'!$D$4),IF($S24&gt;'Jan Rules'!$A$3,$Q24*(1+'Jan Rules'!$D$3),IF($S24&gt;'Jan Rules'!$A$2,$Q24*(1+'Jan Rules'!$D$2),0)))))))),0.01)</f>
        <v>1.56</v>
      </c>
      <c r="X24" s="695">
        <f t="shared" si="15"/>
        <v>6240</v>
      </c>
      <c r="Y24" s="695">
        <f>MROUND(W24*(1+'Jan Rules'!$D$10),0.01)</f>
        <v>1.6400000000000001</v>
      </c>
      <c r="Z24" s="695">
        <f t="shared" si="16"/>
        <v>6560.0000000000009</v>
      </c>
      <c r="AA24" s="695">
        <f>MROUND(Y24*(1+'Jan Rules'!$D$10),0.01)</f>
        <v>1.72</v>
      </c>
      <c r="AB24" s="696">
        <f t="shared" si="17"/>
        <v>6880</v>
      </c>
      <c r="AC24" s="697">
        <f>MROUND(IF($S24&gt;'Jan Rules'!$A$9,$Q24*(1+'Jan Rules'!$E$9),IF($S24&gt;'Jan Rules'!$A$8,$Q24*(1+'Jan Rules'!$E$8),IF($S24&gt;'Jan Rules'!$A$7,$Q24*(1+'Jan Rules'!$E$7),IF($S24&gt;'Jan Rules'!$A$6,$Q24*(1+'Jan Rules'!$E$6),IF($S24&gt;'Jan Rules'!$A$5,$Q24*(1+'Jan Rules'!$E$5),IF($S24&gt;'Jan Rules'!$A$4,$Q24*(1+'Jan Rules'!$E$4),IF($S24&gt;'Jan Rules'!$A$3,$Q24*(1+'Jan Rules'!$E$3),IF($S24&gt;'Jan Rules'!$A$2,$Q24*(1+'Jan Rules'!$E$2),0)))))))),0.01)</f>
        <v>1.53</v>
      </c>
      <c r="AD24" s="692">
        <f t="shared" si="18"/>
        <v>6120</v>
      </c>
      <c r="AE24" s="692">
        <f>MROUND(AC24*(1+'Jan Rules'!$E$10),0.01)</f>
        <v>1.6</v>
      </c>
      <c r="AF24" s="692">
        <f t="shared" si="19"/>
        <v>6400</v>
      </c>
      <c r="AG24" s="692">
        <f>MROUND(AE24*(1+'Jan Rules'!$E$10),0.01)</f>
        <v>1.67</v>
      </c>
      <c r="AH24" s="692">
        <f t="shared" si="20"/>
        <v>6680</v>
      </c>
      <c r="AI24" s="692">
        <f>MROUND(AG24*(1+'Jan Rules'!$E$10),0.01)</f>
        <v>1.75</v>
      </c>
      <c r="AJ24" s="692">
        <f t="shared" si="21"/>
        <v>7000</v>
      </c>
      <c r="AK24" s="692">
        <f>MROUND(AI24*(1+'Jan Rules'!$E$10),0.01)</f>
        <v>1.83</v>
      </c>
      <c r="AL24" s="698">
        <f t="shared" si="22"/>
        <v>7320</v>
      </c>
      <c r="AN24" s="685"/>
      <c r="AO24" s="685"/>
      <c r="AP24" s="439" t="s">
        <v>2281</v>
      </c>
      <c r="AQ24" s="685"/>
      <c r="AR24" s="685"/>
      <c r="AS24" s="685"/>
      <c r="AT24" s="685"/>
    </row>
    <row r="25" spans="1:46" ht="43" customHeight="1">
      <c r="A25" s="439">
        <v>508</v>
      </c>
      <c r="B25" s="679" t="s">
        <v>2340</v>
      </c>
      <c r="C25" s="679" t="s">
        <v>1286</v>
      </c>
      <c r="D25" s="680" t="s">
        <v>1134</v>
      </c>
      <c r="E25" s="680" t="s">
        <v>1489</v>
      </c>
      <c r="F25" s="680" t="s">
        <v>387</v>
      </c>
      <c r="G25" s="681">
        <v>2240</v>
      </c>
      <c r="H25" s="682" t="s">
        <v>2342</v>
      </c>
      <c r="I25" s="683">
        <v>46203</v>
      </c>
      <c r="J25" s="708"/>
      <c r="K25" s="709"/>
      <c r="L25" s="710"/>
      <c r="M25" s="685"/>
      <c r="N25" s="681">
        <v>34137.599999999999</v>
      </c>
      <c r="O25" s="686">
        <f t="shared" si="0"/>
        <v>2844.7999999999997</v>
      </c>
      <c r="P25" s="687">
        <f t="shared" si="1"/>
        <v>15.24</v>
      </c>
      <c r="Q25" s="688">
        <f t="shared" si="2"/>
        <v>1.2699999999999998</v>
      </c>
      <c r="R25" s="730">
        <v>1.6</v>
      </c>
      <c r="S25" s="690">
        <f t="shared" si="3"/>
        <v>0.25984251968503963</v>
      </c>
      <c r="T25" s="731">
        <f t="shared" si="4"/>
        <v>1.6</v>
      </c>
      <c r="U25" s="692">
        <f>MROUND(IF($S25&gt;'Jan Rules'!$A$9,$Q25*(1+'Jan Rules'!$C$9),IF($S25&gt;'Jan Rules'!$A$8,$Q25*(1+'Jan Rules'!$C$8),IF($S25&gt;'Jan Rules'!$A$7,$Q25*(1+'Jan Rules'!$C$7),IF($S25&gt;'Jan Rules'!$A$6,$Q25*(1+'Jan Rules'!$C$6),IF($S25&gt;'Jan Rules'!$A$5,$Q25*(1+'Jan Rules'!$C$5),IF($S25&gt;'Jan Rules'!$A$4,$Q25*(1+'Jan Rules'!$C$4),IF($S25&gt;'Jan Rules'!$A$3,$Q25*(1+'Jan Rules'!$C$3),IF($S25&gt;'Jan Rules'!$A$2,$Q25*(1+'Jan Rules'!$C$2),0)))))))),0.01)</f>
        <v>1.71</v>
      </c>
      <c r="V25" s="693">
        <f t="shared" si="14"/>
        <v>3830.4</v>
      </c>
      <c r="W25" s="694">
        <f>MROUND(IF($S25&gt;'Jan Rules'!$A$9,$Q25*(1+'Jan Rules'!$D$9),IF($S25&gt;'Jan Rules'!$A$8,$Q25*(1+'Jan Rules'!$D$8),IF($S25&gt;'Jan Rules'!$A$7,$Q25*(1+'Jan Rules'!$D$7),IF($S25&gt;'Jan Rules'!$A$6,$Q25*(1+'Jan Rules'!$D$6),IF($S25&gt;'Jan Rules'!$A$5,$Q25*(1+'Jan Rules'!$D$5),IF($S25&gt;'Jan Rules'!$A$4,$Q25*(1+'Jan Rules'!$D$4),IF($S25&gt;'Jan Rules'!$A$3,$Q25*(1+'Jan Rules'!$D$3),IF($S25&gt;'Jan Rules'!$A$2,$Q25*(1+'Jan Rules'!$D$2),0)))))))),0.01)</f>
        <v>1.56</v>
      </c>
      <c r="X25" s="695">
        <f t="shared" si="15"/>
        <v>3494.4</v>
      </c>
      <c r="Y25" s="695">
        <f>MROUND(W25*(1+'Jan Rules'!$D$10),0.01)</f>
        <v>1.6400000000000001</v>
      </c>
      <c r="Z25" s="695">
        <f t="shared" si="16"/>
        <v>3673.6000000000004</v>
      </c>
      <c r="AA25" s="695">
        <f>MROUND(Y25*(1+'Jan Rules'!$D$10),0.01)</f>
        <v>1.72</v>
      </c>
      <c r="AB25" s="696">
        <f t="shared" si="17"/>
        <v>3852.7999999999997</v>
      </c>
      <c r="AC25" s="697">
        <f>MROUND(IF($S25&gt;'Jan Rules'!$A$9,$Q25*(1+'Jan Rules'!$E$9),IF($S25&gt;'Jan Rules'!$A$8,$Q25*(1+'Jan Rules'!$E$8),IF($S25&gt;'Jan Rules'!$A$7,$Q25*(1+'Jan Rules'!$E$7),IF($S25&gt;'Jan Rules'!$A$6,$Q25*(1+'Jan Rules'!$E$6),IF($S25&gt;'Jan Rules'!$A$5,$Q25*(1+'Jan Rules'!$E$5),IF($S25&gt;'Jan Rules'!$A$4,$Q25*(1+'Jan Rules'!$E$4),IF($S25&gt;'Jan Rules'!$A$3,$Q25*(1+'Jan Rules'!$E$3),IF($S25&gt;'Jan Rules'!$A$2,$Q25*(1+'Jan Rules'!$E$2),0)))))))),0.01)</f>
        <v>1.52</v>
      </c>
      <c r="AD25" s="692">
        <f t="shared" si="18"/>
        <v>3404.8</v>
      </c>
      <c r="AE25" s="692">
        <f>MROUND(AC25*(1+'Jan Rules'!$E$10),0.01)</f>
        <v>1.59</v>
      </c>
      <c r="AF25" s="692">
        <f t="shared" si="19"/>
        <v>3561.6000000000004</v>
      </c>
      <c r="AG25" s="692">
        <f>MROUND(AE25*(1+'Jan Rules'!$E$10),0.01)</f>
        <v>1.6600000000000001</v>
      </c>
      <c r="AH25" s="692">
        <f t="shared" si="20"/>
        <v>3718.4000000000005</v>
      </c>
      <c r="AI25" s="692">
        <f>MROUND(AG25*(1+'Jan Rules'!$E$10),0.01)</f>
        <v>1.73</v>
      </c>
      <c r="AJ25" s="692">
        <f t="shared" si="21"/>
        <v>3875.2</v>
      </c>
      <c r="AK25" s="692">
        <f>MROUND(AI25*(1+'Jan Rules'!$E$10),0.01)</f>
        <v>1.81</v>
      </c>
      <c r="AL25" s="698">
        <f t="shared" si="22"/>
        <v>4054.4</v>
      </c>
      <c r="AN25" s="685"/>
      <c r="AO25" s="685"/>
      <c r="AP25" s="439" t="s">
        <v>2281</v>
      </c>
      <c r="AQ25" s="685"/>
      <c r="AR25" s="685"/>
      <c r="AS25" s="685"/>
      <c r="AT25" s="685"/>
    </row>
    <row r="26" spans="1:46" ht="43" customHeight="1">
      <c r="A26" s="439">
        <v>508</v>
      </c>
      <c r="B26" s="679" t="s">
        <v>2340</v>
      </c>
      <c r="C26" s="679" t="s">
        <v>1300</v>
      </c>
      <c r="D26" s="680" t="s">
        <v>1134</v>
      </c>
      <c r="E26" s="680" t="s">
        <v>1489</v>
      </c>
      <c r="F26" s="680" t="s">
        <v>387</v>
      </c>
      <c r="G26" s="681">
        <v>2240</v>
      </c>
      <c r="H26" s="682" t="s">
        <v>1301</v>
      </c>
      <c r="I26" s="683">
        <v>46203</v>
      </c>
      <c r="J26" s="708"/>
      <c r="K26" s="709"/>
      <c r="L26" s="710"/>
      <c r="M26" s="685"/>
      <c r="N26" s="681">
        <v>36825.599999999999</v>
      </c>
      <c r="O26" s="686">
        <f t="shared" si="0"/>
        <v>3068.7999999999997</v>
      </c>
      <c r="P26" s="687">
        <f t="shared" si="1"/>
        <v>16.439999999999998</v>
      </c>
      <c r="Q26" s="688">
        <f t="shared" si="2"/>
        <v>1.3699999999999999</v>
      </c>
      <c r="R26" s="730">
        <v>1.6</v>
      </c>
      <c r="S26" s="690">
        <f t="shared" si="3"/>
        <v>0.16788321167883227</v>
      </c>
      <c r="T26" s="731">
        <f t="shared" si="4"/>
        <v>1.6</v>
      </c>
      <c r="U26" s="692">
        <f>MROUND(IF($S26&gt;'Jan Rules'!$A$9,$Q26*(1+'Jan Rules'!$C$9),IF($S26&gt;'Jan Rules'!$A$8,$Q26*(1+'Jan Rules'!$C$8),IF($S26&gt;'Jan Rules'!$A$7,$Q26*(1+'Jan Rules'!$C$7),IF($S26&gt;'Jan Rules'!$A$6,$Q26*(1+'Jan Rules'!$C$6),IF($S26&gt;'Jan Rules'!$A$5,$Q26*(1+'Jan Rules'!$C$5),IF($S26&gt;'Jan Rules'!$A$4,$Q26*(1+'Jan Rules'!$C$4),IF($S26&gt;'Jan Rules'!$A$3,$Q26*(1+'Jan Rules'!$C$3),IF($S26&gt;'Jan Rules'!$A$2,$Q26*(1+'Jan Rules'!$C$2),0)))))))),0.01)</f>
        <v>1.67</v>
      </c>
      <c r="V26" s="693">
        <f t="shared" si="14"/>
        <v>3740.7999999999997</v>
      </c>
      <c r="W26" s="694">
        <f>MROUND(IF($S26&gt;'Jan Rules'!$A$9,$Q26*(1+'Jan Rules'!$D$9),IF($S26&gt;'Jan Rules'!$A$8,$Q26*(1+'Jan Rules'!$D$8),IF($S26&gt;'Jan Rules'!$A$7,$Q26*(1+'Jan Rules'!$D$7),IF($S26&gt;'Jan Rules'!$A$6,$Q26*(1+'Jan Rules'!$D$6),IF($S26&gt;'Jan Rules'!$A$5,$Q26*(1+'Jan Rules'!$D$5),IF($S26&gt;'Jan Rules'!$A$4,$Q26*(1+'Jan Rules'!$D$4),IF($S26&gt;'Jan Rules'!$A$3,$Q26*(1+'Jan Rules'!$D$3),IF($S26&gt;'Jan Rules'!$A$2,$Q26*(1+'Jan Rules'!$D$2),0)))))))),0.01)</f>
        <v>1.55</v>
      </c>
      <c r="X26" s="695">
        <f t="shared" si="15"/>
        <v>3472</v>
      </c>
      <c r="Y26" s="695">
        <f>MROUND(W26*(1+'Jan Rules'!$D$10),0.01)</f>
        <v>1.6300000000000001</v>
      </c>
      <c r="Z26" s="695">
        <f t="shared" si="16"/>
        <v>3651.2000000000003</v>
      </c>
      <c r="AA26" s="695">
        <f>MROUND(Y26*(1+'Jan Rules'!$D$10),0.01)</f>
        <v>1.71</v>
      </c>
      <c r="AB26" s="696">
        <f t="shared" si="17"/>
        <v>3830.4</v>
      </c>
      <c r="AC26" s="697">
        <f>MROUND(IF($S26&gt;'Jan Rules'!$A$9,$Q26*(1+'Jan Rules'!$E$9),IF($S26&gt;'Jan Rules'!$A$8,$Q26*(1+'Jan Rules'!$E$8),IF($S26&gt;'Jan Rules'!$A$7,$Q26*(1+'Jan Rules'!$E$7),IF($S26&gt;'Jan Rules'!$A$6,$Q26*(1+'Jan Rules'!$E$6),IF($S26&gt;'Jan Rules'!$A$5,$Q26*(1+'Jan Rules'!$E$5),IF($S26&gt;'Jan Rules'!$A$4,$Q26*(1+'Jan Rules'!$E$4),IF($S26&gt;'Jan Rules'!$A$3,$Q26*(1+'Jan Rules'!$E$3),IF($S26&gt;'Jan Rules'!$A$2,$Q26*(1+'Jan Rules'!$E$2),0)))))))),0.01)</f>
        <v>1.53</v>
      </c>
      <c r="AD26" s="692">
        <f t="shared" si="18"/>
        <v>3427.2000000000003</v>
      </c>
      <c r="AE26" s="692">
        <f>MROUND(AC26*(1+'Jan Rules'!$E$10),0.01)</f>
        <v>1.6</v>
      </c>
      <c r="AF26" s="692">
        <f t="shared" si="19"/>
        <v>3584</v>
      </c>
      <c r="AG26" s="692">
        <f>MROUND(AE26*(1+'Jan Rules'!$E$10),0.01)</f>
        <v>1.67</v>
      </c>
      <c r="AH26" s="692">
        <f t="shared" si="20"/>
        <v>3740.7999999999997</v>
      </c>
      <c r="AI26" s="692">
        <f>MROUND(AG26*(1+'Jan Rules'!$E$10),0.01)</f>
        <v>1.75</v>
      </c>
      <c r="AJ26" s="692">
        <f t="shared" si="21"/>
        <v>3920</v>
      </c>
      <c r="AK26" s="692">
        <f>MROUND(AI26*(1+'Jan Rules'!$E$10),0.01)</f>
        <v>1.83</v>
      </c>
      <c r="AL26" s="698">
        <f t="shared" si="22"/>
        <v>4099.2</v>
      </c>
      <c r="AN26" s="685"/>
      <c r="AO26" s="685"/>
      <c r="AP26" s="439" t="s">
        <v>2281</v>
      </c>
      <c r="AQ26" s="685"/>
      <c r="AR26" s="685"/>
      <c r="AS26" s="685"/>
      <c r="AT26" s="685"/>
    </row>
    <row r="27" spans="1:46" ht="43" customHeight="1">
      <c r="A27" s="439">
        <v>511</v>
      </c>
      <c r="B27" s="679" t="s">
        <v>2343</v>
      </c>
      <c r="C27" s="679" t="s">
        <v>1333</v>
      </c>
      <c r="D27" s="680" t="s">
        <v>1303</v>
      </c>
      <c r="E27" s="680">
        <v>156</v>
      </c>
      <c r="F27" s="680" t="s">
        <v>293</v>
      </c>
      <c r="G27" s="681">
        <v>2937</v>
      </c>
      <c r="H27" s="682" t="s">
        <v>2344</v>
      </c>
      <c r="I27" s="683">
        <v>46081</v>
      </c>
      <c r="J27" s="682"/>
      <c r="K27" s="682" t="s">
        <v>2345</v>
      </c>
      <c r="L27" s="682"/>
      <c r="M27" s="685"/>
      <c r="N27" s="681">
        <v>41940.36</v>
      </c>
      <c r="O27" s="686">
        <f t="shared" si="0"/>
        <v>3495.03</v>
      </c>
      <c r="P27" s="687">
        <f t="shared" si="1"/>
        <v>14.28</v>
      </c>
      <c r="Q27" s="688">
        <f t="shared" si="2"/>
        <v>1.1900000000000002</v>
      </c>
      <c r="R27" s="730">
        <v>1.45</v>
      </c>
      <c r="S27" s="690">
        <f t="shared" si="3"/>
        <v>0.21848739495798297</v>
      </c>
      <c r="T27" s="731">
        <f t="shared" si="4"/>
        <v>1.45</v>
      </c>
      <c r="U27" s="692">
        <f>MROUND(IF($S27&gt;'Jan Rules'!$A$9,$Q27*(1+'Jan Rules'!$C$9),IF($S27&gt;'Jan Rules'!$A$8,$Q27*(1+'Jan Rules'!$C$8),IF($S27&gt;'Jan Rules'!$A$7,$Q27*(1+'Jan Rules'!$C$7),IF($S27&gt;'Jan Rules'!$A$6,$Q27*(1+'Jan Rules'!$C$6),IF($S27&gt;'Jan Rules'!$A$5,$Q27*(1+'Jan Rules'!$C$5),IF($S27&gt;'Jan Rules'!$A$4,$Q27*(1+'Jan Rules'!$C$4),IF($S27&gt;'Jan Rules'!$A$3,$Q27*(1+'Jan Rules'!$C$3),IF($S27&gt;'Jan Rules'!$A$2,$Q27*(1+'Jan Rules'!$C$2),0)))))))),0.01)</f>
        <v>1.51</v>
      </c>
      <c r="V27" s="693">
        <f t="shared" si="14"/>
        <v>4434.87</v>
      </c>
      <c r="W27" s="694">
        <f>MROUND(IF($S27&gt;'Jan Rules'!$A$9,$Q27*(1+'Jan Rules'!$D$9),IF($S27&gt;'Jan Rules'!$A$8,$Q27*(1+'Jan Rules'!$D$8),IF($S27&gt;'Jan Rules'!$A$7,$Q27*(1+'Jan Rules'!$D$7),IF($S27&gt;'Jan Rules'!$A$6,$Q27*(1+'Jan Rules'!$D$6),IF($S27&gt;'Jan Rules'!$A$5,$Q27*(1+'Jan Rules'!$D$5),IF($S27&gt;'Jan Rules'!$A$4,$Q27*(1+'Jan Rules'!$D$4),IF($S27&gt;'Jan Rules'!$A$3,$Q27*(1+'Jan Rules'!$D$3),IF($S27&gt;'Jan Rules'!$A$2,$Q27*(1+'Jan Rules'!$D$2),0)))))))),0.01)</f>
        <v>1.4000000000000001</v>
      </c>
      <c r="X27" s="695">
        <f t="shared" si="15"/>
        <v>4111.8</v>
      </c>
      <c r="Y27" s="695">
        <f>MROUND(W27*(1+'Jan Rules'!$D$10),0.01)</f>
        <v>1.47</v>
      </c>
      <c r="Z27" s="695">
        <f t="shared" si="16"/>
        <v>4317.3900000000003</v>
      </c>
      <c r="AA27" s="695">
        <f>MROUND(Y27*(1+'Jan Rules'!$D$10),0.01)</f>
        <v>1.54</v>
      </c>
      <c r="AB27" s="696">
        <f t="shared" si="17"/>
        <v>4522.9800000000005</v>
      </c>
      <c r="AC27" s="697">
        <f>MROUND(IF($S27&gt;'Jan Rules'!$A$9,$Q27*(1+'Jan Rules'!$E$9),IF($S27&gt;'Jan Rules'!$A$8,$Q27*(1+'Jan Rules'!$E$8),IF($S27&gt;'Jan Rules'!$A$7,$Q27*(1+'Jan Rules'!$E$7),IF($S27&gt;'Jan Rules'!$A$6,$Q27*(1+'Jan Rules'!$E$6),IF($S27&gt;'Jan Rules'!$A$5,$Q27*(1+'Jan Rules'!$E$5),IF($S27&gt;'Jan Rules'!$A$4,$Q27*(1+'Jan Rules'!$E$4),IF($S27&gt;'Jan Rules'!$A$3,$Q27*(1+'Jan Rules'!$E$3),IF($S27&gt;'Jan Rules'!$A$2,$Q27*(1+'Jan Rules'!$E$2),0)))))))),0.01)</f>
        <v>1.3800000000000001</v>
      </c>
      <c r="AD27" s="692">
        <f t="shared" si="18"/>
        <v>4053.0600000000004</v>
      </c>
      <c r="AE27" s="692">
        <f>MROUND(AC27*(1+'Jan Rules'!$E$10),0.01)</f>
        <v>1.44</v>
      </c>
      <c r="AF27" s="692">
        <f t="shared" si="19"/>
        <v>4229.28</v>
      </c>
      <c r="AG27" s="692">
        <f>MROUND(AE27*(1+'Jan Rules'!$E$10),0.01)</f>
        <v>1.5</v>
      </c>
      <c r="AH27" s="692">
        <f t="shared" si="20"/>
        <v>4405.5</v>
      </c>
      <c r="AI27" s="692">
        <f>MROUND(AG27*(1+'Jan Rules'!$E$10),0.01)</f>
        <v>1.57</v>
      </c>
      <c r="AJ27" s="692">
        <f t="shared" si="21"/>
        <v>4611.09</v>
      </c>
      <c r="AK27" s="692">
        <f>MROUND(AI27*(1+'Jan Rules'!$E$10),0.01)</f>
        <v>1.6400000000000001</v>
      </c>
      <c r="AL27" s="698">
        <f t="shared" si="22"/>
        <v>4816.68</v>
      </c>
      <c r="AM27" s="699" t="s">
        <v>2346</v>
      </c>
      <c r="AN27" s="685"/>
      <c r="AO27" s="685"/>
      <c r="AP27" s="439" t="s">
        <v>2281</v>
      </c>
      <c r="AQ27" s="685"/>
      <c r="AR27" s="685"/>
      <c r="AS27" s="685"/>
      <c r="AT27" s="685"/>
    </row>
    <row r="28" spans="1:46" ht="43" customHeight="1">
      <c r="A28" s="439">
        <v>525</v>
      </c>
      <c r="B28" s="679" t="s">
        <v>2347</v>
      </c>
      <c r="C28" s="679" t="s">
        <v>1387</v>
      </c>
      <c r="D28" s="680" t="s">
        <v>478</v>
      </c>
      <c r="E28" s="680">
        <v>24</v>
      </c>
      <c r="F28" s="680" t="s">
        <v>371</v>
      </c>
      <c r="G28" s="681">
        <v>2780</v>
      </c>
      <c r="H28" s="682" t="s">
        <v>1388</v>
      </c>
      <c r="I28" s="683">
        <v>46081</v>
      </c>
      <c r="J28" s="682" t="s">
        <v>2348</v>
      </c>
      <c r="K28" s="682" t="s">
        <v>2349</v>
      </c>
      <c r="L28" s="682" t="s">
        <v>2350</v>
      </c>
      <c r="M28" s="685"/>
      <c r="N28" s="681">
        <v>44035.199999999997</v>
      </c>
      <c r="O28" s="686">
        <f t="shared" si="0"/>
        <v>3669.6</v>
      </c>
      <c r="P28" s="687">
        <f t="shared" si="1"/>
        <v>15.839999999999998</v>
      </c>
      <c r="Q28" s="688">
        <f t="shared" si="2"/>
        <v>1.32</v>
      </c>
      <c r="R28" s="730">
        <v>1.35</v>
      </c>
      <c r="S28" s="690">
        <f t="shared" si="3"/>
        <v>2.2727272727272745E-2</v>
      </c>
      <c r="T28" s="731">
        <f t="shared" si="4"/>
        <v>1.35</v>
      </c>
      <c r="U28" s="692">
        <f>MROUND(IF($S28&gt;'Jan Rules'!$A$9,$Q28*(1+'Jan Rules'!$C$9),IF($S28&gt;'Jan Rules'!$A$8,$Q28*(1+'Jan Rules'!$C$8),IF($S28&gt;'Jan Rules'!$A$7,$Q28*(1+'Jan Rules'!$C$7),IF($S28&gt;'Jan Rules'!$A$6,$Q28*(1+'Jan Rules'!$C$6),IF($S28&gt;'Jan Rules'!$A$5,$Q28*(1+'Jan Rules'!$C$5),IF($S28&gt;'Jan Rules'!$A$4,$Q28*(1+'Jan Rules'!$C$4),IF($S28&gt;'Jan Rules'!$A$3,$Q28*(1+'Jan Rules'!$C$3),IF($S28&gt;'Jan Rules'!$A$2,$Q28*(1+'Jan Rules'!$C$2),0)))))))),0.01)</f>
        <v>1.48</v>
      </c>
      <c r="V28" s="693">
        <f t="shared" si="14"/>
        <v>4114.3999999999996</v>
      </c>
      <c r="W28" s="694">
        <f>MROUND(IF($S28&gt;'Jan Rules'!$A$9,$Q28*(1+'Jan Rules'!$D$9),IF($S28&gt;'Jan Rules'!$A$8,$Q28*(1+'Jan Rules'!$D$8),IF($S28&gt;'Jan Rules'!$A$7,$Q28*(1+'Jan Rules'!$D$7),IF($S28&gt;'Jan Rules'!$A$6,$Q28*(1+'Jan Rules'!$D$6),IF($S28&gt;'Jan Rules'!$A$5,$Q28*(1+'Jan Rules'!$D$5),IF($S28&gt;'Jan Rules'!$A$4,$Q28*(1+'Jan Rules'!$D$4),IF($S28&gt;'Jan Rules'!$A$3,$Q28*(1+'Jan Rules'!$D$3),IF($S28&gt;'Jan Rules'!$A$2,$Q28*(1+'Jan Rules'!$D$2),0)))))))),0.01)</f>
        <v>1.3900000000000001</v>
      </c>
      <c r="X28" s="695">
        <f t="shared" si="15"/>
        <v>3864.2000000000003</v>
      </c>
      <c r="Y28" s="695">
        <f>MROUND(W28*(1+'Jan Rules'!$D$10),0.01)</f>
        <v>1.46</v>
      </c>
      <c r="Z28" s="695">
        <f t="shared" si="16"/>
        <v>4058.7999999999997</v>
      </c>
      <c r="AA28" s="695">
        <f>MROUND(Y28*(1+'Jan Rules'!$D$10),0.01)</f>
        <v>1.53</v>
      </c>
      <c r="AB28" s="696">
        <f t="shared" si="17"/>
        <v>4253.3999999999996</v>
      </c>
      <c r="AC28" s="697">
        <f>MROUND(IF($S28&gt;'Jan Rules'!$A$9,$Q28*(1+'Jan Rules'!$E$9),IF($S28&gt;'Jan Rules'!$A$8,$Q28*(1+'Jan Rules'!$E$8),IF($S28&gt;'Jan Rules'!$A$7,$Q28*(1+'Jan Rules'!$E$7),IF($S28&gt;'Jan Rules'!$A$6,$Q28*(1+'Jan Rules'!$E$6),IF($S28&gt;'Jan Rules'!$A$5,$Q28*(1+'Jan Rules'!$E$5),IF($S28&gt;'Jan Rules'!$A$4,$Q28*(1+'Jan Rules'!$E$4),IF($S28&gt;'Jan Rules'!$A$3,$Q28*(1+'Jan Rules'!$E$3),IF($S28&gt;'Jan Rules'!$A$2,$Q28*(1+'Jan Rules'!$E$2),0)))))))),0.01)</f>
        <v>1.3900000000000001</v>
      </c>
      <c r="AD28" s="692">
        <f t="shared" si="18"/>
        <v>3864.2000000000003</v>
      </c>
      <c r="AE28" s="692">
        <f>MROUND(AC28*(1+'Jan Rules'!$E$10),0.01)</f>
        <v>1.45</v>
      </c>
      <c r="AF28" s="692">
        <f t="shared" si="19"/>
        <v>4031</v>
      </c>
      <c r="AG28" s="692">
        <f>MROUND(AE28*(1+'Jan Rules'!$E$10),0.01)</f>
        <v>1.52</v>
      </c>
      <c r="AH28" s="692">
        <f t="shared" si="20"/>
        <v>4225.6000000000004</v>
      </c>
      <c r="AI28" s="692">
        <f>MROUND(AG28*(1+'Jan Rules'!$E$10),0.01)</f>
        <v>1.59</v>
      </c>
      <c r="AJ28" s="692">
        <f t="shared" si="21"/>
        <v>4420.2</v>
      </c>
      <c r="AK28" s="692">
        <f>MROUND(AI28*(1+'Jan Rules'!$E$10),0.01)</f>
        <v>1.6600000000000001</v>
      </c>
      <c r="AL28" s="698">
        <f t="shared" si="22"/>
        <v>4614.8</v>
      </c>
      <c r="AM28" s="699" t="s">
        <v>2319</v>
      </c>
      <c r="AN28" s="685"/>
      <c r="AO28" s="685"/>
      <c r="AP28" s="439" t="s">
        <v>2281</v>
      </c>
      <c r="AQ28" s="685"/>
      <c r="AR28" s="685"/>
      <c r="AS28" s="685"/>
      <c r="AT28" s="685"/>
    </row>
    <row r="29" spans="1:46" s="685" customFormat="1" ht="43" customHeight="1">
      <c r="A29" s="439">
        <v>525</v>
      </c>
      <c r="B29" s="679" t="s">
        <v>2347</v>
      </c>
      <c r="C29" s="679" t="s">
        <v>1399</v>
      </c>
      <c r="D29" s="680" t="s">
        <v>230</v>
      </c>
      <c r="E29" s="680">
        <v>7</v>
      </c>
      <c r="F29" s="680" t="s">
        <v>371</v>
      </c>
      <c r="G29" s="681">
        <v>1360</v>
      </c>
      <c r="H29" s="682" t="s">
        <v>2351</v>
      </c>
      <c r="I29" s="683">
        <v>46081</v>
      </c>
      <c r="J29" s="682" t="s">
        <v>2352</v>
      </c>
      <c r="K29" s="682" t="s">
        <v>2353</v>
      </c>
      <c r="L29" s="682" t="s">
        <v>2354</v>
      </c>
      <c r="N29" s="681">
        <v>20563.2</v>
      </c>
      <c r="O29" s="686">
        <f t="shared" si="0"/>
        <v>1713.6000000000001</v>
      </c>
      <c r="P29" s="687">
        <f t="shared" si="1"/>
        <v>15.120000000000001</v>
      </c>
      <c r="Q29" s="688">
        <f t="shared" si="2"/>
        <v>1.26</v>
      </c>
      <c r="R29" s="730">
        <v>1.35</v>
      </c>
      <c r="S29" s="690">
        <f t="shared" si="3"/>
        <v>7.1428571428571494E-2</v>
      </c>
      <c r="T29" s="731">
        <f t="shared" si="4"/>
        <v>1.35</v>
      </c>
      <c r="U29" s="692">
        <f>MROUND(IF($S29&gt;'Jan Rules'!$A$9,$Q29*(1+'Jan Rules'!$C$9),IF($S29&gt;'Jan Rules'!$A$8,$Q29*(1+'Jan Rules'!$C$8),IF($S29&gt;'Jan Rules'!$A$7,$Q29*(1+'Jan Rules'!$C$7),IF($S29&gt;'Jan Rules'!$A$6,$Q29*(1+'Jan Rules'!$C$6),IF($S29&gt;'Jan Rules'!$A$5,$Q29*(1+'Jan Rules'!$C$5),IF($S29&gt;'Jan Rules'!$A$4,$Q29*(1+'Jan Rules'!$C$4),IF($S29&gt;'Jan Rules'!$A$3,$Q29*(1+'Jan Rules'!$C$3),IF($S29&gt;'Jan Rules'!$A$2,$Q29*(1+'Jan Rules'!$C$2),0)))))))),0.01)</f>
        <v>1.47</v>
      </c>
      <c r="V29" s="693">
        <f t="shared" si="14"/>
        <v>1999.2</v>
      </c>
      <c r="W29" s="694">
        <f>MROUND(IF($S29&gt;'Jan Rules'!$A$9,$Q29*(1+'Jan Rules'!$D$9),IF($S29&gt;'Jan Rules'!$A$8,$Q29*(1+'Jan Rules'!$D$8),IF($S29&gt;'Jan Rules'!$A$7,$Q29*(1+'Jan Rules'!$D$7),IF($S29&gt;'Jan Rules'!$A$6,$Q29*(1+'Jan Rules'!$D$6),IF($S29&gt;'Jan Rules'!$A$5,$Q29*(1+'Jan Rules'!$D$5),IF($S29&gt;'Jan Rules'!$A$4,$Q29*(1+'Jan Rules'!$D$4),IF($S29&gt;'Jan Rules'!$A$3,$Q29*(1+'Jan Rules'!$D$3),IF($S29&gt;'Jan Rules'!$A$2,$Q29*(1+'Jan Rules'!$D$2),0)))))))),0.01)</f>
        <v>1.36</v>
      </c>
      <c r="X29" s="695">
        <f t="shared" si="15"/>
        <v>1849.6000000000001</v>
      </c>
      <c r="Y29" s="695">
        <f>MROUND(W29*(1+'Jan Rules'!$D$10),0.01)</f>
        <v>1.43</v>
      </c>
      <c r="Z29" s="695">
        <f t="shared" si="16"/>
        <v>1944.8</v>
      </c>
      <c r="AA29" s="695">
        <f>MROUND(Y29*(1+'Jan Rules'!$D$10),0.01)</f>
        <v>1.5</v>
      </c>
      <c r="AB29" s="696">
        <f t="shared" si="17"/>
        <v>2040</v>
      </c>
      <c r="AC29" s="697">
        <f>MROUND(IF($S29&gt;'Jan Rules'!$A$9,$Q29*(1+'Jan Rules'!$E$9),IF($S29&gt;'Jan Rules'!$A$8,$Q29*(1+'Jan Rules'!$E$8),IF($S29&gt;'Jan Rules'!$A$7,$Q29*(1+'Jan Rules'!$E$7),IF($S29&gt;'Jan Rules'!$A$6,$Q29*(1+'Jan Rules'!$E$6),IF($S29&gt;'Jan Rules'!$A$5,$Q29*(1+'Jan Rules'!$E$5),IF($S29&gt;'Jan Rules'!$A$4,$Q29*(1+'Jan Rules'!$E$4),IF($S29&gt;'Jan Rules'!$A$3,$Q29*(1+'Jan Rules'!$E$3),IF($S29&gt;'Jan Rules'!$A$2,$Q29*(1+'Jan Rules'!$E$2),0)))))))),0.01)</f>
        <v>1.35</v>
      </c>
      <c r="AD29" s="692">
        <f t="shared" si="18"/>
        <v>1836.0000000000002</v>
      </c>
      <c r="AE29" s="692">
        <f>MROUND(AC29*(1+'Jan Rules'!$E$10),0.01)</f>
        <v>1.41</v>
      </c>
      <c r="AF29" s="692">
        <f t="shared" si="19"/>
        <v>1917.6</v>
      </c>
      <c r="AG29" s="692">
        <f>MROUND(AE29*(1+'Jan Rules'!$E$10),0.01)</f>
        <v>1.47</v>
      </c>
      <c r="AH29" s="692">
        <f t="shared" si="20"/>
        <v>1999.2</v>
      </c>
      <c r="AI29" s="692">
        <f>MROUND(AG29*(1+'Jan Rules'!$E$10),0.01)</f>
        <v>1.54</v>
      </c>
      <c r="AJ29" s="692">
        <f t="shared" si="21"/>
        <v>2094.4</v>
      </c>
      <c r="AK29" s="692">
        <f>MROUND(AI29*(1+'Jan Rules'!$E$10),0.01)</f>
        <v>1.61</v>
      </c>
      <c r="AL29" s="698">
        <f t="shared" si="22"/>
        <v>2189.6</v>
      </c>
      <c r="AM29" s="699" t="s">
        <v>2319</v>
      </c>
      <c r="AP29" s="439" t="s">
        <v>2281</v>
      </c>
    </row>
    <row r="30" spans="1:46" s="685" customFormat="1" ht="43" customHeight="1">
      <c r="A30" s="439">
        <v>537</v>
      </c>
      <c r="B30" s="679" t="s">
        <v>2355</v>
      </c>
      <c r="C30" s="679" t="s">
        <v>1454</v>
      </c>
      <c r="D30" s="680" t="s">
        <v>2356</v>
      </c>
      <c r="E30" s="680">
        <v>3</v>
      </c>
      <c r="F30" s="680" t="s">
        <v>323</v>
      </c>
      <c r="G30" s="681">
        <v>3060</v>
      </c>
      <c r="H30" s="682" t="s">
        <v>2357</v>
      </c>
      <c r="I30" s="683">
        <v>46081</v>
      </c>
      <c r="J30" s="682"/>
      <c r="K30" s="682">
        <v>4808616727</v>
      </c>
      <c r="L30" s="682" t="s">
        <v>2358</v>
      </c>
      <c r="M30" s="439"/>
      <c r="N30" s="681">
        <v>42228</v>
      </c>
      <c r="O30" s="686">
        <f t="shared" si="0"/>
        <v>3519</v>
      </c>
      <c r="P30" s="687">
        <f t="shared" si="1"/>
        <v>13.8</v>
      </c>
      <c r="Q30" s="688">
        <f t="shared" si="2"/>
        <v>1.1499999999999999</v>
      </c>
      <c r="R30" s="745">
        <v>1.25</v>
      </c>
      <c r="S30" s="746">
        <f t="shared" si="3"/>
        <v>8.6956521739130516E-2</v>
      </c>
      <c r="T30" s="747">
        <f t="shared" si="4"/>
        <v>1.25</v>
      </c>
      <c r="U30" s="692">
        <f>MROUND(IF($S30&gt;'Jan Rules'!$A$9,$Q30*(1+'Jan Rules'!$C$9),IF($S30&gt;'Jan Rules'!$A$8,$Q30*(1+'Jan Rules'!$C$8),IF($S30&gt;'Jan Rules'!$A$7,$Q30*(1+'Jan Rules'!$C$7),IF($S30&gt;'Jan Rules'!$A$6,$Q30*(1+'Jan Rules'!$C$6),IF($S30&gt;'Jan Rules'!$A$5,$Q30*(1+'Jan Rules'!$C$5),IF($S30&gt;'Jan Rules'!$A$4,$Q30*(1+'Jan Rules'!$C$4),IF($S30&gt;'Jan Rules'!$A$3,$Q30*(1+'Jan Rules'!$C$3),IF($S30&gt;'Jan Rules'!$A$2,$Q30*(1+'Jan Rules'!$C$2),0)))))))),0.01)</f>
        <v>1.35</v>
      </c>
      <c r="V30" s="693">
        <f t="shared" si="14"/>
        <v>4131</v>
      </c>
      <c r="W30" s="694">
        <f>MROUND(IF($S30&gt;'Jan Rules'!$A$9,$Q30*(1+'Jan Rules'!$D$9),IF($S30&gt;'Jan Rules'!$A$8,$Q30*(1+'Jan Rules'!$D$8),IF($S30&gt;'Jan Rules'!$A$7,$Q30*(1+'Jan Rules'!$D$7),IF($S30&gt;'Jan Rules'!$A$6,$Q30*(1+'Jan Rules'!$D$6),IF($S30&gt;'Jan Rules'!$A$5,$Q30*(1+'Jan Rules'!$D$5),IF($S30&gt;'Jan Rules'!$A$4,$Q30*(1+'Jan Rules'!$D$4),IF($S30&gt;'Jan Rules'!$A$3,$Q30*(1+'Jan Rules'!$D$3),IF($S30&gt;'Jan Rules'!$A$2,$Q30*(1+'Jan Rules'!$D$2),0)))))))),0.01)</f>
        <v>1.24</v>
      </c>
      <c r="X30" s="695">
        <f t="shared" si="15"/>
        <v>3794.4</v>
      </c>
      <c r="Y30" s="695">
        <f>MROUND(W30*(1+'Jan Rules'!$D$10),0.01)</f>
        <v>1.3</v>
      </c>
      <c r="Z30" s="695">
        <f t="shared" si="16"/>
        <v>3978</v>
      </c>
      <c r="AA30" s="695">
        <f>MROUND(Y30*(1+'Jan Rules'!$D$10),0.01)</f>
        <v>1.37</v>
      </c>
      <c r="AB30" s="696">
        <f t="shared" si="17"/>
        <v>4192.2000000000007</v>
      </c>
      <c r="AC30" s="697">
        <f>MROUND(IF($S30&gt;'Jan Rules'!$A$9,$Q30*(1+'Jan Rules'!$E$9),IF($S30&gt;'Jan Rules'!$A$8,$Q30*(1+'Jan Rules'!$E$8),IF($S30&gt;'Jan Rules'!$A$7,$Q30*(1+'Jan Rules'!$E$7),IF($S30&gt;'Jan Rules'!$A$6,$Q30*(1+'Jan Rules'!$E$6),IF($S30&gt;'Jan Rules'!$A$5,$Q30*(1+'Jan Rules'!$E$5),IF($S30&gt;'Jan Rules'!$A$4,$Q30*(1+'Jan Rules'!$E$4),IF($S30&gt;'Jan Rules'!$A$3,$Q30*(1+'Jan Rules'!$E$3),IF($S30&gt;'Jan Rules'!$A$2,$Q30*(1+'Jan Rules'!$E$2),0)))))))),0.01)</f>
        <v>1.23</v>
      </c>
      <c r="AD30" s="692">
        <f t="shared" si="18"/>
        <v>3763.7999999999997</v>
      </c>
      <c r="AE30" s="692">
        <f>MROUND(AC30*(1+'Jan Rules'!$E$10),0.01)</f>
        <v>1.29</v>
      </c>
      <c r="AF30" s="692">
        <f t="shared" si="19"/>
        <v>3947.4</v>
      </c>
      <c r="AG30" s="692">
        <f>MROUND(AE30*(1+'Jan Rules'!$E$10),0.01)</f>
        <v>1.35</v>
      </c>
      <c r="AH30" s="692">
        <f t="shared" si="20"/>
        <v>4131</v>
      </c>
      <c r="AI30" s="692">
        <f>MROUND(AG30*(1+'Jan Rules'!$E$10),0.01)</f>
        <v>1.41</v>
      </c>
      <c r="AJ30" s="692">
        <f t="shared" si="21"/>
        <v>4314.5999999999995</v>
      </c>
      <c r="AK30" s="692">
        <f>MROUND(AI30*(1+'Jan Rules'!$E$10),0.01)</f>
        <v>1.47</v>
      </c>
      <c r="AL30" s="698">
        <f t="shared" si="22"/>
        <v>4498.2</v>
      </c>
      <c r="AM30" s="699" t="s">
        <v>2319</v>
      </c>
      <c r="AN30" s="439"/>
      <c r="AO30" s="439"/>
      <c r="AP30" s="439" t="s">
        <v>2281</v>
      </c>
      <c r="AQ30" s="705"/>
      <c r="AR30" s="705"/>
      <c r="AS30" s="705"/>
      <c r="AT30" s="705"/>
    </row>
    <row r="31" spans="1:46" s="685" customFormat="1" ht="43" customHeight="1">
      <c r="A31" s="439">
        <v>537</v>
      </c>
      <c r="B31" s="679" t="s">
        <v>2355</v>
      </c>
      <c r="C31" s="679" t="s">
        <v>1462</v>
      </c>
      <c r="D31" s="680" t="s">
        <v>173</v>
      </c>
      <c r="E31" s="680">
        <v>3</v>
      </c>
      <c r="F31" s="680" t="s">
        <v>323</v>
      </c>
      <c r="G31" s="681">
        <v>1536</v>
      </c>
      <c r="H31" s="682" t="s">
        <v>2359</v>
      </c>
      <c r="I31" s="683">
        <v>46081</v>
      </c>
      <c r="J31" s="682"/>
      <c r="K31" s="682" t="s">
        <v>2360</v>
      </c>
      <c r="L31" s="682" t="s">
        <v>2361</v>
      </c>
      <c r="M31" s="439"/>
      <c r="N31" s="681">
        <v>21012.48</v>
      </c>
      <c r="O31" s="686">
        <f t="shared" si="0"/>
        <v>1751.04</v>
      </c>
      <c r="P31" s="687">
        <f t="shared" si="1"/>
        <v>13.68</v>
      </c>
      <c r="Q31" s="688">
        <f t="shared" si="2"/>
        <v>1.1399999999999999</v>
      </c>
      <c r="R31" s="730">
        <v>1.25</v>
      </c>
      <c r="S31" s="690">
        <f t="shared" si="3"/>
        <v>9.649122807017553E-2</v>
      </c>
      <c r="T31" s="731">
        <f t="shared" si="4"/>
        <v>1.25</v>
      </c>
      <c r="U31" s="692">
        <f>MROUND(IF($S31&gt;'Jan Rules'!$A$9,$Q31*(1+'Jan Rules'!$C$9),IF($S31&gt;'Jan Rules'!$A$8,$Q31*(1+'Jan Rules'!$C$8),IF($S31&gt;'Jan Rules'!$A$7,$Q31*(1+'Jan Rules'!$C$7),IF($S31&gt;'Jan Rules'!$A$6,$Q31*(1+'Jan Rules'!$C$6),IF($S31&gt;'Jan Rules'!$A$5,$Q31*(1+'Jan Rules'!$C$5),IF($S31&gt;'Jan Rules'!$A$4,$Q31*(1+'Jan Rules'!$C$4),IF($S31&gt;'Jan Rules'!$A$3,$Q31*(1+'Jan Rules'!$C$3),IF($S31&gt;'Jan Rules'!$A$2,$Q31*(1+'Jan Rules'!$C$2),0)))))))),0.01)</f>
        <v>1.33</v>
      </c>
      <c r="V31" s="693">
        <f t="shared" si="14"/>
        <v>2042.88</v>
      </c>
      <c r="W31" s="694">
        <f>MROUND(IF($S31&gt;'Jan Rules'!$A$9,$Q31*(1+'Jan Rules'!$D$9),IF($S31&gt;'Jan Rules'!$A$8,$Q31*(1+'Jan Rules'!$D$8),IF($S31&gt;'Jan Rules'!$A$7,$Q31*(1+'Jan Rules'!$D$7),IF($S31&gt;'Jan Rules'!$A$6,$Q31*(1+'Jan Rules'!$D$6),IF($S31&gt;'Jan Rules'!$A$5,$Q31*(1+'Jan Rules'!$D$5),IF($S31&gt;'Jan Rules'!$A$4,$Q31*(1+'Jan Rules'!$D$4),IF($S31&gt;'Jan Rules'!$A$3,$Q31*(1+'Jan Rules'!$D$3),IF($S31&gt;'Jan Rules'!$A$2,$Q31*(1+'Jan Rules'!$D$2),0)))))))),0.01)</f>
        <v>1.23</v>
      </c>
      <c r="X31" s="695">
        <f t="shared" si="15"/>
        <v>1889.28</v>
      </c>
      <c r="Y31" s="695">
        <f>MROUND(W31*(1+'Jan Rules'!$D$10),0.01)</f>
        <v>1.29</v>
      </c>
      <c r="Z31" s="695">
        <f t="shared" si="16"/>
        <v>1981.44</v>
      </c>
      <c r="AA31" s="695">
        <f>MROUND(Y31*(1+'Jan Rules'!$D$10),0.01)</f>
        <v>1.35</v>
      </c>
      <c r="AB31" s="696">
        <f t="shared" si="17"/>
        <v>2073.6000000000004</v>
      </c>
      <c r="AC31" s="697">
        <f>MROUND(IF($S31&gt;'Jan Rules'!$A$9,$Q31*(1+'Jan Rules'!$E$9),IF($S31&gt;'Jan Rules'!$A$8,$Q31*(1+'Jan Rules'!$E$8),IF($S31&gt;'Jan Rules'!$A$7,$Q31*(1+'Jan Rules'!$E$7),IF($S31&gt;'Jan Rules'!$A$6,$Q31*(1+'Jan Rules'!$E$6),IF($S31&gt;'Jan Rules'!$A$5,$Q31*(1+'Jan Rules'!$E$5),IF($S31&gt;'Jan Rules'!$A$4,$Q31*(1+'Jan Rules'!$E$4),IF($S31&gt;'Jan Rules'!$A$3,$Q31*(1+'Jan Rules'!$E$3),IF($S31&gt;'Jan Rules'!$A$2,$Q31*(1+'Jan Rules'!$E$2),0)))))))),0.01)</f>
        <v>1.22</v>
      </c>
      <c r="AD31" s="692">
        <f t="shared" si="18"/>
        <v>1873.92</v>
      </c>
      <c r="AE31" s="692">
        <f>MROUND(AC31*(1+'Jan Rules'!$E$10),0.01)</f>
        <v>1.27</v>
      </c>
      <c r="AF31" s="692">
        <f t="shared" si="19"/>
        <v>1950.72</v>
      </c>
      <c r="AG31" s="692">
        <f>MROUND(AE31*(1+'Jan Rules'!$E$10),0.01)</f>
        <v>1.33</v>
      </c>
      <c r="AH31" s="692">
        <f t="shared" si="20"/>
        <v>2042.88</v>
      </c>
      <c r="AI31" s="692">
        <f>MROUND(AG31*(1+'Jan Rules'!$E$10),0.01)</f>
        <v>1.3900000000000001</v>
      </c>
      <c r="AJ31" s="692">
        <f t="shared" si="21"/>
        <v>2135.04</v>
      </c>
      <c r="AK31" s="692">
        <f>MROUND(AI31*(1+'Jan Rules'!$E$10),0.01)</f>
        <v>1.45</v>
      </c>
      <c r="AL31" s="698">
        <f t="shared" si="22"/>
        <v>2227.1999999999998</v>
      </c>
      <c r="AM31" s="699" t="s">
        <v>2319</v>
      </c>
      <c r="AN31" s="439"/>
      <c r="AO31" s="439"/>
      <c r="AP31" s="439" t="s">
        <v>2281</v>
      </c>
      <c r="AQ31" s="705"/>
      <c r="AR31" s="705"/>
      <c r="AS31" s="705"/>
      <c r="AT31" s="705"/>
    </row>
    <row r="32" spans="1:46" s="685" customFormat="1" ht="43" customHeight="1">
      <c r="A32" s="439">
        <v>537</v>
      </c>
      <c r="B32" s="679" t="s">
        <v>2355</v>
      </c>
      <c r="C32" s="679" t="s">
        <v>1428</v>
      </c>
      <c r="D32" s="680" t="s">
        <v>2362</v>
      </c>
      <c r="E32" s="680">
        <v>5</v>
      </c>
      <c r="F32" s="680" t="s">
        <v>323</v>
      </c>
      <c r="G32" s="681">
        <v>4590</v>
      </c>
      <c r="H32" s="682" t="s">
        <v>2363</v>
      </c>
      <c r="I32" s="683">
        <v>46081</v>
      </c>
      <c r="J32" s="682" t="s">
        <v>2364</v>
      </c>
      <c r="K32" s="682">
        <v>4806207691</v>
      </c>
      <c r="L32" s="682" t="s">
        <v>2365</v>
      </c>
      <c r="M32" s="748"/>
      <c r="N32" s="681">
        <v>63892.800000000003</v>
      </c>
      <c r="O32" s="686">
        <f t="shared" si="0"/>
        <v>5324.4000000000005</v>
      </c>
      <c r="P32" s="687">
        <f t="shared" si="1"/>
        <v>13.92</v>
      </c>
      <c r="Q32" s="688">
        <f t="shared" si="2"/>
        <v>1.1600000000000001</v>
      </c>
      <c r="R32" s="749">
        <v>1.25</v>
      </c>
      <c r="S32" s="750">
        <f t="shared" si="3"/>
        <v>7.7586206896551588E-2</v>
      </c>
      <c r="T32" s="751">
        <f t="shared" si="4"/>
        <v>1.25</v>
      </c>
      <c r="U32" s="692">
        <f>MROUND(IF($S32&gt;'Jan Rules'!$A$9,$Q32*(1+'Jan Rules'!$C$9),IF($S32&gt;'Jan Rules'!$A$8,$Q32*(1+'Jan Rules'!$C$8),IF($S32&gt;'Jan Rules'!$A$7,$Q32*(1+'Jan Rules'!$C$7),IF($S32&gt;'Jan Rules'!$A$6,$Q32*(1+'Jan Rules'!$C$6),IF($S32&gt;'Jan Rules'!$A$5,$Q32*(1+'Jan Rules'!$C$5),IF($S32&gt;'Jan Rules'!$A$4,$Q32*(1+'Jan Rules'!$C$4),IF($S32&gt;'Jan Rules'!$A$3,$Q32*(1+'Jan Rules'!$C$3),IF($S32&gt;'Jan Rules'!$A$2,$Q32*(1+'Jan Rules'!$C$2),0)))))))),0.01)</f>
        <v>1.36</v>
      </c>
      <c r="V32" s="693">
        <f t="shared" si="14"/>
        <v>6242.4000000000005</v>
      </c>
      <c r="W32" s="694">
        <f>MROUND(IF($S32&gt;'Jan Rules'!$A$9,$Q32*(1+'Jan Rules'!$D$9),IF($S32&gt;'Jan Rules'!$A$8,$Q32*(1+'Jan Rules'!$D$8),IF($S32&gt;'Jan Rules'!$A$7,$Q32*(1+'Jan Rules'!$D$7),IF($S32&gt;'Jan Rules'!$A$6,$Q32*(1+'Jan Rules'!$D$6),IF($S32&gt;'Jan Rules'!$A$5,$Q32*(1+'Jan Rules'!$D$5),IF($S32&gt;'Jan Rules'!$A$4,$Q32*(1+'Jan Rules'!$D$4),IF($S32&gt;'Jan Rules'!$A$3,$Q32*(1+'Jan Rules'!$D$3),IF($S32&gt;'Jan Rules'!$A$2,$Q32*(1+'Jan Rules'!$D$2),0)))))))),0.01)</f>
        <v>1.25</v>
      </c>
      <c r="X32" s="695">
        <f t="shared" si="15"/>
        <v>5737.5</v>
      </c>
      <c r="Y32" s="695">
        <f>MROUND(W32*(1+'Jan Rules'!$D$10),0.01)</f>
        <v>1.31</v>
      </c>
      <c r="Z32" s="695">
        <f t="shared" si="16"/>
        <v>6012.9000000000005</v>
      </c>
      <c r="AA32" s="695">
        <f>MROUND(Y32*(1+'Jan Rules'!$D$10),0.01)</f>
        <v>1.3800000000000001</v>
      </c>
      <c r="AB32" s="696">
        <f t="shared" si="17"/>
        <v>6334.2000000000007</v>
      </c>
      <c r="AC32" s="697">
        <f>MROUND(IF($S32&gt;'Jan Rules'!$A$9,$Q32*(1+'Jan Rules'!$E$9),IF($S32&gt;'Jan Rules'!$A$8,$Q32*(1+'Jan Rules'!$E$8),IF($S32&gt;'Jan Rules'!$A$7,$Q32*(1+'Jan Rules'!$E$7),IF($S32&gt;'Jan Rules'!$A$6,$Q32*(1+'Jan Rules'!$E$6),IF($S32&gt;'Jan Rules'!$A$5,$Q32*(1+'Jan Rules'!$E$5),IF($S32&gt;'Jan Rules'!$A$4,$Q32*(1+'Jan Rules'!$E$4),IF($S32&gt;'Jan Rules'!$A$3,$Q32*(1+'Jan Rules'!$E$3),IF($S32&gt;'Jan Rules'!$A$2,$Q32*(1+'Jan Rules'!$E$2),0)))))))),0.01)</f>
        <v>1.24</v>
      </c>
      <c r="AD32" s="692">
        <f t="shared" si="18"/>
        <v>5691.6</v>
      </c>
      <c r="AE32" s="692">
        <f>MROUND(AC32*(1+'Jan Rules'!$E$10),0.01)</f>
        <v>1.3</v>
      </c>
      <c r="AF32" s="692">
        <f t="shared" si="19"/>
        <v>5967</v>
      </c>
      <c r="AG32" s="692">
        <f>MROUND(AE32*(1+'Jan Rules'!$E$10),0.01)</f>
        <v>1.36</v>
      </c>
      <c r="AH32" s="692">
        <f t="shared" si="20"/>
        <v>6242.4000000000005</v>
      </c>
      <c r="AI32" s="692">
        <f>MROUND(AG32*(1+'Jan Rules'!$E$10),0.01)</f>
        <v>1.42</v>
      </c>
      <c r="AJ32" s="692">
        <f t="shared" si="21"/>
        <v>6517.7999999999993</v>
      </c>
      <c r="AK32" s="692">
        <f>MROUND(AI32*(1+'Jan Rules'!$E$10),0.01)</f>
        <v>1.48</v>
      </c>
      <c r="AL32" s="698">
        <f t="shared" si="22"/>
        <v>6793.2</v>
      </c>
      <c r="AM32" s="711" t="s">
        <v>2366</v>
      </c>
      <c r="AN32" s="748"/>
      <c r="AO32" s="748"/>
      <c r="AP32" s="439" t="s">
        <v>2281</v>
      </c>
      <c r="AQ32" s="439"/>
      <c r="AR32" s="439"/>
      <c r="AS32" s="439"/>
      <c r="AT32" s="439"/>
    </row>
    <row r="33" spans="1:46" s="685" customFormat="1" ht="43" customHeight="1">
      <c r="A33" s="439">
        <v>537</v>
      </c>
      <c r="B33" s="679" t="s">
        <v>2355</v>
      </c>
      <c r="C33" s="679" t="s">
        <v>2367</v>
      </c>
      <c r="D33" s="680" t="s">
        <v>1134</v>
      </c>
      <c r="E33" s="680" t="s">
        <v>1489</v>
      </c>
      <c r="F33" s="680" t="s">
        <v>387</v>
      </c>
      <c r="G33" s="681">
        <v>13262</v>
      </c>
      <c r="H33" s="682" t="s">
        <v>2368</v>
      </c>
      <c r="I33" s="683">
        <v>46142</v>
      </c>
      <c r="K33" s="752"/>
      <c r="L33" s="753"/>
      <c r="M33" s="439"/>
      <c r="N33" s="681">
        <v>187789.92</v>
      </c>
      <c r="O33" s="686">
        <f t="shared" si="0"/>
        <v>15649.160000000002</v>
      </c>
      <c r="P33" s="687">
        <f t="shared" si="1"/>
        <v>14.16</v>
      </c>
      <c r="Q33" s="688">
        <f t="shared" si="2"/>
        <v>1.1800000000000002</v>
      </c>
      <c r="R33" s="730">
        <v>1.25</v>
      </c>
      <c r="S33" s="690">
        <f t="shared" si="3"/>
        <v>5.9322033898304941E-2</v>
      </c>
      <c r="T33" s="731">
        <f t="shared" si="4"/>
        <v>1.25</v>
      </c>
      <c r="U33" s="692">
        <f>MROUND(IF($S33&gt;'Jan Rules'!$A$9,$Q33*(1+'Jan Rules'!$C$9),IF($S33&gt;'Jan Rules'!$A$8,$Q33*(1+'Jan Rules'!$C$8),IF($S33&gt;'Jan Rules'!$A$7,$Q33*(1+'Jan Rules'!$C$7),IF($S33&gt;'Jan Rules'!$A$6,$Q33*(1+'Jan Rules'!$C$6),IF($S33&gt;'Jan Rules'!$A$5,$Q33*(1+'Jan Rules'!$C$5),IF($S33&gt;'Jan Rules'!$A$4,$Q33*(1+'Jan Rules'!$C$4),IF($S33&gt;'Jan Rules'!$A$3,$Q33*(1+'Jan Rules'!$C$3),IF($S33&gt;'Jan Rules'!$A$2,$Q33*(1+'Jan Rules'!$C$2),0)))))))),0.01)</f>
        <v>1.32</v>
      </c>
      <c r="V33" s="693">
        <f t="shared" si="14"/>
        <v>17505.84</v>
      </c>
      <c r="W33" s="694">
        <f>MROUND(IF($S33&gt;'Jan Rules'!$A$9,$Q33*(1+'Jan Rules'!$D$9),IF($S33&gt;'Jan Rules'!$A$8,$Q33*(1+'Jan Rules'!$D$8),IF($S33&gt;'Jan Rules'!$A$7,$Q33*(1+'Jan Rules'!$D$7),IF($S33&gt;'Jan Rules'!$A$6,$Q33*(1+'Jan Rules'!$D$6),IF($S33&gt;'Jan Rules'!$A$5,$Q33*(1+'Jan Rules'!$D$5),IF($S33&gt;'Jan Rules'!$A$4,$Q33*(1+'Jan Rules'!$D$4),IF($S33&gt;'Jan Rules'!$A$3,$Q33*(1+'Jan Rules'!$D$3),IF($S33&gt;'Jan Rules'!$A$2,$Q33*(1+'Jan Rules'!$D$2),0)))))))),0.01)</f>
        <v>1.24</v>
      </c>
      <c r="X33" s="695">
        <f t="shared" si="15"/>
        <v>16444.88</v>
      </c>
      <c r="Y33" s="695">
        <f>MROUND(W33*(1+'Jan Rules'!$D$10),0.01)</f>
        <v>1.3</v>
      </c>
      <c r="Z33" s="695">
        <f t="shared" si="16"/>
        <v>17240.600000000002</v>
      </c>
      <c r="AA33" s="695">
        <f>MROUND(Y33*(1+'Jan Rules'!$D$10),0.01)</f>
        <v>1.37</v>
      </c>
      <c r="AB33" s="696">
        <f t="shared" si="17"/>
        <v>18168.940000000002</v>
      </c>
      <c r="AC33" s="697">
        <f>MROUND(IF($S33&gt;'Jan Rules'!$A$9,$Q33*(1+'Jan Rules'!$E$9),IF($S33&gt;'Jan Rules'!$A$8,$Q33*(1+'Jan Rules'!$E$8),IF($S33&gt;'Jan Rules'!$A$7,$Q33*(1+'Jan Rules'!$E$7),IF($S33&gt;'Jan Rules'!$A$6,$Q33*(1+'Jan Rules'!$E$6),IF($S33&gt;'Jan Rules'!$A$5,$Q33*(1+'Jan Rules'!$E$5),IF($S33&gt;'Jan Rules'!$A$4,$Q33*(1+'Jan Rules'!$E$4),IF($S33&gt;'Jan Rules'!$A$3,$Q33*(1+'Jan Rules'!$E$3),IF($S33&gt;'Jan Rules'!$A$2,$Q33*(1+'Jan Rules'!$E$2),0)))))))),0.01)</f>
        <v>1.24</v>
      </c>
      <c r="AD33" s="692">
        <f t="shared" si="18"/>
        <v>16444.88</v>
      </c>
      <c r="AE33" s="692">
        <f>MROUND(AC33*(1+'Jan Rules'!$E$10),0.01)</f>
        <v>1.3</v>
      </c>
      <c r="AF33" s="692">
        <f t="shared" si="19"/>
        <v>17240.600000000002</v>
      </c>
      <c r="AG33" s="692">
        <f>MROUND(AE33*(1+'Jan Rules'!$E$10),0.01)</f>
        <v>1.36</v>
      </c>
      <c r="AH33" s="692">
        <f t="shared" si="20"/>
        <v>18036.32</v>
      </c>
      <c r="AI33" s="692">
        <f>MROUND(AG33*(1+'Jan Rules'!$E$10),0.01)</f>
        <v>1.42</v>
      </c>
      <c r="AJ33" s="692">
        <f t="shared" si="21"/>
        <v>18832.04</v>
      </c>
      <c r="AK33" s="692">
        <f>MROUND(AI33*(1+'Jan Rules'!$E$10),0.01)</f>
        <v>1.48</v>
      </c>
      <c r="AL33" s="698">
        <f t="shared" si="22"/>
        <v>19627.759999999998</v>
      </c>
      <c r="AM33" s="699"/>
      <c r="AN33" s="439"/>
      <c r="AO33" s="439"/>
      <c r="AP33" s="439" t="s">
        <v>2281</v>
      </c>
      <c r="AQ33" s="439"/>
      <c r="AR33" s="439"/>
      <c r="AS33" s="439"/>
      <c r="AT33" s="439"/>
    </row>
    <row r="34" spans="1:46" s="685" customFormat="1" ht="43" customHeight="1">
      <c r="A34" s="439">
        <v>537</v>
      </c>
      <c r="B34" s="679" t="s">
        <v>2355</v>
      </c>
      <c r="C34" s="679" t="s">
        <v>1440</v>
      </c>
      <c r="D34" s="680" t="s">
        <v>1134</v>
      </c>
      <c r="E34" s="680" t="s">
        <v>1489</v>
      </c>
      <c r="F34" s="680" t="s">
        <v>387</v>
      </c>
      <c r="G34" s="681">
        <v>4348</v>
      </c>
      <c r="H34" s="682" t="s">
        <v>2369</v>
      </c>
      <c r="I34" s="683">
        <v>46142</v>
      </c>
      <c r="K34" s="752"/>
      <c r="L34" s="753"/>
      <c r="N34" s="681">
        <v>57393.599999999999</v>
      </c>
      <c r="O34" s="686">
        <f t="shared" si="0"/>
        <v>4782.8</v>
      </c>
      <c r="P34" s="687">
        <f t="shared" si="1"/>
        <v>13.2</v>
      </c>
      <c r="Q34" s="688">
        <f t="shared" si="2"/>
        <v>1.1000000000000001</v>
      </c>
      <c r="R34" s="730">
        <v>1.25</v>
      </c>
      <c r="S34" s="690">
        <f t="shared" si="3"/>
        <v>0.13636363636363627</v>
      </c>
      <c r="T34" s="731">
        <f t="shared" si="4"/>
        <v>1.25</v>
      </c>
      <c r="U34" s="692">
        <f>MROUND(IF($S34&gt;'Jan Rules'!$A$9,$Q34*(1+'Jan Rules'!$C$9),IF($S34&gt;'Jan Rules'!$A$8,$Q34*(1+'Jan Rules'!$C$8),IF($S34&gt;'Jan Rules'!$A$7,$Q34*(1+'Jan Rules'!$C$7),IF($S34&gt;'Jan Rules'!$A$6,$Q34*(1+'Jan Rules'!$C$6),IF($S34&gt;'Jan Rules'!$A$5,$Q34*(1+'Jan Rules'!$C$5),IF($S34&gt;'Jan Rules'!$A$4,$Q34*(1+'Jan Rules'!$C$4),IF($S34&gt;'Jan Rules'!$A$3,$Q34*(1+'Jan Rules'!$C$3),IF($S34&gt;'Jan Rules'!$A$2,$Q34*(1+'Jan Rules'!$C$2),0)))))))),0.01)</f>
        <v>1.34</v>
      </c>
      <c r="V34" s="693">
        <f t="shared" si="14"/>
        <v>5826.3200000000006</v>
      </c>
      <c r="W34" s="694">
        <f>MROUND(IF($S34&gt;'Jan Rules'!$A$9,$Q34*(1+'Jan Rules'!$D$9),IF($S34&gt;'Jan Rules'!$A$8,$Q34*(1+'Jan Rules'!$D$8),IF($S34&gt;'Jan Rules'!$A$7,$Q34*(1+'Jan Rules'!$D$7),IF($S34&gt;'Jan Rules'!$A$6,$Q34*(1+'Jan Rules'!$D$6),IF($S34&gt;'Jan Rules'!$A$5,$Q34*(1+'Jan Rules'!$D$5),IF($S34&gt;'Jan Rules'!$A$4,$Q34*(1+'Jan Rules'!$D$4),IF($S34&gt;'Jan Rules'!$A$3,$Q34*(1+'Jan Rules'!$D$3),IF($S34&gt;'Jan Rules'!$A$2,$Q34*(1+'Jan Rules'!$D$2),0)))))))),0.01)</f>
        <v>1.24</v>
      </c>
      <c r="X34" s="695">
        <f t="shared" si="15"/>
        <v>5391.5199999999995</v>
      </c>
      <c r="Y34" s="695">
        <f>MROUND(W34*(1+'Jan Rules'!$D$10),0.01)</f>
        <v>1.3</v>
      </c>
      <c r="Z34" s="695">
        <f t="shared" si="16"/>
        <v>5652.4000000000005</v>
      </c>
      <c r="AA34" s="695">
        <f>MROUND(Y34*(1+'Jan Rules'!$D$10),0.01)</f>
        <v>1.37</v>
      </c>
      <c r="AB34" s="696">
        <f t="shared" si="17"/>
        <v>5956.76</v>
      </c>
      <c r="AC34" s="697">
        <f>MROUND(IF($S34&gt;'Jan Rules'!$A$9,$Q34*(1+'Jan Rules'!$E$9),IF($S34&gt;'Jan Rules'!$A$8,$Q34*(1+'Jan Rules'!$E$8),IF($S34&gt;'Jan Rules'!$A$7,$Q34*(1+'Jan Rules'!$E$7),IF($S34&gt;'Jan Rules'!$A$6,$Q34*(1+'Jan Rules'!$E$6),IF($S34&gt;'Jan Rules'!$A$5,$Q34*(1+'Jan Rules'!$E$5),IF($S34&gt;'Jan Rules'!$A$4,$Q34*(1+'Jan Rules'!$E$4),IF($S34&gt;'Jan Rules'!$A$3,$Q34*(1+'Jan Rules'!$E$3),IF($S34&gt;'Jan Rules'!$A$2,$Q34*(1+'Jan Rules'!$E$2),0)))))))),0.01)</f>
        <v>1.23</v>
      </c>
      <c r="AD34" s="692">
        <f t="shared" si="18"/>
        <v>5348.04</v>
      </c>
      <c r="AE34" s="692">
        <f>MROUND(AC34*(1+'Jan Rules'!$E$10),0.01)</f>
        <v>1.29</v>
      </c>
      <c r="AF34" s="692">
        <f t="shared" si="19"/>
        <v>5608.92</v>
      </c>
      <c r="AG34" s="692">
        <f>MROUND(AE34*(1+'Jan Rules'!$E$10),0.01)</f>
        <v>1.35</v>
      </c>
      <c r="AH34" s="692">
        <f t="shared" si="20"/>
        <v>5869.8</v>
      </c>
      <c r="AI34" s="692">
        <f>MROUND(AG34*(1+'Jan Rules'!$E$10),0.01)</f>
        <v>1.41</v>
      </c>
      <c r="AJ34" s="692">
        <f t="shared" si="21"/>
        <v>6130.6799999999994</v>
      </c>
      <c r="AK34" s="692">
        <f>MROUND(AI34*(1+'Jan Rules'!$E$10),0.01)</f>
        <v>1.47</v>
      </c>
      <c r="AL34" s="698">
        <f t="shared" si="22"/>
        <v>6391.5599999999995</v>
      </c>
      <c r="AM34" s="699"/>
      <c r="AP34" s="439" t="s">
        <v>2281</v>
      </c>
      <c r="AQ34" s="439"/>
      <c r="AR34" s="439"/>
      <c r="AS34" s="439"/>
      <c r="AT34" s="439"/>
    </row>
    <row r="35" spans="1:46" s="685" customFormat="1" ht="43" customHeight="1">
      <c r="A35" s="439">
        <v>537</v>
      </c>
      <c r="B35" s="679" t="s">
        <v>2355</v>
      </c>
      <c r="C35" s="679" t="s">
        <v>1456</v>
      </c>
      <c r="D35" s="680" t="s">
        <v>1134</v>
      </c>
      <c r="E35" s="680" t="s">
        <v>1489</v>
      </c>
      <c r="F35" s="680" t="s">
        <v>387</v>
      </c>
      <c r="G35" s="681">
        <v>3060</v>
      </c>
      <c r="H35" s="682" t="s">
        <v>2370</v>
      </c>
      <c r="I35" s="683">
        <v>46203</v>
      </c>
      <c r="J35" s="754"/>
      <c r="K35" s="754"/>
      <c r="L35" s="755"/>
      <c r="M35" s="439"/>
      <c r="N35" s="681">
        <v>42962.400000000001</v>
      </c>
      <c r="O35" s="686">
        <f t="shared" si="0"/>
        <v>3580.2000000000003</v>
      </c>
      <c r="P35" s="687">
        <f t="shared" si="1"/>
        <v>14.040000000000001</v>
      </c>
      <c r="Q35" s="688">
        <f t="shared" si="2"/>
        <v>1.1700000000000002</v>
      </c>
      <c r="R35" s="730">
        <v>1.25</v>
      </c>
      <c r="S35" s="690">
        <f t="shared" si="3"/>
        <v>6.8376068376068244E-2</v>
      </c>
      <c r="T35" s="731">
        <f t="shared" si="4"/>
        <v>1.25</v>
      </c>
      <c r="U35" s="692">
        <f>MROUND(IF($S35&gt;'Jan Rules'!$A$9,$Q35*(1+'Jan Rules'!$C$9),IF($S35&gt;'Jan Rules'!$A$8,$Q35*(1+'Jan Rules'!$C$8),IF($S35&gt;'Jan Rules'!$A$7,$Q35*(1+'Jan Rules'!$C$7),IF($S35&gt;'Jan Rules'!$A$6,$Q35*(1+'Jan Rules'!$C$6),IF($S35&gt;'Jan Rules'!$A$5,$Q35*(1+'Jan Rules'!$C$5),IF($S35&gt;'Jan Rules'!$A$4,$Q35*(1+'Jan Rules'!$C$4),IF($S35&gt;'Jan Rules'!$A$3,$Q35*(1+'Jan Rules'!$C$3),IF($S35&gt;'Jan Rules'!$A$2,$Q35*(1+'Jan Rules'!$C$2),0)))))))),0.01)</f>
        <v>1.31</v>
      </c>
      <c r="V35" s="693">
        <f t="shared" ref="V35:V66" si="23">U35*G35</f>
        <v>4008.6000000000004</v>
      </c>
      <c r="W35" s="694">
        <f>MROUND(IF($S35&gt;'Jan Rules'!$A$9,$Q35*(1+'Jan Rules'!$D$9),IF($S35&gt;'Jan Rules'!$A$8,$Q35*(1+'Jan Rules'!$D$8),IF($S35&gt;'Jan Rules'!$A$7,$Q35*(1+'Jan Rules'!$D$7),IF($S35&gt;'Jan Rules'!$A$6,$Q35*(1+'Jan Rules'!$D$6),IF($S35&gt;'Jan Rules'!$A$5,$Q35*(1+'Jan Rules'!$D$5),IF($S35&gt;'Jan Rules'!$A$4,$Q35*(1+'Jan Rules'!$D$4),IF($S35&gt;'Jan Rules'!$A$3,$Q35*(1+'Jan Rules'!$D$3),IF($S35&gt;'Jan Rules'!$A$2,$Q35*(1+'Jan Rules'!$D$2),0)))))))),0.01)</f>
        <v>1.23</v>
      </c>
      <c r="X35" s="695">
        <f t="shared" ref="X35:X66" si="24">W35*G35</f>
        <v>3763.7999999999997</v>
      </c>
      <c r="Y35" s="695">
        <f>MROUND(W35*(1+'Jan Rules'!$D$10),0.01)</f>
        <v>1.29</v>
      </c>
      <c r="Z35" s="695">
        <f t="shared" ref="Z35:Z66" si="25">Y35*G35</f>
        <v>3947.4</v>
      </c>
      <c r="AA35" s="695">
        <f>MROUND(Y35*(1+'Jan Rules'!$D$10),0.01)</f>
        <v>1.35</v>
      </c>
      <c r="AB35" s="696">
        <f t="shared" ref="AB35:AB66" si="26">AA35*G35</f>
        <v>4131</v>
      </c>
      <c r="AC35" s="697">
        <f>MROUND(IF($S35&gt;'Jan Rules'!$A$9,$Q35*(1+'Jan Rules'!$E$9),IF($S35&gt;'Jan Rules'!$A$8,$Q35*(1+'Jan Rules'!$E$8),IF($S35&gt;'Jan Rules'!$A$7,$Q35*(1+'Jan Rules'!$E$7),IF($S35&gt;'Jan Rules'!$A$6,$Q35*(1+'Jan Rules'!$E$6),IF($S35&gt;'Jan Rules'!$A$5,$Q35*(1+'Jan Rules'!$E$5),IF($S35&gt;'Jan Rules'!$A$4,$Q35*(1+'Jan Rules'!$E$4),IF($S35&gt;'Jan Rules'!$A$3,$Q35*(1+'Jan Rules'!$E$3),IF($S35&gt;'Jan Rules'!$A$2,$Q35*(1+'Jan Rules'!$E$2),0)))))))),0.01)</f>
        <v>1.23</v>
      </c>
      <c r="AD35" s="692">
        <f t="shared" ref="AD35:AD66" si="27">AC35*G35</f>
        <v>3763.7999999999997</v>
      </c>
      <c r="AE35" s="692">
        <f>MROUND(AC35*(1+'Jan Rules'!$E$10),0.01)</f>
        <v>1.29</v>
      </c>
      <c r="AF35" s="692">
        <f t="shared" ref="AF35:AF66" si="28">AE35*G35</f>
        <v>3947.4</v>
      </c>
      <c r="AG35" s="692">
        <f>MROUND(AE35*(1+'Jan Rules'!$E$10),0.01)</f>
        <v>1.35</v>
      </c>
      <c r="AH35" s="692">
        <f t="shared" ref="AH35:AH66" si="29">AG35*G35</f>
        <v>4131</v>
      </c>
      <c r="AI35" s="692">
        <f>MROUND(AG35*(1+'Jan Rules'!$E$10),0.01)</f>
        <v>1.41</v>
      </c>
      <c r="AJ35" s="692">
        <f t="shared" ref="AJ35:AJ66" si="30">AI35*G35</f>
        <v>4314.5999999999995</v>
      </c>
      <c r="AK35" s="692">
        <f>MROUND(AI35*(1+'Jan Rules'!$E$10),0.01)</f>
        <v>1.47</v>
      </c>
      <c r="AL35" s="698">
        <f t="shared" ref="AL35:AL66" si="31">AK35*G35</f>
        <v>4498.2</v>
      </c>
      <c r="AM35" s="699"/>
      <c r="AN35" s="439"/>
      <c r="AO35" s="439"/>
      <c r="AP35" s="723" t="s">
        <v>2281</v>
      </c>
    </row>
    <row r="36" spans="1:46" s="685" customFormat="1" ht="43" customHeight="1">
      <c r="A36" s="439">
        <v>538</v>
      </c>
      <c r="B36" s="679" t="s">
        <v>2371</v>
      </c>
      <c r="C36" s="679" t="s">
        <v>1506</v>
      </c>
      <c r="D36" s="680" t="s">
        <v>183</v>
      </c>
      <c r="E36" s="680">
        <v>7</v>
      </c>
      <c r="F36" s="680" t="s">
        <v>440</v>
      </c>
      <c r="G36" s="681">
        <v>2184</v>
      </c>
      <c r="H36" s="682" t="s">
        <v>1507</v>
      </c>
      <c r="I36" s="756">
        <v>46053</v>
      </c>
      <c r="J36" s="679" t="s">
        <v>2372</v>
      </c>
      <c r="K36" s="679" t="s">
        <v>2373</v>
      </c>
      <c r="L36" s="684" t="s">
        <v>2374</v>
      </c>
      <c r="N36" s="681">
        <v>38263.68</v>
      </c>
      <c r="O36" s="686">
        <f t="shared" si="0"/>
        <v>3188.64</v>
      </c>
      <c r="P36" s="687">
        <f t="shared" si="1"/>
        <v>17.52</v>
      </c>
      <c r="Q36" s="688">
        <f t="shared" si="2"/>
        <v>1.46</v>
      </c>
      <c r="R36" s="689">
        <v>1.45</v>
      </c>
      <c r="S36" s="690">
        <f t="shared" si="3"/>
        <v>-6.8493150684931572E-3</v>
      </c>
      <c r="T36" s="691">
        <f t="shared" si="4"/>
        <v>1.46</v>
      </c>
      <c r="U36" s="692">
        <f>MROUND(IF($S36&gt;'Jan Rules'!$A$9,$Q36*(1+'Jan Rules'!$C$9),IF($S36&gt;'Jan Rules'!$A$8,$Q36*(1+'Jan Rules'!$C$8),IF($S36&gt;'Jan Rules'!$A$7,$Q36*(1+'Jan Rules'!$C$7),IF($S36&gt;'Jan Rules'!$A$6,$Q36*(1+'Jan Rules'!$C$6),IF($S36&gt;'Jan Rules'!$A$5,$Q36*(1+'Jan Rules'!$C$5),IF($S36&gt;'Jan Rules'!$A$4,$Q36*(1+'Jan Rules'!$C$4),IF($S36&gt;'Jan Rules'!$A$3,$Q36*(1+'Jan Rules'!$C$3),IF($S36&gt;'Jan Rules'!$A$2,$Q36*(1+'Jan Rules'!$C$2),0)))))))),0.01)</f>
        <v>1.61</v>
      </c>
      <c r="V36" s="693">
        <f t="shared" si="23"/>
        <v>3516.2400000000002</v>
      </c>
      <c r="W36" s="694">
        <f>MROUND(IF($S36&gt;'Jan Rules'!$A$9,$Q36*(1+'Jan Rules'!$D$9),IF($S36&gt;'Jan Rules'!$A$8,$Q36*(1+'Jan Rules'!$D$8),IF($S36&gt;'Jan Rules'!$A$7,$Q36*(1+'Jan Rules'!$D$7),IF($S36&gt;'Jan Rules'!$A$6,$Q36*(1+'Jan Rules'!$D$6),IF($S36&gt;'Jan Rules'!$A$5,$Q36*(1+'Jan Rules'!$D$5),IF($S36&gt;'Jan Rules'!$A$4,$Q36*(1+'Jan Rules'!$D$4),IF($S36&gt;'Jan Rules'!$A$3,$Q36*(1+'Jan Rules'!$D$3),IF($S36&gt;'Jan Rules'!$A$2,$Q36*(1+'Jan Rules'!$D$2),0)))))))),0.01)</f>
        <v>1.53</v>
      </c>
      <c r="X36" s="695">
        <f t="shared" si="24"/>
        <v>3341.52</v>
      </c>
      <c r="Y36" s="695">
        <f>MROUND(W36*(1+'Jan Rules'!$D$10),0.01)</f>
        <v>1.61</v>
      </c>
      <c r="Z36" s="695">
        <f t="shared" si="25"/>
        <v>3516.2400000000002</v>
      </c>
      <c r="AA36" s="695">
        <f>MROUND(Y36*(1+'Jan Rules'!$D$10),0.01)</f>
        <v>1.69</v>
      </c>
      <c r="AB36" s="696">
        <f t="shared" si="26"/>
        <v>3690.96</v>
      </c>
      <c r="AC36" s="697">
        <f>MROUND(IF($S36&gt;'Jan Rules'!$A$9,$Q36*(1+'Jan Rules'!$E$9),IF($S36&gt;'Jan Rules'!$A$8,$Q36*(1+'Jan Rules'!$E$8),IF($S36&gt;'Jan Rules'!$A$7,$Q36*(1+'Jan Rules'!$E$7),IF($S36&gt;'Jan Rules'!$A$6,$Q36*(1+'Jan Rules'!$E$6),IF($S36&gt;'Jan Rules'!$A$5,$Q36*(1+'Jan Rules'!$E$5),IF($S36&gt;'Jan Rules'!$A$4,$Q36*(1+'Jan Rules'!$E$4),IF($S36&gt;'Jan Rules'!$A$3,$Q36*(1+'Jan Rules'!$E$3),IF($S36&gt;'Jan Rules'!$A$2,$Q36*(1+'Jan Rules'!$E$2),0)))))))),0.01)</f>
        <v>1.53</v>
      </c>
      <c r="AD36" s="692">
        <f t="shared" si="27"/>
        <v>3341.52</v>
      </c>
      <c r="AE36" s="692">
        <f>MROUND(AC36*(1+'Jan Rules'!$E$10),0.01)</f>
        <v>1.6</v>
      </c>
      <c r="AF36" s="692">
        <f t="shared" si="28"/>
        <v>3494.4</v>
      </c>
      <c r="AG36" s="692">
        <f>MROUND(AE36*(1+'Jan Rules'!$E$10),0.01)</f>
        <v>1.67</v>
      </c>
      <c r="AH36" s="692">
        <f t="shared" si="29"/>
        <v>3647.2799999999997</v>
      </c>
      <c r="AI36" s="692">
        <f>MROUND(AG36*(1+'Jan Rules'!$E$10),0.01)</f>
        <v>1.75</v>
      </c>
      <c r="AJ36" s="692">
        <f t="shared" si="30"/>
        <v>3822</v>
      </c>
      <c r="AK36" s="692">
        <f>MROUND(AI36*(1+'Jan Rules'!$E$10),0.01)</f>
        <v>1.83</v>
      </c>
      <c r="AL36" s="698">
        <f t="shared" si="31"/>
        <v>3996.7200000000003</v>
      </c>
      <c r="AM36" s="699" t="s">
        <v>2375</v>
      </c>
      <c r="AP36" s="439" t="s">
        <v>2281</v>
      </c>
    </row>
    <row r="37" spans="1:46" s="685" customFormat="1" ht="43" customHeight="1">
      <c r="A37" s="439">
        <v>538</v>
      </c>
      <c r="B37" s="679" t="s">
        <v>2371</v>
      </c>
      <c r="C37" s="679" t="s">
        <v>1488</v>
      </c>
      <c r="D37" s="680" t="s">
        <v>1134</v>
      </c>
      <c r="E37" s="680" t="s">
        <v>1489</v>
      </c>
      <c r="F37" s="680" t="s">
        <v>387</v>
      </c>
      <c r="G37" s="681">
        <v>6352</v>
      </c>
      <c r="H37" s="682" t="s">
        <v>1487</v>
      </c>
      <c r="I37" s="756">
        <v>46173</v>
      </c>
      <c r="K37" s="757"/>
      <c r="L37" s="758"/>
      <c r="N37" s="681">
        <v>105189.12</v>
      </c>
      <c r="O37" s="686">
        <f t="shared" si="0"/>
        <v>8765.76</v>
      </c>
      <c r="P37" s="687">
        <f t="shared" si="1"/>
        <v>16.559999999999999</v>
      </c>
      <c r="Q37" s="688">
        <f t="shared" si="2"/>
        <v>1.3800000000000001</v>
      </c>
      <c r="R37" s="730">
        <v>1.45</v>
      </c>
      <c r="S37" s="690">
        <f t="shared" si="3"/>
        <v>5.0724637681159299E-2</v>
      </c>
      <c r="T37" s="731">
        <f t="shared" si="4"/>
        <v>1.45</v>
      </c>
      <c r="U37" s="692">
        <f>MROUND(IF($S37&gt;'Jan Rules'!$A$9,$Q37*(1+'Jan Rules'!$C$9),IF($S37&gt;'Jan Rules'!$A$8,$Q37*(1+'Jan Rules'!$C$8),IF($S37&gt;'Jan Rules'!$A$7,$Q37*(1+'Jan Rules'!$C$7),IF($S37&gt;'Jan Rules'!$A$6,$Q37*(1+'Jan Rules'!$C$6),IF($S37&gt;'Jan Rules'!$A$5,$Q37*(1+'Jan Rules'!$C$5),IF($S37&gt;'Jan Rules'!$A$4,$Q37*(1+'Jan Rules'!$C$4),IF($S37&gt;'Jan Rules'!$A$3,$Q37*(1+'Jan Rules'!$C$3),IF($S37&gt;'Jan Rules'!$A$2,$Q37*(1+'Jan Rules'!$C$2),0)))))))),0.01)</f>
        <v>1.55</v>
      </c>
      <c r="V37" s="693">
        <f t="shared" si="23"/>
        <v>9845.6</v>
      </c>
      <c r="W37" s="694">
        <f>MROUND(IF($S37&gt;'Jan Rules'!$A$9,$Q37*(1+'Jan Rules'!$D$9),IF($S37&gt;'Jan Rules'!$A$8,$Q37*(1+'Jan Rules'!$D$8),IF($S37&gt;'Jan Rules'!$A$7,$Q37*(1+'Jan Rules'!$D$7),IF($S37&gt;'Jan Rules'!$A$6,$Q37*(1+'Jan Rules'!$D$6),IF($S37&gt;'Jan Rules'!$A$5,$Q37*(1+'Jan Rules'!$D$5),IF($S37&gt;'Jan Rules'!$A$4,$Q37*(1+'Jan Rules'!$D$4),IF($S37&gt;'Jan Rules'!$A$3,$Q37*(1+'Jan Rules'!$D$3),IF($S37&gt;'Jan Rules'!$A$2,$Q37*(1+'Jan Rules'!$D$2),0)))))))),0.01)</f>
        <v>1.45</v>
      </c>
      <c r="X37" s="695">
        <f t="shared" si="24"/>
        <v>9210.4</v>
      </c>
      <c r="Y37" s="695">
        <f>MROUND(W37*(1+'Jan Rules'!$D$10),0.01)</f>
        <v>1.52</v>
      </c>
      <c r="Z37" s="695">
        <f t="shared" si="25"/>
        <v>9655.0400000000009</v>
      </c>
      <c r="AA37" s="695">
        <f>MROUND(Y37*(1+'Jan Rules'!$D$10),0.01)</f>
        <v>1.6</v>
      </c>
      <c r="AB37" s="696">
        <f t="shared" si="26"/>
        <v>10163.200000000001</v>
      </c>
      <c r="AC37" s="697">
        <f>MROUND(IF($S37&gt;'Jan Rules'!$A$9,$Q37*(1+'Jan Rules'!$E$9),IF($S37&gt;'Jan Rules'!$A$8,$Q37*(1+'Jan Rules'!$E$8),IF($S37&gt;'Jan Rules'!$A$7,$Q37*(1+'Jan Rules'!$E$7),IF($S37&gt;'Jan Rules'!$A$6,$Q37*(1+'Jan Rules'!$E$6),IF($S37&gt;'Jan Rules'!$A$5,$Q37*(1+'Jan Rules'!$E$5),IF($S37&gt;'Jan Rules'!$A$4,$Q37*(1+'Jan Rules'!$E$4),IF($S37&gt;'Jan Rules'!$A$3,$Q37*(1+'Jan Rules'!$E$3),IF($S37&gt;'Jan Rules'!$A$2,$Q37*(1+'Jan Rules'!$E$2),0)))))))),0.01)</f>
        <v>1.45</v>
      </c>
      <c r="AD37" s="692">
        <f t="shared" si="27"/>
        <v>9210.4</v>
      </c>
      <c r="AE37" s="692">
        <f>MROUND(AC37*(1+'Jan Rules'!$E$10),0.01)</f>
        <v>1.52</v>
      </c>
      <c r="AF37" s="692">
        <f t="shared" si="28"/>
        <v>9655.0400000000009</v>
      </c>
      <c r="AG37" s="692">
        <f>MROUND(AE37*(1+'Jan Rules'!$E$10),0.01)</f>
        <v>1.59</v>
      </c>
      <c r="AH37" s="692">
        <f t="shared" si="29"/>
        <v>10099.68</v>
      </c>
      <c r="AI37" s="692">
        <f>MROUND(AG37*(1+'Jan Rules'!$E$10),0.01)</f>
        <v>1.6600000000000001</v>
      </c>
      <c r="AJ37" s="692">
        <f t="shared" si="30"/>
        <v>10544.320000000002</v>
      </c>
      <c r="AK37" s="692">
        <f>MROUND(AI37*(1+'Jan Rules'!$E$10),0.01)</f>
        <v>1.73</v>
      </c>
      <c r="AL37" s="698">
        <f t="shared" si="31"/>
        <v>10988.96</v>
      </c>
      <c r="AM37" s="699"/>
      <c r="AP37" s="439" t="s">
        <v>2281</v>
      </c>
    </row>
    <row r="38" spans="1:46" s="685" customFormat="1" ht="43" customHeight="1">
      <c r="A38" s="439">
        <v>542</v>
      </c>
      <c r="B38" s="759" t="s">
        <v>2376</v>
      </c>
      <c r="C38" s="759" t="s">
        <v>1562</v>
      </c>
      <c r="D38" s="759" t="s">
        <v>2377</v>
      </c>
      <c r="E38" s="759">
        <v>7</v>
      </c>
      <c r="F38" s="759" t="s">
        <v>323</v>
      </c>
      <c r="G38" s="760">
        <v>3568</v>
      </c>
      <c r="H38" s="761" t="s">
        <v>2378</v>
      </c>
      <c r="I38" s="762">
        <v>46081</v>
      </c>
      <c r="J38" s="759" t="s">
        <v>2379</v>
      </c>
      <c r="K38" s="759">
        <v>4802822215</v>
      </c>
      <c r="L38" s="763" t="s">
        <v>2380</v>
      </c>
      <c r="M38" s="705"/>
      <c r="N38" s="760">
        <v>48810.239999999998</v>
      </c>
      <c r="O38" s="764">
        <f t="shared" si="0"/>
        <v>4067.52</v>
      </c>
      <c r="P38" s="765">
        <f t="shared" si="1"/>
        <v>13.68</v>
      </c>
      <c r="Q38" s="766">
        <f t="shared" si="2"/>
        <v>1.1399999999999999</v>
      </c>
      <c r="R38" s="767">
        <v>1.35</v>
      </c>
      <c r="S38" s="768">
        <f t="shared" si="3"/>
        <v>0.18421052631578966</v>
      </c>
      <c r="T38" s="769">
        <f t="shared" si="4"/>
        <v>1.35</v>
      </c>
      <c r="U38" s="692">
        <f>MROUND(IF($S38&gt;'Jan Rules'!$A$9,$Q38*(1+'Jan Rules'!$C$9),IF($S38&gt;'Jan Rules'!$A$8,$Q38*(1+'Jan Rules'!$C$8),IF($S38&gt;'Jan Rules'!$A$7,$Q38*(1+'Jan Rules'!$C$7),IF($S38&gt;'Jan Rules'!$A$6,$Q38*(1+'Jan Rules'!$C$6),IF($S38&gt;'Jan Rules'!$A$5,$Q38*(1+'Jan Rules'!$C$5),IF($S38&gt;'Jan Rules'!$A$4,$Q38*(1+'Jan Rules'!$C$4),IF($S38&gt;'Jan Rules'!$A$3,$Q38*(1+'Jan Rules'!$C$3),IF($S38&gt;'Jan Rules'!$A$2,$Q38*(1+'Jan Rules'!$C$2),0)))))))),0.01)</f>
        <v>1.45</v>
      </c>
      <c r="V38" s="693">
        <f t="shared" si="23"/>
        <v>5173.5999999999995</v>
      </c>
      <c r="W38" s="694">
        <f>MROUND(IF($S38&gt;'Jan Rules'!$A$9,$Q38*(1+'Jan Rules'!$D$9),IF($S38&gt;'Jan Rules'!$A$8,$Q38*(1+'Jan Rules'!$D$8),IF($S38&gt;'Jan Rules'!$A$7,$Q38*(1+'Jan Rules'!$D$7),IF($S38&gt;'Jan Rules'!$A$6,$Q38*(1+'Jan Rules'!$D$6),IF($S38&gt;'Jan Rules'!$A$5,$Q38*(1+'Jan Rules'!$D$5),IF($S38&gt;'Jan Rules'!$A$4,$Q38*(1+'Jan Rules'!$D$4),IF($S38&gt;'Jan Rules'!$A$3,$Q38*(1+'Jan Rules'!$D$3),IF($S38&gt;'Jan Rules'!$A$2,$Q38*(1+'Jan Rules'!$D$2),0)))))))),0.01)</f>
        <v>1.35</v>
      </c>
      <c r="X38" s="695">
        <f t="shared" si="24"/>
        <v>4816.8</v>
      </c>
      <c r="Y38" s="695">
        <f>MROUND(W38*(1+'Jan Rules'!$D$10),0.01)</f>
        <v>1.42</v>
      </c>
      <c r="Z38" s="695">
        <f t="shared" si="25"/>
        <v>5066.5599999999995</v>
      </c>
      <c r="AA38" s="695">
        <f>MROUND(Y38*(1+'Jan Rules'!$D$10),0.01)</f>
        <v>1.49</v>
      </c>
      <c r="AB38" s="696">
        <f t="shared" si="26"/>
        <v>5316.32</v>
      </c>
      <c r="AC38" s="697">
        <f>MROUND(IF($S38&gt;'Jan Rules'!$A$9,$Q38*(1+'Jan Rules'!$E$9),IF($S38&gt;'Jan Rules'!$A$8,$Q38*(1+'Jan Rules'!$E$8),IF($S38&gt;'Jan Rules'!$A$7,$Q38*(1+'Jan Rules'!$E$7),IF($S38&gt;'Jan Rules'!$A$6,$Q38*(1+'Jan Rules'!$E$6),IF($S38&gt;'Jan Rules'!$A$5,$Q38*(1+'Jan Rules'!$E$5),IF($S38&gt;'Jan Rules'!$A$4,$Q38*(1+'Jan Rules'!$E$4),IF($S38&gt;'Jan Rules'!$A$3,$Q38*(1+'Jan Rules'!$E$3),IF($S38&gt;'Jan Rules'!$A$2,$Q38*(1+'Jan Rules'!$E$2),0)))))))),0.01)</f>
        <v>1.32</v>
      </c>
      <c r="AD38" s="692">
        <f t="shared" si="27"/>
        <v>4709.76</v>
      </c>
      <c r="AE38" s="692">
        <f>MROUND(AC38*(1+'Jan Rules'!$E$10),0.01)</f>
        <v>1.3800000000000001</v>
      </c>
      <c r="AF38" s="692">
        <f t="shared" si="28"/>
        <v>4923.84</v>
      </c>
      <c r="AG38" s="692">
        <f>MROUND(AE38*(1+'Jan Rules'!$E$10),0.01)</f>
        <v>1.44</v>
      </c>
      <c r="AH38" s="692">
        <f t="shared" si="29"/>
        <v>5137.92</v>
      </c>
      <c r="AI38" s="692">
        <f>MROUND(AG38*(1+'Jan Rules'!$E$10),0.01)</f>
        <v>1.5</v>
      </c>
      <c r="AJ38" s="692">
        <f t="shared" si="30"/>
        <v>5352</v>
      </c>
      <c r="AK38" s="692">
        <f>MROUND(AI38*(1+'Jan Rules'!$E$10),0.01)</f>
        <v>1.57</v>
      </c>
      <c r="AL38" s="698">
        <f t="shared" si="31"/>
        <v>5601.76</v>
      </c>
      <c r="AM38" s="699"/>
      <c r="AN38" s="705" t="s">
        <v>2290</v>
      </c>
      <c r="AO38" s="705"/>
      <c r="AP38" s="705" t="s">
        <v>2281</v>
      </c>
      <c r="AQ38" s="705"/>
      <c r="AR38" s="705"/>
      <c r="AS38" s="705"/>
      <c r="AT38" s="705"/>
    </row>
    <row r="39" spans="1:46" s="685" customFormat="1" ht="43" customHeight="1">
      <c r="A39" s="439">
        <v>542</v>
      </c>
      <c r="B39" s="679" t="s">
        <v>2376</v>
      </c>
      <c r="C39" s="679" t="s">
        <v>1567</v>
      </c>
      <c r="D39" s="680" t="s">
        <v>2381</v>
      </c>
      <c r="E39" s="680">
        <v>3</v>
      </c>
      <c r="F39" s="680" t="s">
        <v>323</v>
      </c>
      <c r="G39" s="681">
        <v>1444</v>
      </c>
      <c r="H39" s="682" t="s">
        <v>2382</v>
      </c>
      <c r="I39" s="683">
        <v>46081</v>
      </c>
      <c r="J39" s="679" t="s">
        <v>2383</v>
      </c>
      <c r="K39" s="679" t="s">
        <v>2384</v>
      </c>
      <c r="L39" s="684" t="s">
        <v>2385</v>
      </c>
      <c r="M39" s="439"/>
      <c r="N39" s="681">
        <v>20100.48</v>
      </c>
      <c r="O39" s="686">
        <f t="shared" si="0"/>
        <v>1675.04</v>
      </c>
      <c r="P39" s="687">
        <f t="shared" si="1"/>
        <v>13.92</v>
      </c>
      <c r="Q39" s="688">
        <f t="shared" si="2"/>
        <v>1.1599999999999999</v>
      </c>
      <c r="R39" s="745">
        <v>1.35</v>
      </c>
      <c r="S39" s="746">
        <f t="shared" si="3"/>
        <v>0.16379310344827602</v>
      </c>
      <c r="T39" s="747">
        <f t="shared" si="4"/>
        <v>1.35</v>
      </c>
      <c r="U39" s="692">
        <f>MROUND(IF($S39&gt;'Jan Rules'!$A$9,$Q39*(1+'Jan Rules'!$C$9),IF($S39&gt;'Jan Rules'!$A$8,$Q39*(1+'Jan Rules'!$C$8),IF($S39&gt;'Jan Rules'!$A$7,$Q39*(1+'Jan Rules'!$C$7),IF($S39&gt;'Jan Rules'!$A$6,$Q39*(1+'Jan Rules'!$C$6),IF($S39&gt;'Jan Rules'!$A$5,$Q39*(1+'Jan Rules'!$C$5),IF($S39&gt;'Jan Rules'!$A$4,$Q39*(1+'Jan Rules'!$C$4),IF($S39&gt;'Jan Rules'!$A$3,$Q39*(1+'Jan Rules'!$C$3),IF($S39&gt;'Jan Rules'!$A$2,$Q39*(1+'Jan Rules'!$C$2),0)))))))),0.01)</f>
        <v>1.42</v>
      </c>
      <c r="V39" s="693">
        <f t="shared" si="23"/>
        <v>2050.48</v>
      </c>
      <c r="W39" s="694">
        <f>MROUND(IF($S39&gt;'Jan Rules'!$A$9,$Q39*(1+'Jan Rules'!$D$9),IF($S39&gt;'Jan Rules'!$A$8,$Q39*(1+'Jan Rules'!$D$8),IF($S39&gt;'Jan Rules'!$A$7,$Q39*(1+'Jan Rules'!$D$7),IF($S39&gt;'Jan Rules'!$A$6,$Q39*(1+'Jan Rules'!$D$6),IF($S39&gt;'Jan Rules'!$A$5,$Q39*(1+'Jan Rules'!$D$5),IF($S39&gt;'Jan Rules'!$A$4,$Q39*(1+'Jan Rules'!$D$4),IF($S39&gt;'Jan Rules'!$A$3,$Q39*(1+'Jan Rules'!$D$3),IF($S39&gt;'Jan Rules'!$A$2,$Q39*(1+'Jan Rules'!$D$2),0)))))))),0.01)</f>
        <v>1.31</v>
      </c>
      <c r="X39" s="695">
        <f t="shared" si="24"/>
        <v>1891.64</v>
      </c>
      <c r="Y39" s="695">
        <f>MROUND(W39*(1+'Jan Rules'!$D$10),0.01)</f>
        <v>1.3800000000000001</v>
      </c>
      <c r="Z39" s="695">
        <f t="shared" si="25"/>
        <v>1992.7200000000003</v>
      </c>
      <c r="AA39" s="695">
        <f>MROUND(Y39*(1+'Jan Rules'!$D$10),0.01)</f>
        <v>1.45</v>
      </c>
      <c r="AB39" s="696">
        <f t="shared" si="26"/>
        <v>2093.7999999999997</v>
      </c>
      <c r="AC39" s="697">
        <f>MROUND(IF($S39&gt;'Jan Rules'!$A$9,$Q39*(1+'Jan Rules'!$E$9),IF($S39&gt;'Jan Rules'!$A$8,$Q39*(1+'Jan Rules'!$E$8),IF($S39&gt;'Jan Rules'!$A$7,$Q39*(1+'Jan Rules'!$E$7),IF($S39&gt;'Jan Rules'!$A$6,$Q39*(1+'Jan Rules'!$E$6),IF($S39&gt;'Jan Rules'!$A$5,$Q39*(1+'Jan Rules'!$E$5),IF($S39&gt;'Jan Rules'!$A$4,$Q39*(1+'Jan Rules'!$E$4),IF($S39&gt;'Jan Rules'!$A$3,$Q39*(1+'Jan Rules'!$E$3),IF($S39&gt;'Jan Rules'!$A$2,$Q39*(1+'Jan Rules'!$E$2),0)))))))),0.01)</f>
        <v>1.3</v>
      </c>
      <c r="AD39" s="692">
        <f t="shared" si="27"/>
        <v>1877.2</v>
      </c>
      <c r="AE39" s="692">
        <f>MROUND(AC39*(1+'Jan Rules'!$E$10),0.01)</f>
        <v>1.36</v>
      </c>
      <c r="AF39" s="692">
        <f t="shared" si="28"/>
        <v>1963.8400000000001</v>
      </c>
      <c r="AG39" s="692">
        <f>MROUND(AE39*(1+'Jan Rules'!$E$10),0.01)</f>
        <v>1.42</v>
      </c>
      <c r="AH39" s="692">
        <f t="shared" si="29"/>
        <v>2050.48</v>
      </c>
      <c r="AI39" s="692">
        <f>MROUND(AG39*(1+'Jan Rules'!$E$10),0.01)</f>
        <v>1.48</v>
      </c>
      <c r="AJ39" s="692">
        <f t="shared" si="30"/>
        <v>2137.12</v>
      </c>
      <c r="AK39" s="692">
        <f>MROUND(AI39*(1+'Jan Rules'!$E$10),0.01)</f>
        <v>1.55</v>
      </c>
      <c r="AL39" s="698">
        <f t="shared" si="31"/>
        <v>2238.2000000000003</v>
      </c>
      <c r="AM39" s="699" t="s">
        <v>2386</v>
      </c>
      <c r="AN39" s="439"/>
      <c r="AO39" s="439"/>
      <c r="AP39" s="439" t="s">
        <v>2281</v>
      </c>
      <c r="AQ39" s="439"/>
      <c r="AR39" s="439"/>
      <c r="AS39" s="439"/>
      <c r="AT39" s="439"/>
    </row>
    <row r="40" spans="1:46" s="685" customFormat="1" ht="43" customHeight="1">
      <c r="A40" s="439">
        <v>548</v>
      </c>
      <c r="B40" s="716" t="s">
        <v>2387</v>
      </c>
      <c r="C40" s="716" t="s">
        <v>2388</v>
      </c>
      <c r="D40" s="716" t="s">
        <v>1134</v>
      </c>
      <c r="E40" s="716" t="s">
        <v>1489</v>
      </c>
      <c r="F40" s="716" t="s">
        <v>387</v>
      </c>
      <c r="G40" s="717">
        <v>2602</v>
      </c>
      <c r="H40" s="718" t="s">
        <v>1604</v>
      </c>
      <c r="I40" s="719">
        <v>46142</v>
      </c>
      <c r="J40" s="723"/>
      <c r="K40" s="770"/>
      <c r="L40" s="771"/>
      <c r="M40" s="723"/>
      <c r="N40" s="717">
        <v>39654.480000000003</v>
      </c>
      <c r="O40" s="724">
        <f t="shared" si="0"/>
        <v>3304.5400000000004</v>
      </c>
      <c r="P40" s="725">
        <f t="shared" si="1"/>
        <v>15.240000000000002</v>
      </c>
      <c r="Q40" s="726">
        <f t="shared" si="2"/>
        <v>1.2700000000000002</v>
      </c>
      <c r="R40" s="740"/>
      <c r="S40" s="741">
        <f t="shared" si="3"/>
        <v>-1</v>
      </c>
      <c r="T40" s="742">
        <f t="shared" si="4"/>
        <v>1.2700000000000002</v>
      </c>
      <c r="U40" s="692">
        <f>MROUND(IF($S40&gt;'Jan Rules'!$A$9,$Q40*(1+'Jan Rules'!$C$9),IF($S40&gt;'Jan Rules'!$A$8,$Q40*(1+'Jan Rules'!$C$8),IF($S40&gt;'Jan Rules'!$A$7,$Q40*(1+'Jan Rules'!$C$7),IF($S40&gt;'Jan Rules'!$A$6,$Q40*(1+'Jan Rules'!$C$6),IF($S40&gt;'Jan Rules'!$A$5,$Q40*(1+'Jan Rules'!$C$5),IF($S40&gt;'Jan Rules'!$A$4,$Q40*(1+'Jan Rules'!$C$4),IF($S40&gt;'Jan Rules'!$A$3,$Q40*(1+'Jan Rules'!$C$3),IF($S40&gt;'Jan Rules'!$A$2,$Q40*(1+'Jan Rules'!$C$2),0)))))))),0.01)</f>
        <v>1.4000000000000001</v>
      </c>
      <c r="V40" s="693">
        <f t="shared" si="23"/>
        <v>3642.8</v>
      </c>
      <c r="W40" s="694">
        <f>MROUND(IF($S40&gt;'Jan Rules'!$A$9,$Q40*(1+'Jan Rules'!$D$9),IF($S40&gt;'Jan Rules'!$A$8,$Q40*(1+'Jan Rules'!$D$8),IF($S40&gt;'Jan Rules'!$A$7,$Q40*(1+'Jan Rules'!$D$7),IF($S40&gt;'Jan Rules'!$A$6,$Q40*(1+'Jan Rules'!$D$6),IF($S40&gt;'Jan Rules'!$A$5,$Q40*(1+'Jan Rules'!$D$5),IF($S40&gt;'Jan Rules'!$A$4,$Q40*(1+'Jan Rules'!$D$4),IF($S40&gt;'Jan Rules'!$A$3,$Q40*(1+'Jan Rules'!$D$3),IF($S40&gt;'Jan Rules'!$A$2,$Q40*(1+'Jan Rules'!$D$2),0)))))))),0.01)</f>
        <v>1.33</v>
      </c>
      <c r="X40" s="695">
        <f t="shared" si="24"/>
        <v>3460.6600000000003</v>
      </c>
      <c r="Y40" s="695">
        <f>MROUND(W40*(1+'Jan Rules'!$D$10),0.01)</f>
        <v>1.4000000000000001</v>
      </c>
      <c r="Z40" s="695">
        <f t="shared" si="25"/>
        <v>3642.8</v>
      </c>
      <c r="AA40" s="695">
        <f>MROUND(Y40*(1+'Jan Rules'!$D$10),0.01)</f>
        <v>1.47</v>
      </c>
      <c r="AB40" s="696">
        <f t="shared" si="26"/>
        <v>3824.94</v>
      </c>
      <c r="AC40" s="697">
        <f>MROUND(IF($S40&gt;'Jan Rules'!$A$9,$Q40*(1+'Jan Rules'!$E$9),IF($S40&gt;'Jan Rules'!$A$8,$Q40*(1+'Jan Rules'!$E$8),IF($S40&gt;'Jan Rules'!$A$7,$Q40*(1+'Jan Rules'!$E$7),IF($S40&gt;'Jan Rules'!$A$6,$Q40*(1+'Jan Rules'!$E$6),IF($S40&gt;'Jan Rules'!$A$5,$Q40*(1+'Jan Rules'!$E$5),IF($S40&gt;'Jan Rules'!$A$4,$Q40*(1+'Jan Rules'!$E$4),IF($S40&gt;'Jan Rules'!$A$3,$Q40*(1+'Jan Rules'!$E$3),IF($S40&gt;'Jan Rules'!$A$2,$Q40*(1+'Jan Rules'!$E$2),0)))))))),0.01)</f>
        <v>1.33</v>
      </c>
      <c r="AD40" s="692">
        <f t="shared" si="27"/>
        <v>3460.6600000000003</v>
      </c>
      <c r="AE40" s="692">
        <f>MROUND(AC40*(1+'Jan Rules'!$E$10),0.01)</f>
        <v>1.3900000000000001</v>
      </c>
      <c r="AF40" s="692">
        <f t="shared" si="28"/>
        <v>3616.78</v>
      </c>
      <c r="AG40" s="692">
        <f>MROUND(AE40*(1+'Jan Rules'!$E$10),0.01)</f>
        <v>1.45</v>
      </c>
      <c r="AH40" s="692">
        <f t="shared" si="29"/>
        <v>3772.9</v>
      </c>
      <c r="AI40" s="692">
        <f>MROUND(AG40*(1+'Jan Rules'!$E$10),0.01)</f>
        <v>1.52</v>
      </c>
      <c r="AJ40" s="692">
        <f t="shared" si="30"/>
        <v>3955.04</v>
      </c>
      <c r="AK40" s="692">
        <f>MROUND(AI40*(1+'Jan Rules'!$E$10),0.01)</f>
        <v>1.59</v>
      </c>
      <c r="AL40" s="698">
        <f t="shared" si="31"/>
        <v>4137.18</v>
      </c>
      <c r="AM40" s="699"/>
      <c r="AN40" s="723"/>
      <c r="AO40" s="723"/>
      <c r="AP40" s="723" t="s">
        <v>1129</v>
      </c>
    </row>
    <row r="41" spans="1:46" s="685" customFormat="1" ht="43" customHeight="1">
      <c r="A41" s="439">
        <v>548</v>
      </c>
      <c r="B41" s="716" t="s">
        <v>2387</v>
      </c>
      <c r="C41" s="716" t="s">
        <v>1609</v>
      </c>
      <c r="D41" s="716" t="s">
        <v>1134</v>
      </c>
      <c r="E41" s="716" t="s">
        <v>1489</v>
      </c>
      <c r="F41" s="716" t="s">
        <v>387</v>
      </c>
      <c r="G41" s="717">
        <v>1263</v>
      </c>
      <c r="H41" s="718" t="s">
        <v>1610</v>
      </c>
      <c r="I41" s="719">
        <v>46142</v>
      </c>
      <c r="J41" s="723"/>
      <c r="K41" s="772"/>
      <c r="L41" s="773"/>
      <c r="M41" s="723"/>
      <c r="N41" s="717">
        <v>39654.480000000003</v>
      </c>
      <c r="O41" s="724">
        <f t="shared" si="0"/>
        <v>3304.5400000000004</v>
      </c>
      <c r="P41" s="725">
        <f t="shared" si="1"/>
        <v>31.397054631828983</v>
      </c>
      <c r="Q41" s="726">
        <f t="shared" si="2"/>
        <v>2.6164212193190819</v>
      </c>
      <c r="R41" s="735"/>
      <c r="S41" s="736">
        <f t="shared" si="3"/>
        <v>-1</v>
      </c>
      <c r="T41" s="744">
        <f t="shared" si="4"/>
        <v>2.6164212193190819</v>
      </c>
      <c r="U41" s="692">
        <f>MROUND(IF($S41&gt;'Jan Rules'!$A$9,$Q41*(1+'Jan Rules'!$C$9),IF($S41&gt;'Jan Rules'!$A$8,$Q41*(1+'Jan Rules'!$C$8),IF($S41&gt;'Jan Rules'!$A$7,$Q41*(1+'Jan Rules'!$C$7),IF($S41&gt;'Jan Rules'!$A$6,$Q41*(1+'Jan Rules'!$C$6),IF($S41&gt;'Jan Rules'!$A$5,$Q41*(1+'Jan Rules'!$C$5),IF($S41&gt;'Jan Rules'!$A$4,$Q41*(1+'Jan Rules'!$C$4),IF($S41&gt;'Jan Rules'!$A$3,$Q41*(1+'Jan Rules'!$C$3),IF($S41&gt;'Jan Rules'!$A$2,$Q41*(1+'Jan Rules'!$C$2),0)))))))),0.01)</f>
        <v>2.88</v>
      </c>
      <c r="V41" s="693">
        <f t="shared" si="23"/>
        <v>3637.44</v>
      </c>
      <c r="W41" s="694">
        <f>MROUND(IF($S41&gt;'Jan Rules'!$A$9,$Q41*(1+'Jan Rules'!$D$9),IF($S41&gt;'Jan Rules'!$A$8,$Q41*(1+'Jan Rules'!$D$8),IF($S41&gt;'Jan Rules'!$A$7,$Q41*(1+'Jan Rules'!$D$7),IF($S41&gt;'Jan Rules'!$A$6,$Q41*(1+'Jan Rules'!$D$6),IF($S41&gt;'Jan Rules'!$A$5,$Q41*(1+'Jan Rules'!$D$5),IF($S41&gt;'Jan Rules'!$A$4,$Q41*(1+'Jan Rules'!$D$4),IF($S41&gt;'Jan Rules'!$A$3,$Q41*(1+'Jan Rules'!$D$3),IF($S41&gt;'Jan Rules'!$A$2,$Q41*(1+'Jan Rules'!$D$2),0)))))))),0.01)</f>
        <v>2.75</v>
      </c>
      <c r="X41" s="695">
        <f t="shared" si="24"/>
        <v>3473.25</v>
      </c>
      <c r="Y41" s="695">
        <f>MROUND(W41*(1+'Jan Rules'!$D$10),0.01)</f>
        <v>2.89</v>
      </c>
      <c r="Z41" s="695">
        <f t="shared" si="25"/>
        <v>3650.07</v>
      </c>
      <c r="AA41" s="695">
        <f>MROUND(Y41*(1+'Jan Rules'!$D$10),0.01)</f>
        <v>3.0300000000000002</v>
      </c>
      <c r="AB41" s="696">
        <f t="shared" si="26"/>
        <v>3826.8900000000003</v>
      </c>
      <c r="AC41" s="697">
        <f>MROUND(IF($S41&gt;'Jan Rules'!$A$9,$Q41*(1+'Jan Rules'!$E$9),IF($S41&gt;'Jan Rules'!$A$8,$Q41*(1+'Jan Rules'!$E$8),IF($S41&gt;'Jan Rules'!$A$7,$Q41*(1+'Jan Rules'!$E$7),IF($S41&gt;'Jan Rules'!$A$6,$Q41*(1+'Jan Rules'!$E$6),IF($S41&gt;'Jan Rules'!$A$5,$Q41*(1+'Jan Rules'!$E$5),IF($S41&gt;'Jan Rules'!$A$4,$Q41*(1+'Jan Rules'!$E$4),IF($S41&gt;'Jan Rules'!$A$3,$Q41*(1+'Jan Rules'!$E$3),IF($S41&gt;'Jan Rules'!$A$2,$Q41*(1+'Jan Rules'!$E$2),0)))))))),0.01)</f>
        <v>2.75</v>
      </c>
      <c r="AD41" s="692">
        <f t="shared" si="27"/>
        <v>3473.25</v>
      </c>
      <c r="AE41" s="692">
        <f>MROUND(AC41*(1+'Jan Rules'!$E$10),0.01)</f>
        <v>2.87</v>
      </c>
      <c r="AF41" s="692">
        <f t="shared" si="28"/>
        <v>3624.81</v>
      </c>
      <c r="AG41" s="692">
        <f>MROUND(AE41*(1+'Jan Rules'!$E$10),0.01)</f>
        <v>3</v>
      </c>
      <c r="AH41" s="692">
        <f t="shared" si="29"/>
        <v>3789</v>
      </c>
      <c r="AI41" s="692">
        <f>MROUND(AG41*(1+'Jan Rules'!$E$10),0.01)</f>
        <v>3.14</v>
      </c>
      <c r="AJ41" s="692">
        <f t="shared" si="30"/>
        <v>3965.82</v>
      </c>
      <c r="AK41" s="692">
        <f>MROUND(AI41*(1+'Jan Rules'!$E$10),0.01)</f>
        <v>3.2800000000000002</v>
      </c>
      <c r="AL41" s="698">
        <f t="shared" si="31"/>
        <v>4142.6400000000003</v>
      </c>
      <c r="AM41" s="699"/>
      <c r="AN41" s="723"/>
      <c r="AO41" s="723"/>
      <c r="AP41" s="723" t="s">
        <v>1129</v>
      </c>
      <c r="AQ41" s="439"/>
      <c r="AR41" s="439"/>
      <c r="AS41" s="439"/>
      <c r="AT41" s="439"/>
    </row>
    <row r="42" spans="1:46" s="685" customFormat="1" ht="43" customHeight="1">
      <c r="A42" s="439">
        <v>551</v>
      </c>
      <c r="B42" s="679" t="s">
        <v>2389</v>
      </c>
      <c r="C42" s="679" t="s">
        <v>1659</v>
      </c>
      <c r="D42" s="680" t="s">
        <v>2390</v>
      </c>
      <c r="E42" s="680"/>
      <c r="F42" s="680" t="s">
        <v>555</v>
      </c>
      <c r="G42" s="681">
        <v>1200</v>
      </c>
      <c r="H42" s="682" t="s">
        <v>2391</v>
      </c>
      <c r="I42" s="774">
        <v>46053</v>
      </c>
      <c r="J42" s="679" t="s">
        <v>2392</v>
      </c>
      <c r="K42" s="679">
        <v>4802778009</v>
      </c>
      <c r="L42" s="684" t="s">
        <v>2393</v>
      </c>
      <c r="N42" s="681">
        <v>17280</v>
      </c>
      <c r="O42" s="686">
        <f t="shared" si="0"/>
        <v>1440</v>
      </c>
      <c r="P42" s="687">
        <f t="shared" si="1"/>
        <v>14.4</v>
      </c>
      <c r="Q42" s="688">
        <f t="shared" si="2"/>
        <v>1.2</v>
      </c>
      <c r="R42" s="730">
        <v>1.3</v>
      </c>
      <c r="S42" s="690">
        <f t="shared" si="3"/>
        <v>8.3333333333333412E-2</v>
      </c>
      <c r="T42" s="731">
        <f t="shared" si="4"/>
        <v>1.3</v>
      </c>
      <c r="U42" s="692">
        <f>MROUND(IF($S42&gt;'Jan Rules'!$A$9,$Q42*(1+'Jan Rules'!$C$9),IF($S42&gt;'Jan Rules'!$A$8,$Q42*(1+'Jan Rules'!$C$8),IF($S42&gt;'Jan Rules'!$A$7,$Q42*(1+'Jan Rules'!$C$7),IF($S42&gt;'Jan Rules'!$A$6,$Q42*(1+'Jan Rules'!$C$6),IF($S42&gt;'Jan Rules'!$A$5,$Q42*(1+'Jan Rules'!$C$5),IF($S42&gt;'Jan Rules'!$A$4,$Q42*(1+'Jan Rules'!$C$4),IF($S42&gt;'Jan Rules'!$A$3,$Q42*(1+'Jan Rules'!$C$3),IF($S42&gt;'Jan Rules'!$A$2,$Q42*(1+'Jan Rules'!$C$2),0)))))))),0.01)</f>
        <v>1.4000000000000001</v>
      </c>
      <c r="V42" s="693">
        <f t="shared" si="23"/>
        <v>1680.0000000000002</v>
      </c>
      <c r="W42" s="694">
        <f>MROUND(IF($S42&gt;'Jan Rules'!$A$9,$Q42*(1+'Jan Rules'!$D$9),IF($S42&gt;'Jan Rules'!$A$8,$Q42*(1+'Jan Rules'!$D$8),IF($S42&gt;'Jan Rules'!$A$7,$Q42*(1+'Jan Rules'!$D$7),IF($S42&gt;'Jan Rules'!$A$6,$Q42*(1+'Jan Rules'!$D$6),IF($S42&gt;'Jan Rules'!$A$5,$Q42*(1+'Jan Rules'!$D$5),IF($S42&gt;'Jan Rules'!$A$4,$Q42*(1+'Jan Rules'!$D$4),IF($S42&gt;'Jan Rules'!$A$3,$Q42*(1+'Jan Rules'!$D$3),IF($S42&gt;'Jan Rules'!$A$2,$Q42*(1+'Jan Rules'!$D$2),0)))))))),0.01)</f>
        <v>1.3</v>
      </c>
      <c r="X42" s="695">
        <f t="shared" si="24"/>
        <v>1560</v>
      </c>
      <c r="Y42" s="695">
        <f>MROUND(W42*(1+'Jan Rules'!$D$10),0.01)</f>
        <v>1.37</v>
      </c>
      <c r="Z42" s="695">
        <f t="shared" si="25"/>
        <v>1644.0000000000002</v>
      </c>
      <c r="AA42" s="695">
        <f>MROUND(Y42*(1+'Jan Rules'!$D$10),0.01)</f>
        <v>1.44</v>
      </c>
      <c r="AB42" s="696">
        <f t="shared" si="26"/>
        <v>1728</v>
      </c>
      <c r="AC42" s="697">
        <f>MROUND(IF($S42&gt;'Jan Rules'!$A$9,$Q42*(1+'Jan Rules'!$E$9),IF($S42&gt;'Jan Rules'!$A$8,$Q42*(1+'Jan Rules'!$E$8),IF($S42&gt;'Jan Rules'!$A$7,$Q42*(1+'Jan Rules'!$E$7),IF($S42&gt;'Jan Rules'!$A$6,$Q42*(1+'Jan Rules'!$E$6),IF($S42&gt;'Jan Rules'!$A$5,$Q42*(1+'Jan Rules'!$E$5),IF($S42&gt;'Jan Rules'!$A$4,$Q42*(1+'Jan Rules'!$E$4),IF($S42&gt;'Jan Rules'!$A$3,$Q42*(1+'Jan Rules'!$E$3),IF($S42&gt;'Jan Rules'!$A$2,$Q42*(1+'Jan Rules'!$E$2),0)))))))),0.01)</f>
        <v>1.28</v>
      </c>
      <c r="AD42" s="692">
        <f t="shared" si="27"/>
        <v>1536</v>
      </c>
      <c r="AE42" s="692">
        <f>MROUND(AC42*(1+'Jan Rules'!$E$10),0.01)</f>
        <v>1.34</v>
      </c>
      <c r="AF42" s="692">
        <f t="shared" si="28"/>
        <v>1608</v>
      </c>
      <c r="AG42" s="692">
        <f>MROUND(AE42*(1+'Jan Rules'!$E$10),0.01)</f>
        <v>1.4000000000000001</v>
      </c>
      <c r="AH42" s="692">
        <f t="shared" si="29"/>
        <v>1680.0000000000002</v>
      </c>
      <c r="AI42" s="692">
        <f>MROUND(AG42*(1+'Jan Rules'!$E$10),0.01)</f>
        <v>1.46</v>
      </c>
      <c r="AJ42" s="692">
        <f t="shared" si="30"/>
        <v>1752</v>
      </c>
      <c r="AK42" s="692">
        <f>MROUND(AI42*(1+'Jan Rules'!$E$10),0.01)</f>
        <v>1.53</v>
      </c>
      <c r="AL42" s="698">
        <f t="shared" si="31"/>
        <v>1836</v>
      </c>
      <c r="AM42" s="699" t="s">
        <v>2280</v>
      </c>
      <c r="AP42" s="439" t="s">
        <v>2281</v>
      </c>
    </row>
    <row r="43" spans="1:46" s="685" customFormat="1" ht="43" customHeight="1">
      <c r="A43" s="439">
        <v>551</v>
      </c>
      <c r="B43" s="679" t="s">
        <v>2389</v>
      </c>
      <c r="C43" s="679" t="s">
        <v>1661</v>
      </c>
      <c r="D43" s="680" t="s">
        <v>2394</v>
      </c>
      <c r="E43" s="680"/>
      <c r="F43" s="680" t="s">
        <v>555</v>
      </c>
      <c r="G43" s="681">
        <v>1200</v>
      </c>
      <c r="H43" s="682" t="s">
        <v>1662</v>
      </c>
      <c r="I43" s="756">
        <v>46081</v>
      </c>
      <c r="J43" s="679" t="s">
        <v>2395</v>
      </c>
      <c r="K43" s="679" t="s">
        <v>2396</v>
      </c>
      <c r="L43" s="684" t="s">
        <v>2397</v>
      </c>
      <c r="M43" s="439"/>
      <c r="N43" s="681">
        <v>18144</v>
      </c>
      <c r="O43" s="686">
        <f t="shared" si="0"/>
        <v>1512</v>
      </c>
      <c r="P43" s="687">
        <f t="shared" si="1"/>
        <v>15.12</v>
      </c>
      <c r="Q43" s="688">
        <f t="shared" si="2"/>
        <v>1.26</v>
      </c>
      <c r="R43" s="730">
        <v>1.3</v>
      </c>
      <c r="S43" s="690">
        <f t="shared" si="3"/>
        <v>3.1746031746031772E-2</v>
      </c>
      <c r="T43" s="731">
        <f t="shared" si="4"/>
        <v>1.3</v>
      </c>
      <c r="U43" s="692">
        <f>MROUND(IF($S43&gt;'Jan Rules'!$A$9,$Q43*(1+'Jan Rules'!$C$9),IF($S43&gt;'Jan Rules'!$A$8,$Q43*(1+'Jan Rules'!$C$8),IF($S43&gt;'Jan Rules'!$A$7,$Q43*(1+'Jan Rules'!$C$7),IF($S43&gt;'Jan Rules'!$A$6,$Q43*(1+'Jan Rules'!$C$6),IF($S43&gt;'Jan Rules'!$A$5,$Q43*(1+'Jan Rules'!$C$5),IF($S43&gt;'Jan Rules'!$A$4,$Q43*(1+'Jan Rules'!$C$4),IF($S43&gt;'Jan Rules'!$A$3,$Q43*(1+'Jan Rules'!$C$3),IF($S43&gt;'Jan Rules'!$A$2,$Q43*(1+'Jan Rules'!$C$2),0)))))))),0.01)</f>
        <v>1.41</v>
      </c>
      <c r="V43" s="693">
        <f t="shared" si="23"/>
        <v>1692</v>
      </c>
      <c r="W43" s="694">
        <f>MROUND(IF($S43&gt;'Jan Rules'!$A$9,$Q43*(1+'Jan Rules'!$D$9),IF($S43&gt;'Jan Rules'!$A$8,$Q43*(1+'Jan Rules'!$D$8),IF($S43&gt;'Jan Rules'!$A$7,$Q43*(1+'Jan Rules'!$D$7),IF($S43&gt;'Jan Rules'!$A$6,$Q43*(1+'Jan Rules'!$D$6),IF($S43&gt;'Jan Rules'!$A$5,$Q43*(1+'Jan Rules'!$D$5),IF($S43&gt;'Jan Rules'!$A$4,$Q43*(1+'Jan Rules'!$D$4),IF($S43&gt;'Jan Rules'!$A$3,$Q43*(1+'Jan Rules'!$D$3),IF($S43&gt;'Jan Rules'!$A$2,$Q43*(1+'Jan Rules'!$D$2),0)))))))),0.01)</f>
        <v>1.32</v>
      </c>
      <c r="X43" s="695">
        <f t="shared" si="24"/>
        <v>1584</v>
      </c>
      <c r="Y43" s="695">
        <f>MROUND(W43*(1+'Jan Rules'!$D$10),0.01)</f>
        <v>1.3900000000000001</v>
      </c>
      <c r="Z43" s="695">
        <f t="shared" si="25"/>
        <v>1668.0000000000002</v>
      </c>
      <c r="AA43" s="695">
        <f>MROUND(Y43*(1+'Jan Rules'!$D$10),0.01)</f>
        <v>1.46</v>
      </c>
      <c r="AB43" s="696">
        <f t="shared" si="26"/>
        <v>1752</v>
      </c>
      <c r="AC43" s="697">
        <f>MROUND(IF($S43&gt;'Jan Rules'!$A$9,$Q43*(1+'Jan Rules'!$E$9),IF($S43&gt;'Jan Rules'!$A$8,$Q43*(1+'Jan Rules'!$E$8),IF($S43&gt;'Jan Rules'!$A$7,$Q43*(1+'Jan Rules'!$E$7),IF($S43&gt;'Jan Rules'!$A$6,$Q43*(1+'Jan Rules'!$E$6),IF($S43&gt;'Jan Rules'!$A$5,$Q43*(1+'Jan Rules'!$E$5),IF($S43&gt;'Jan Rules'!$A$4,$Q43*(1+'Jan Rules'!$E$4),IF($S43&gt;'Jan Rules'!$A$3,$Q43*(1+'Jan Rules'!$E$3),IF($S43&gt;'Jan Rules'!$A$2,$Q43*(1+'Jan Rules'!$E$2),0)))))))),0.01)</f>
        <v>1.32</v>
      </c>
      <c r="AD43" s="692">
        <f t="shared" si="27"/>
        <v>1584</v>
      </c>
      <c r="AE43" s="692">
        <f>MROUND(AC43*(1+'Jan Rules'!$E$10),0.01)</f>
        <v>1.3800000000000001</v>
      </c>
      <c r="AF43" s="692">
        <f t="shared" si="28"/>
        <v>1656.0000000000002</v>
      </c>
      <c r="AG43" s="692">
        <f>MROUND(AE43*(1+'Jan Rules'!$E$10),0.01)</f>
        <v>1.44</v>
      </c>
      <c r="AH43" s="692">
        <f t="shared" si="29"/>
        <v>1728</v>
      </c>
      <c r="AI43" s="692">
        <f>MROUND(AG43*(1+'Jan Rules'!$E$10),0.01)</f>
        <v>1.5</v>
      </c>
      <c r="AJ43" s="692">
        <f t="shared" si="30"/>
        <v>1800</v>
      </c>
      <c r="AK43" s="692">
        <f>MROUND(AI43*(1+'Jan Rules'!$E$10),0.01)</f>
        <v>1.57</v>
      </c>
      <c r="AL43" s="698">
        <f t="shared" si="31"/>
        <v>1884</v>
      </c>
      <c r="AM43" s="775" t="s">
        <v>2319</v>
      </c>
      <c r="AN43" s="748"/>
      <c r="AO43" s="439"/>
      <c r="AP43" s="439" t="s">
        <v>2281</v>
      </c>
    </row>
    <row r="44" spans="1:46" s="685" customFormat="1" ht="43" customHeight="1">
      <c r="A44" s="439">
        <v>551</v>
      </c>
      <c r="B44" s="679" t="s">
        <v>2389</v>
      </c>
      <c r="C44" s="679" t="s">
        <v>1801</v>
      </c>
      <c r="D44" s="680" t="s">
        <v>548</v>
      </c>
      <c r="E44" s="680">
        <v>2</v>
      </c>
      <c r="F44" s="680" t="s">
        <v>555</v>
      </c>
      <c r="G44" s="681">
        <v>1420</v>
      </c>
      <c r="H44" s="682" t="s">
        <v>2398</v>
      </c>
      <c r="I44" s="756">
        <v>46081</v>
      </c>
      <c r="J44" s="679" t="s">
        <v>2399</v>
      </c>
      <c r="K44" s="679"/>
      <c r="L44" s="684" t="s">
        <v>2400</v>
      </c>
      <c r="N44" s="681">
        <v>23004</v>
      </c>
      <c r="O44" s="686">
        <f t="shared" si="0"/>
        <v>1917</v>
      </c>
      <c r="P44" s="687">
        <f t="shared" si="1"/>
        <v>16.2</v>
      </c>
      <c r="Q44" s="688">
        <f t="shared" si="2"/>
        <v>1.35</v>
      </c>
      <c r="R44" s="730">
        <v>1.4</v>
      </c>
      <c r="S44" s="690">
        <f t="shared" si="3"/>
        <v>3.7037037037036903E-2</v>
      </c>
      <c r="T44" s="731">
        <f t="shared" si="4"/>
        <v>1.4</v>
      </c>
      <c r="U44" s="692">
        <f>MROUND(IF($S44&gt;'Jan Rules'!$A$9,$Q44*(1+'Jan Rules'!$C$9),IF($S44&gt;'Jan Rules'!$A$8,$Q44*(1+'Jan Rules'!$C$8),IF($S44&gt;'Jan Rules'!$A$7,$Q44*(1+'Jan Rules'!$C$7),IF($S44&gt;'Jan Rules'!$A$6,$Q44*(1+'Jan Rules'!$C$6),IF($S44&gt;'Jan Rules'!$A$5,$Q44*(1+'Jan Rules'!$C$5),IF($S44&gt;'Jan Rules'!$A$4,$Q44*(1+'Jan Rules'!$C$4),IF($S44&gt;'Jan Rules'!$A$3,$Q44*(1+'Jan Rules'!$C$3),IF($S44&gt;'Jan Rules'!$A$2,$Q44*(1+'Jan Rules'!$C$2),0)))))))),0.01)</f>
        <v>1.51</v>
      </c>
      <c r="V44" s="693">
        <f t="shared" si="23"/>
        <v>2144.1999999999998</v>
      </c>
      <c r="W44" s="694">
        <f>MROUND(IF($S44&gt;'Jan Rules'!$A$9,$Q44*(1+'Jan Rules'!$D$9),IF($S44&gt;'Jan Rules'!$A$8,$Q44*(1+'Jan Rules'!$D$8),IF($S44&gt;'Jan Rules'!$A$7,$Q44*(1+'Jan Rules'!$D$7),IF($S44&gt;'Jan Rules'!$A$6,$Q44*(1+'Jan Rules'!$D$6),IF($S44&gt;'Jan Rules'!$A$5,$Q44*(1+'Jan Rules'!$D$5),IF($S44&gt;'Jan Rules'!$A$4,$Q44*(1+'Jan Rules'!$D$4),IF($S44&gt;'Jan Rules'!$A$3,$Q44*(1+'Jan Rules'!$D$3),IF($S44&gt;'Jan Rules'!$A$2,$Q44*(1+'Jan Rules'!$D$2),0)))))))),0.01)</f>
        <v>1.42</v>
      </c>
      <c r="X44" s="695">
        <f t="shared" si="24"/>
        <v>2016.3999999999999</v>
      </c>
      <c r="Y44" s="695">
        <f>MROUND(W44*(1+'Jan Rules'!$D$10),0.01)</f>
        <v>1.49</v>
      </c>
      <c r="Z44" s="695">
        <f t="shared" si="25"/>
        <v>2115.8000000000002</v>
      </c>
      <c r="AA44" s="695">
        <f>MROUND(Y44*(1+'Jan Rules'!$D$10),0.01)</f>
        <v>1.56</v>
      </c>
      <c r="AB44" s="696">
        <f t="shared" si="26"/>
        <v>2215.2000000000003</v>
      </c>
      <c r="AC44" s="697">
        <f>MROUND(IF($S44&gt;'Jan Rules'!$A$9,$Q44*(1+'Jan Rules'!$E$9),IF($S44&gt;'Jan Rules'!$A$8,$Q44*(1+'Jan Rules'!$E$8),IF($S44&gt;'Jan Rules'!$A$7,$Q44*(1+'Jan Rules'!$E$7),IF($S44&gt;'Jan Rules'!$A$6,$Q44*(1+'Jan Rules'!$E$6),IF($S44&gt;'Jan Rules'!$A$5,$Q44*(1+'Jan Rules'!$E$5),IF($S44&gt;'Jan Rules'!$A$4,$Q44*(1+'Jan Rules'!$E$4),IF($S44&gt;'Jan Rules'!$A$3,$Q44*(1+'Jan Rules'!$E$3),IF($S44&gt;'Jan Rules'!$A$2,$Q44*(1+'Jan Rules'!$E$2),0)))))))),0.01)</f>
        <v>1.42</v>
      </c>
      <c r="AD44" s="692">
        <f t="shared" si="27"/>
        <v>2016.3999999999999</v>
      </c>
      <c r="AE44" s="692">
        <f>MROUND(AC44*(1+'Jan Rules'!$E$10),0.01)</f>
        <v>1.48</v>
      </c>
      <c r="AF44" s="692">
        <f t="shared" si="28"/>
        <v>2101.6</v>
      </c>
      <c r="AG44" s="692">
        <f>MROUND(AE44*(1+'Jan Rules'!$E$10),0.01)</f>
        <v>1.55</v>
      </c>
      <c r="AH44" s="692">
        <f t="shared" si="29"/>
        <v>2201</v>
      </c>
      <c r="AI44" s="692">
        <f>MROUND(AG44*(1+'Jan Rules'!$E$10),0.01)</f>
        <v>1.62</v>
      </c>
      <c r="AJ44" s="692">
        <f t="shared" si="30"/>
        <v>2300.4</v>
      </c>
      <c r="AK44" s="692">
        <f>MROUND(AI44*(1+'Jan Rules'!$E$10),0.01)</f>
        <v>1.69</v>
      </c>
      <c r="AL44" s="698">
        <f t="shared" si="31"/>
        <v>2399.7999999999997</v>
      </c>
      <c r="AM44" s="775" t="s">
        <v>2319</v>
      </c>
      <c r="AP44" s="439" t="s">
        <v>2281</v>
      </c>
    </row>
    <row r="45" spans="1:46" s="685" customFormat="1" ht="43" customHeight="1">
      <c r="A45" s="439">
        <v>551</v>
      </c>
      <c r="B45" s="679" t="s">
        <v>2389</v>
      </c>
      <c r="C45" s="679" t="s">
        <v>1760</v>
      </c>
      <c r="D45" s="680" t="s">
        <v>2401</v>
      </c>
      <c r="E45" s="680"/>
      <c r="F45" s="680" t="s">
        <v>555</v>
      </c>
      <c r="G45" s="681">
        <v>1200</v>
      </c>
      <c r="H45" s="682" t="s">
        <v>1761</v>
      </c>
      <c r="I45" s="756">
        <v>46081</v>
      </c>
      <c r="J45" s="679" t="s">
        <v>2402</v>
      </c>
      <c r="K45" s="679">
        <v>8182876898</v>
      </c>
      <c r="L45" s="684" t="s">
        <v>2403</v>
      </c>
      <c r="N45" s="681">
        <v>18144</v>
      </c>
      <c r="O45" s="686">
        <f t="shared" si="0"/>
        <v>1512</v>
      </c>
      <c r="P45" s="687">
        <f t="shared" si="1"/>
        <v>15.12</v>
      </c>
      <c r="Q45" s="688">
        <f t="shared" si="2"/>
        <v>1.26</v>
      </c>
      <c r="R45" s="730">
        <v>1.3</v>
      </c>
      <c r="S45" s="690">
        <f t="shared" si="3"/>
        <v>3.1746031746031772E-2</v>
      </c>
      <c r="T45" s="731">
        <f t="shared" si="4"/>
        <v>1.3</v>
      </c>
      <c r="U45" s="692">
        <f>MROUND(IF($S45&gt;'Jan Rules'!$A$9,$Q45*(1+'Jan Rules'!$C$9),IF($S45&gt;'Jan Rules'!$A$8,$Q45*(1+'Jan Rules'!$C$8),IF($S45&gt;'Jan Rules'!$A$7,$Q45*(1+'Jan Rules'!$C$7),IF($S45&gt;'Jan Rules'!$A$6,$Q45*(1+'Jan Rules'!$C$6),IF($S45&gt;'Jan Rules'!$A$5,$Q45*(1+'Jan Rules'!$C$5),IF($S45&gt;'Jan Rules'!$A$4,$Q45*(1+'Jan Rules'!$C$4),IF($S45&gt;'Jan Rules'!$A$3,$Q45*(1+'Jan Rules'!$C$3),IF($S45&gt;'Jan Rules'!$A$2,$Q45*(1+'Jan Rules'!$C$2),0)))))))),0.01)</f>
        <v>1.41</v>
      </c>
      <c r="V45" s="693">
        <f t="shared" si="23"/>
        <v>1692</v>
      </c>
      <c r="W45" s="694">
        <f>MROUND(IF($S45&gt;'Jan Rules'!$A$9,$Q45*(1+'Jan Rules'!$D$9),IF($S45&gt;'Jan Rules'!$A$8,$Q45*(1+'Jan Rules'!$D$8),IF($S45&gt;'Jan Rules'!$A$7,$Q45*(1+'Jan Rules'!$D$7),IF($S45&gt;'Jan Rules'!$A$6,$Q45*(1+'Jan Rules'!$D$6),IF($S45&gt;'Jan Rules'!$A$5,$Q45*(1+'Jan Rules'!$D$5),IF($S45&gt;'Jan Rules'!$A$4,$Q45*(1+'Jan Rules'!$D$4),IF($S45&gt;'Jan Rules'!$A$3,$Q45*(1+'Jan Rules'!$D$3),IF($S45&gt;'Jan Rules'!$A$2,$Q45*(1+'Jan Rules'!$D$2),0)))))))),0.01)</f>
        <v>1.32</v>
      </c>
      <c r="X45" s="695">
        <f t="shared" si="24"/>
        <v>1584</v>
      </c>
      <c r="Y45" s="695">
        <f>MROUND(W45*(1+'Jan Rules'!$D$10),0.01)</f>
        <v>1.3900000000000001</v>
      </c>
      <c r="Z45" s="695">
        <f t="shared" si="25"/>
        <v>1668.0000000000002</v>
      </c>
      <c r="AA45" s="695">
        <f>MROUND(Y45*(1+'Jan Rules'!$D$10),0.01)</f>
        <v>1.46</v>
      </c>
      <c r="AB45" s="696">
        <f t="shared" si="26"/>
        <v>1752</v>
      </c>
      <c r="AC45" s="697">
        <f>MROUND(IF($S45&gt;'Jan Rules'!$A$9,$Q45*(1+'Jan Rules'!$E$9),IF($S45&gt;'Jan Rules'!$A$8,$Q45*(1+'Jan Rules'!$E$8),IF($S45&gt;'Jan Rules'!$A$7,$Q45*(1+'Jan Rules'!$E$7),IF($S45&gt;'Jan Rules'!$A$6,$Q45*(1+'Jan Rules'!$E$6),IF($S45&gt;'Jan Rules'!$A$5,$Q45*(1+'Jan Rules'!$E$5),IF($S45&gt;'Jan Rules'!$A$4,$Q45*(1+'Jan Rules'!$E$4),IF($S45&gt;'Jan Rules'!$A$3,$Q45*(1+'Jan Rules'!$E$3),IF($S45&gt;'Jan Rules'!$A$2,$Q45*(1+'Jan Rules'!$E$2),0)))))))),0.01)</f>
        <v>1.32</v>
      </c>
      <c r="AD45" s="692">
        <f t="shared" si="27"/>
        <v>1584</v>
      </c>
      <c r="AE45" s="692">
        <f>MROUND(AC45*(1+'Jan Rules'!$E$10),0.01)</f>
        <v>1.3800000000000001</v>
      </c>
      <c r="AF45" s="692">
        <f t="shared" si="28"/>
        <v>1656.0000000000002</v>
      </c>
      <c r="AG45" s="692">
        <f>MROUND(AE45*(1+'Jan Rules'!$E$10),0.01)</f>
        <v>1.44</v>
      </c>
      <c r="AH45" s="692">
        <f t="shared" si="29"/>
        <v>1728</v>
      </c>
      <c r="AI45" s="692">
        <f>MROUND(AG45*(1+'Jan Rules'!$E$10),0.01)</f>
        <v>1.5</v>
      </c>
      <c r="AJ45" s="692">
        <f t="shared" si="30"/>
        <v>1800</v>
      </c>
      <c r="AK45" s="692">
        <f>MROUND(AI45*(1+'Jan Rules'!$E$10),0.01)</f>
        <v>1.57</v>
      </c>
      <c r="AL45" s="698">
        <f t="shared" si="31"/>
        <v>1884</v>
      </c>
      <c r="AM45" s="775" t="s">
        <v>2319</v>
      </c>
      <c r="AP45" s="439" t="s">
        <v>2281</v>
      </c>
    </row>
    <row r="46" spans="1:46" s="685" customFormat="1" ht="43" customHeight="1">
      <c r="A46" s="439">
        <v>551</v>
      </c>
      <c r="B46" s="679" t="s">
        <v>2389</v>
      </c>
      <c r="C46" s="679" t="s">
        <v>1667</v>
      </c>
      <c r="D46" s="680" t="s">
        <v>2404</v>
      </c>
      <c r="E46" s="680"/>
      <c r="F46" s="680" t="s">
        <v>555</v>
      </c>
      <c r="G46" s="681">
        <v>5600</v>
      </c>
      <c r="H46" s="682" t="s">
        <v>2405</v>
      </c>
      <c r="I46" s="756">
        <v>46081</v>
      </c>
      <c r="J46" s="679" t="s">
        <v>2406</v>
      </c>
      <c r="K46" s="679">
        <v>6024381572</v>
      </c>
      <c r="L46" s="684" t="s">
        <v>2407</v>
      </c>
      <c r="N46" s="681">
        <v>81312</v>
      </c>
      <c r="O46" s="686">
        <f t="shared" si="0"/>
        <v>6776</v>
      </c>
      <c r="P46" s="687">
        <f t="shared" si="1"/>
        <v>14.52</v>
      </c>
      <c r="Q46" s="688">
        <f t="shared" si="2"/>
        <v>1.21</v>
      </c>
      <c r="R46" s="730">
        <v>1.2</v>
      </c>
      <c r="S46" s="690">
        <f t="shared" si="3"/>
        <v>-8.2644628099173625E-3</v>
      </c>
      <c r="T46" s="731">
        <f t="shared" si="4"/>
        <v>1.21</v>
      </c>
      <c r="U46" s="692">
        <f>MROUND(IF($S46&gt;'Jan Rules'!$A$9,$Q46*(1+'Jan Rules'!$C$9),IF($S46&gt;'Jan Rules'!$A$8,$Q46*(1+'Jan Rules'!$C$8),IF($S46&gt;'Jan Rules'!$A$7,$Q46*(1+'Jan Rules'!$C$7),IF($S46&gt;'Jan Rules'!$A$6,$Q46*(1+'Jan Rules'!$C$6),IF($S46&gt;'Jan Rules'!$A$5,$Q46*(1+'Jan Rules'!$C$5),IF($S46&gt;'Jan Rules'!$A$4,$Q46*(1+'Jan Rules'!$C$4),IF($S46&gt;'Jan Rules'!$A$3,$Q46*(1+'Jan Rules'!$C$3),IF($S46&gt;'Jan Rules'!$A$2,$Q46*(1+'Jan Rules'!$C$2),0)))))))),0.01)</f>
        <v>1.33</v>
      </c>
      <c r="V46" s="693">
        <f t="shared" si="23"/>
        <v>7448</v>
      </c>
      <c r="W46" s="694">
        <f>MROUND(IF($S46&gt;'Jan Rules'!$A$9,$Q46*(1+'Jan Rules'!$D$9),IF($S46&gt;'Jan Rules'!$A$8,$Q46*(1+'Jan Rules'!$D$8),IF($S46&gt;'Jan Rules'!$A$7,$Q46*(1+'Jan Rules'!$D$7),IF($S46&gt;'Jan Rules'!$A$6,$Q46*(1+'Jan Rules'!$D$6),IF($S46&gt;'Jan Rules'!$A$5,$Q46*(1+'Jan Rules'!$D$5),IF($S46&gt;'Jan Rules'!$A$4,$Q46*(1+'Jan Rules'!$D$4),IF($S46&gt;'Jan Rules'!$A$3,$Q46*(1+'Jan Rules'!$D$3),IF($S46&gt;'Jan Rules'!$A$2,$Q46*(1+'Jan Rules'!$D$2),0)))))))),0.01)</f>
        <v>1.27</v>
      </c>
      <c r="X46" s="695">
        <f t="shared" si="24"/>
        <v>7112</v>
      </c>
      <c r="Y46" s="695">
        <f>MROUND(W46*(1+'Jan Rules'!$D$10),0.01)</f>
        <v>1.33</v>
      </c>
      <c r="Z46" s="695">
        <f t="shared" si="25"/>
        <v>7448</v>
      </c>
      <c r="AA46" s="695">
        <f>MROUND(Y46*(1+'Jan Rules'!$D$10),0.01)</f>
        <v>1.4000000000000001</v>
      </c>
      <c r="AB46" s="696">
        <f t="shared" si="26"/>
        <v>7840.0000000000009</v>
      </c>
      <c r="AC46" s="697">
        <f>MROUND(IF($S46&gt;'Jan Rules'!$A$9,$Q46*(1+'Jan Rules'!$E$9),IF($S46&gt;'Jan Rules'!$A$8,$Q46*(1+'Jan Rules'!$E$8),IF($S46&gt;'Jan Rules'!$A$7,$Q46*(1+'Jan Rules'!$E$7),IF($S46&gt;'Jan Rules'!$A$6,$Q46*(1+'Jan Rules'!$E$6),IF($S46&gt;'Jan Rules'!$A$5,$Q46*(1+'Jan Rules'!$E$5),IF($S46&gt;'Jan Rules'!$A$4,$Q46*(1+'Jan Rules'!$E$4),IF($S46&gt;'Jan Rules'!$A$3,$Q46*(1+'Jan Rules'!$E$3),IF($S46&gt;'Jan Rules'!$A$2,$Q46*(1+'Jan Rules'!$E$2),0)))))))),0.01)</f>
        <v>1.27</v>
      </c>
      <c r="AD46" s="692">
        <f t="shared" si="27"/>
        <v>7112</v>
      </c>
      <c r="AE46" s="692">
        <f>MROUND(AC46*(1+'Jan Rules'!$E$10),0.01)</f>
        <v>1.33</v>
      </c>
      <c r="AF46" s="692">
        <f t="shared" si="28"/>
        <v>7448</v>
      </c>
      <c r="AG46" s="692">
        <f>MROUND(AE46*(1+'Jan Rules'!$E$10),0.01)</f>
        <v>1.3900000000000001</v>
      </c>
      <c r="AH46" s="692">
        <f t="shared" si="29"/>
        <v>7784.0000000000009</v>
      </c>
      <c r="AI46" s="692">
        <f>MROUND(AG46*(1+'Jan Rules'!$E$10),0.01)</f>
        <v>1.45</v>
      </c>
      <c r="AJ46" s="692">
        <f t="shared" si="30"/>
        <v>8120</v>
      </c>
      <c r="AK46" s="692">
        <f>MROUND(AI46*(1+'Jan Rules'!$E$10),0.01)</f>
        <v>1.52</v>
      </c>
      <c r="AL46" s="698">
        <f t="shared" si="31"/>
        <v>8512</v>
      </c>
      <c r="AM46" s="711" t="s">
        <v>2408</v>
      </c>
      <c r="AP46" s="439" t="s">
        <v>2281</v>
      </c>
      <c r="AQ46" s="439"/>
      <c r="AR46" s="439"/>
      <c r="AS46" s="439"/>
      <c r="AT46" s="439"/>
    </row>
    <row r="47" spans="1:46" s="685" customFormat="1" ht="43" customHeight="1">
      <c r="A47" s="439">
        <v>551</v>
      </c>
      <c r="B47" s="759" t="s">
        <v>2389</v>
      </c>
      <c r="C47" s="759" t="s">
        <v>1762</v>
      </c>
      <c r="D47" s="759" t="s">
        <v>1134</v>
      </c>
      <c r="E47" s="759" t="s">
        <v>1489</v>
      </c>
      <c r="F47" s="759" t="s">
        <v>387</v>
      </c>
      <c r="G47" s="760">
        <v>5600</v>
      </c>
      <c r="H47" s="761" t="s">
        <v>1763</v>
      </c>
      <c r="I47" s="776">
        <v>46112</v>
      </c>
      <c r="J47" s="705"/>
      <c r="K47" s="777"/>
      <c r="L47" s="778"/>
      <c r="M47" s="705"/>
      <c r="N47" s="760">
        <v>76608</v>
      </c>
      <c r="O47" s="764">
        <f t="shared" si="0"/>
        <v>6384</v>
      </c>
      <c r="P47" s="765">
        <f t="shared" si="1"/>
        <v>13.68</v>
      </c>
      <c r="Q47" s="766">
        <f t="shared" si="2"/>
        <v>1.1399999999999999</v>
      </c>
      <c r="R47" s="779">
        <v>1.25</v>
      </c>
      <c r="S47" s="780">
        <f t="shared" si="3"/>
        <v>9.649122807017553E-2</v>
      </c>
      <c r="T47" s="781">
        <f t="shared" si="4"/>
        <v>1.25</v>
      </c>
      <c r="U47" s="692">
        <f>MROUND(IF($S47&gt;'Jan Rules'!$A$9,$Q47*(1+'Jan Rules'!$C$9),IF($S47&gt;'Jan Rules'!$A$8,$Q47*(1+'Jan Rules'!$C$8),IF($S47&gt;'Jan Rules'!$A$7,$Q47*(1+'Jan Rules'!$C$7),IF($S47&gt;'Jan Rules'!$A$6,$Q47*(1+'Jan Rules'!$C$6),IF($S47&gt;'Jan Rules'!$A$5,$Q47*(1+'Jan Rules'!$C$5),IF($S47&gt;'Jan Rules'!$A$4,$Q47*(1+'Jan Rules'!$C$4),IF($S47&gt;'Jan Rules'!$A$3,$Q47*(1+'Jan Rules'!$C$3),IF($S47&gt;'Jan Rules'!$A$2,$Q47*(1+'Jan Rules'!$C$2),0)))))))),0.01)</f>
        <v>1.33</v>
      </c>
      <c r="V47" s="693">
        <f t="shared" si="23"/>
        <v>7448</v>
      </c>
      <c r="W47" s="694">
        <f>MROUND(IF($S47&gt;'Jan Rules'!$A$9,$Q47*(1+'Jan Rules'!$D$9),IF($S47&gt;'Jan Rules'!$A$8,$Q47*(1+'Jan Rules'!$D$8),IF($S47&gt;'Jan Rules'!$A$7,$Q47*(1+'Jan Rules'!$D$7),IF($S47&gt;'Jan Rules'!$A$6,$Q47*(1+'Jan Rules'!$D$6),IF($S47&gt;'Jan Rules'!$A$5,$Q47*(1+'Jan Rules'!$D$5),IF($S47&gt;'Jan Rules'!$A$4,$Q47*(1+'Jan Rules'!$D$4),IF($S47&gt;'Jan Rules'!$A$3,$Q47*(1+'Jan Rules'!$D$3),IF($S47&gt;'Jan Rules'!$A$2,$Q47*(1+'Jan Rules'!$D$2),0)))))))),0.01)</f>
        <v>1.23</v>
      </c>
      <c r="X47" s="695">
        <f t="shared" si="24"/>
        <v>6888</v>
      </c>
      <c r="Y47" s="695">
        <f>MROUND(W47*(1+'Jan Rules'!$D$10),0.01)</f>
        <v>1.29</v>
      </c>
      <c r="Z47" s="695">
        <f t="shared" si="25"/>
        <v>7224</v>
      </c>
      <c r="AA47" s="695">
        <f>MROUND(Y47*(1+'Jan Rules'!$D$10),0.01)</f>
        <v>1.35</v>
      </c>
      <c r="AB47" s="696">
        <f t="shared" si="26"/>
        <v>7560.0000000000009</v>
      </c>
      <c r="AC47" s="697">
        <f>MROUND(IF($S47&gt;'Jan Rules'!$A$9,$Q47*(1+'Jan Rules'!$E$9),IF($S47&gt;'Jan Rules'!$A$8,$Q47*(1+'Jan Rules'!$E$8),IF($S47&gt;'Jan Rules'!$A$7,$Q47*(1+'Jan Rules'!$E$7),IF($S47&gt;'Jan Rules'!$A$6,$Q47*(1+'Jan Rules'!$E$6),IF($S47&gt;'Jan Rules'!$A$5,$Q47*(1+'Jan Rules'!$E$5),IF($S47&gt;'Jan Rules'!$A$4,$Q47*(1+'Jan Rules'!$E$4),IF($S47&gt;'Jan Rules'!$A$3,$Q47*(1+'Jan Rules'!$E$3),IF($S47&gt;'Jan Rules'!$A$2,$Q47*(1+'Jan Rules'!$E$2),0)))))))),0.01)</f>
        <v>1.22</v>
      </c>
      <c r="AD47" s="692">
        <f t="shared" si="27"/>
        <v>6832</v>
      </c>
      <c r="AE47" s="692">
        <f>MROUND(AC47*(1+'Jan Rules'!$E$10),0.01)</f>
        <v>1.27</v>
      </c>
      <c r="AF47" s="692">
        <f t="shared" si="28"/>
        <v>7112</v>
      </c>
      <c r="AG47" s="692">
        <f>MROUND(AE47*(1+'Jan Rules'!$E$10),0.01)</f>
        <v>1.33</v>
      </c>
      <c r="AH47" s="692">
        <f t="shared" si="29"/>
        <v>7448</v>
      </c>
      <c r="AI47" s="692">
        <f>MROUND(AG47*(1+'Jan Rules'!$E$10),0.01)</f>
        <v>1.3900000000000001</v>
      </c>
      <c r="AJ47" s="692">
        <f t="shared" si="30"/>
        <v>7784.0000000000009</v>
      </c>
      <c r="AK47" s="692">
        <f>MROUND(AI47*(1+'Jan Rules'!$E$10),0.01)</f>
        <v>1.45</v>
      </c>
      <c r="AL47" s="698">
        <f t="shared" si="31"/>
        <v>8120</v>
      </c>
      <c r="AM47" s="699" t="s">
        <v>2409</v>
      </c>
      <c r="AN47" s="705" t="s">
        <v>2290</v>
      </c>
      <c r="AO47" s="705"/>
      <c r="AP47" s="705" t="s">
        <v>2281</v>
      </c>
      <c r="AQ47" s="705"/>
      <c r="AR47" s="705"/>
      <c r="AS47" s="705"/>
      <c r="AT47" s="705"/>
    </row>
    <row r="48" spans="1:46" s="685" customFormat="1" ht="43" customHeight="1">
      <c r="A48" s="439">
        <v>551</v>
      </c>
      <c r="B48" s="679" t="s">
        <v>2389</v>
      </c>
      <c r="C48" s="679" t="s">
        <v>1652</v>
      </c>
      <c r="D48" s="680" t="s">
        <v>1134</v>
      </c>
      <c r="E48" s="680" t="s">
        <v>1489</v>
      </c>
      <c r="F48" s="680" t="s">
        <v>387</v>
      </c>
      <c r="G48" s="681">
        <v>2400</v>
      </c>
      <c r="H48" s="682" t="s">
        <v>1653</v>
      </c>
      <c r="I48" s="756">
        <v>46112</v>
      </c>
      <c r="J48" s="679"/>
      <c r="K48" s="679"/>
      <c r="L48" s="684"/>
      <c r="M48" s="439"/>
      <c r="N48" s="681">
        <v>37440</v>
      </c>
      <c r="O48" s="686">
        <f t="shared" si="0"/>
        <v>3120</v>
      </c>
      <c r="P48" s="687">
        <f t="shared" si="1"/>
        <v>15.6</v>
      </c>
      <c r="Q48" s="688">
        <f t="shared" si="2"/>
        <v>1.3</v>
      </c>
      <c r="R48" s="730">
        <v>1.25</v>
      </c>
      <c r="S48" s="690">
        <f t="shared" si="3"/>
        <v>-3.8461538461538491E-2</v>
      </c>
      <c r="T48" s="731">
        <f t="shared" si="4"/>
        <v>1.3</v>
      </c>
      <c r="U48" s="692">
        <f>MROUND(IF($S48&gt;'Jan Rules'!$A$9,$Q48*(1+'Jan Rules'!$C$9),IF($S48&gt;'Jan Rules'!$A$8,$Q48*(1+'Jan Rules'!$C$8),IF($S48&gt;'Jan Rules'!$A$7,$Q48*(1+'Jan Rules'!$C$7),IF($S48&gt;'Jan Rules'!$A$6,$Q48*(1+'Jan Rules'!$C$6),IF($S48&gt;'Jan Rules'!$A$5,$Q48*(1+'Jan Rules'!$C$5),IF($S48&gt;'Jan Rules'!$A$4,$Q48*(1+'Jan Rules'!$C$4),IF($S48&gt;'Jan Rules'!$A$3,$Q48*(1+'Jan Rules'!$C$3),IF($S48&gt;'Jan Rules'!$A$2,$Q48*(1+'Jan Rules'!$C$2),0)))))))),0.01)</f>
        <v>1.43</v>
      </c>
      <c r="V48" s="693">
        <f t="shared" si="23"/>
        <v>3432</v>
      </c>
      <c r="W48" s="694">
        <f>MROUND(IF($S48&gt;'Jan Rules'!$A$9,$Q48*(1+'Jan Rules'!$D$9),IF($S48&gt;'Jan Rules'!$A$8,$Q48*(1+'Jan Rules'!$D$8),IF($S48&gt;'Jan Rules'!$A$7,$Q48*(1+'Jan Rules'!$D$7),IF($S48&gt;'Jan Rules'!$A$6,$Q48*(1+'Jan Rules'!$D$6),IF($S48&gt;'Jan Rules'!$A$5,$Q48*(1+'Jan Rules'!$D$5),IF($S48&gt;'Jan Rules'!$A$4,$Q48*(1+'Jan Rules'!$D$4),IF($S48&gt;'Jan Rules'!$A$3,$Q48*(1+'Jan Rules'!$D$3),IF($S48&gt;'Jan Rules'!$A$2,$Q48*(1+'Jan Rules'!$D$2),0)))))))),0.01)</f>
        <v>1.37</v>
      </c>
      <c r="X48" s="695">
        <f t="shared" si="24"/>
        <v>3288.0000000000005</v>
      </c>
      <c r="Y48" s="695">
        <f>MROUND(W48*(1+'Jan Rules'!$D$10),0.01)</f>
        <v>1.44</v>
      </c>
      <c r="Z48" s="695">
        <f t="shared" si="25"/>
        <v>3456</v>
      </c>
      <c r="AA48" s="695">
        <f>MROUND(Y48*(1+'Jan Rules'!$D$10),0.01)</f>
        <v>1.51</v>
      </c>
      <c r="AB48" s="696">
        <f t="shared" si="26"/>
        <v>3624</v>
      </c>
      <c r="AC48" s="697">
        <f>MROUND(IF($S48&gt;'Jan Rules'!$A$9,$Q48*(1+'Jan Rules'!$E$9),IF($S48&gt;'Jan Rules'!$A$8,$Q48*(1+'Jan Rules'!$E$8),IF($S48&gt;'Jan Rules'!$A$7,$Q48*(1+'Jan Rules'!$E$7),IF($S48&gt;'Jan Rules'!$A$6,$Q48*(1+'Jan Rules'!$E$6),IF($S48&gt;'Jan Rules'!$A$5,$Q48*(1+'Jan Rules'!$E$5),IF($S48&gt;'Jan Rules'!$A$4,$Q48*(1+'Jan Rules'!$E$4),IF($S48&gt;'Jan Rules'!$A$3,$Q48*(1+'Jan Rules'!$E$3),IF($S48&gt;'Jan Rules'!$A$2,$Q48*(1+'Jan Rules'!$E$2),0)))))))),0.01)</f>
        <v>1.37</v>
      </c>
      <c r="AD48" s="692">
        <f t="shared" si="27"/>
        <v>3288.0000000000005</v>
      </c>
      <c r="AE48" s="692">
        <f>MROUND(AC48*(1+'Jan Rules'!$E$10),0.01)</f>
        <v>1.43</v>
      </c>
      <c r="AF48" s="692">
        <f t="shared" si="28"/>
        <v>3432</v>
      </c>
      <c r="AG48" s="692">
        <f>MROUND(AE48*(1+'Jan Rules'!$E$10),0.01)</f>
        <v>1.49</v>
      </c>
      <c r="AH48" s="692">
        <f t="shared" si="29"/>
        <v>3576</v>
      </c>
      <c r="AI48" s="692">
        <f>MROUND(AG48*(1+'Jan Rules'!$E$10),0.01)</f>
        <v>1.56</v>
      </c>
      <c r="AJ48" s="692">
        <f t="shared" si="30"/>
        <v>3744</v>
      </c>
      <c r="AK48" s="692">
        <f>MROUND(AI48*(1+'Jan Rules'!$E$10),0.01)</f>
        <v>1.6300000000000001</v>
      </c>
      <c r="AL48" s="698">
        <f t="shared" si="31"/>
        <v>3912.0000000000005</v>
      </c>
      <c r="AM48" s="699"/>
      <c r="AN48" s="439"/>
      <c r="AO48" s="439"/>
      <c r="AP48" s="439" t="s">
        <v>2281</v>
      </c>
      <c r="AQ48" s="439"/>
      <c r="AR48" s="439"/>
      <c r="AS48" s="439"/>
      <c r="AT48" s="439"/>
    </row>
    <row r="49" spans="1:46" s="685" customFormat="1" ht="43" customHeight="1">
      <c r="A49" s="439">
        <v>551</v>
      </c>
      <c r="B49" s="679" t="s">
        <v>2389</v>
      </c>
      <c r="C49" s="679" t="s">
        <v>1753</v>
      </c>
      <c r="D49" s="680" t="s">
        <v>1134</v>
      </c>
      <c r="E49" s="680" t="s">
        <v>1489</v>
      </c>
      <c r="F49" s="680" t="s">
        <v>387</v>
      </c>
      <c r="G49" s="681">
        <v>1200</v>
      </c>
      <c r="H49" s="682" t="s">
        <v>2410</v>
      </c>
      <c r="I49" s="756">
        <v>46142</v>
      </c>
      <c r="K49" s="782"/>
      <c r="L49" s="783"/>
      <c r="M49" s="705"/>
      <c r="N49" s="681">
        <v>18144</v>
      </c>
      <c r="O49" s="686">
        <f t="shared" si="0"/>
        <v>1512</v>
      </c>
      <c r="P49" s="687">
        <f t="shared" si="1"/>
        <v>15.12</v>
      </c>
      <c r="Q49" s="688">
        <f t="shared" si="2"/>
        <v>1.26</v>
      </c>
      <c r="R49" s="779">
        <v>1.3</v>
      </c>
      <c r="S49" s="780">
        <f t="shared" si="3"/>
        <v>3.1746031746031772E-2</v>
      </c>
      <c r="T49" s="781">
        <f t="shared" si="4"/>
        <v>1.3</v>
      </c>
      <c r="U49" s="692">
        <f>MROUND(IF($S49&gt;'Jan Rules'!$A$9,$Q49*(1+'Jan Rules'!$C$9),IF($S49&gt;'Jan Rules'!$A$8,$Q49*(1+'Jan Rules'!$C$8),IF($S49&gt;'Jan Rules'!$A$7,$Q49*(1+'Jan Rules'!$C$7),IF($S49&gt;'Jan Rules'!$A$6,$Q49*(1+'Jan Rules'!$C$6),IF($S49&gt;'Jan Rules'!$A$5,$Q49*(1+'Jan Rules'!$C$5),IF($S49&gt;'Jan Rules'!$A$4,$Q49*(1+'Jan Rules'!$C$4),IF($S49&gt;'Jan Rules'!$A$3,$Q49*(1+'Jan Rules'!$C$3),IF($S49&gt;'Jan Rules'!$A$2,$Q49*(1+'Jan Rules'!$C$2),0)))))))),0.01)</f>
        <v>1.41</v>
      </c>
      <c r="V49" s="693">
        <f t="shared" si="23"/>
        <v>1692</v>
      </c>
      <c r="W49" s="694">
        <f>MROUND(IF($S49&gt;'Jan Rules'!$A$9,$Q49*(1+'Jan Rules'!$D$9),IF($S49&gt;'Jan Rules'!$A$8,$Q49*(1+'Jan Rules'!$D$8),IF($S49&gt;'Jan Rules'!$A$7,$Q49*(1+'Jan Rules'!$D$7),IF($S49&gt;'Jan Rules'!$A$6,$Q49*(1+'Jan Rules'!$D$6),IF($S49&gt;'Jan Rules'!$A$5,$Q49*(1+'Jan Rules'!$D$5),IF($S49&gt;'Jan Rules'!$A$4,$Q49*(1+'Jan Rules'!$D$4),IF($S49&gt;'Jan Rules'!$A$3,$Q49*(1+'Jan Rules'!$D$3),IF($S49&gt;'Jan Rules'!$A$2,$Q49*(1+'Jan Rules'!$D$2),0)))))))),0.01)</f>
        <v>1.32</v>
      </c>
      <c r="X49" s="695">
        <f t="shared" si="24"/>
        <v>1584</v>
      </c>
      <c r="Y49" s="695">
        <f>MROUND(W49*(1+'Jan Rules'!$D$10),0.01)</f>
        <v>1.3900000000000001</v>
      </c>
      <c r="Z49" s="695">
        <f t="shared" si="25"/>
        <v>1668.0000000000002</v>
      </c>
      <c r="AA49" s="695">
        <f>MROUND(Y49*(1+'Jan Rules'!$D$10),0.01)</f>
        <v>1.46</v>
      </c>
      <c r="AB49" s="696">
        <f t="shared" si="26"/>
        <v>1752</v>
      </c>
      <c r="AC49" s="697">
        <f>MROUND(IF($S49&gt;'Jan Rules'!$A$9,$Q49*(1+'Jan Rules'!$E$9),IF($S49&gt;'Jan Rules'!$A$8,$Q49*(1+'Jan Rules'!$E$8),IF($S49&gt;'Jan Rules'!$A$7,$Q49*(1+'Jan Rules'!$E$7),IF($S49&gt;'Jan Rules'!$A$6,$Q49*(1+'Jan Rules'!$E$6),IF($S49&gt;'Jan Rules'!$A$5,$Q49*(1+'Jan Rules'!$E$5),IF($S49&gt;'Jan Rules'!$A$4,$Q49*(1+'Jan Rules'!$E$4),IF($S49&gt;'Jan Rules'!$A$3,$Q49*(1+'Jan Rules'!$E$3),IF($S49&gt;'Jan Rules'!$A$2,$Q49*(1+'Jan Rules'!$E$2),0)))))))),0.01)</f>
        <v>1.32</v>
      </c>
      <c r="AD49" s="692">
        <f t="shared" si="27"/>
        <v>1584</v>
      </c>
      <c r="AE49" s="692">
        <f>MROUND(AC49*(1+'Jan Rules'!$E$10),0.01)</f>
        <v>1.3800000000000001</v>
      </c>
      <c r="AF49" s="692">
        <f t="shared" si="28"/>
        <v>1656.0000000000002</v>
      </c>
      <c r="AG49" s="692">
        <f>MROUND(AE49*(1+'Jan Rules'!$E$10),0.01)</f>
        <v>1.44</v>
      </c>
      <c r="AH49" s="692">
        <f t="shared" si="29"/>
        <v>1728</v>
      </c>
      <c r="AI49" s="692">
        <f>MROUND(AG49*(1+'Jan Rules'!$E$10),0.01)</f>
        <v>1.5</v>
      </c>
      <c r="AJ49" s="692">
        <f t="shared" si="30"/>
        <v>1800</v>
      </c>
      <c r="AK49" s="692">
        <f>MROUND(AI49*(1+'Jan Rules'!$E$10),0.01)</f>
        <v>1.57</v>
      </c>
      <c r="AL49" s="698">
        <f t="shared" si="31"/>
        <v>1884</v>
      </c>
      <c r="AM49" s="699"/>
      <c r="AN49" s="705"/>
      <c r="AO49" s="705"/>
      <c r="AP49" s="705" t="s">
        <v>2281</v>
      </c>
      <c r="AQ49" s="439"/>
      <c r="AR49" s="439"/>
      <c r="AS49" s="439"/>
      <c r="AT49" s="439"/>
    </row>
    <row r="50" spans="1:46" s="685" customFormat="1" ht="43" customHeight="1">
      <c r="A50" s="439">
        <v>551</v>
      </c>
      <c r="B50" s="679" t="s">
        <v>2389</v>
      </c>
      <c r="C50" s="679" t="s">
        <v>1769</v>
      </c>
      <c r="D50" s="680" t="s">
        <v>1134</v>
      </c>
      <c r="E50" s="680" t="s">
        <v>1489</v>
      </c>
      <c r="F50" s="680" t="s">
        <v>387</v>
      </c>
      <c r="G50" s="681">
        <v>3200</v>
      </c>
      <c r="H50" s="682" t="s">
        <v>1770</v>
      </c>
      <c r="I50" s="756">
        <v>46142</v>
      </c>
      <c r="K50" s="784"/>
      <c r="L50" s="785"/>
      <c r="N50" s="681">
        <v>42240</v>
      </c>
      <c r="O50" s="686">
        <f t="shared" si="0"/>
        <v>3520</v>
      </c>
      <c r="P50" s="687">
        <f t="shared" si="1"/>
        <v>13.2</v>
      </c>
      <c r="Q50" s="688">
        <f t="shared" si="2"/>
        <v>1.1000000000000001</v>
      </c>
      <c r="R50" s="730">
        <v>1.25</v>
      </c>
      <c r="S50" s="690">
        <f t="shared" si="3"/>
        <v>0.13636363636363627</v>
      </c>
      <c r="T50" s="731">
        <f t="shared" si="4"/>
        <v>1.25</v>
      </c>
      <c r="U50" s="692">
        <f>MROUND(IF($S50&gt;'Jan Rules'!$A$9,$Q50*(1+'Jan Rules'!$C$9),IF($S50&gt;'Jan Rules'!$A$8,$Q50*(1+'Jan Rules'!$C$8),IF($S50&gt;'Jan Rules'!$A$7,$Q50*(1+'Jan Rules'!$C$7),IF($S50&gt;'Jan Rules'!$A$6,$Q50*(1+'Jan Rules'!$C$6),IF($S50&gt;'Jan Rules'!$A$5,$Q50*(1+'Jan Rules'!$C$5),IF($S50&gt;'Jan Rules'!$A$4,$Q50*(1+'Jan Rules'!$C$4),IF($S50&gt;'Jan Rules'!$A$3,$Q50*(1+'Jan Rules'!$C$3),IF($S50&gt;'Jan Rules'!$A$2,$Q50*(1+'Jan Rules'!$C$2),0)))))))),0.01)</f>
        <v>1.34</v>
      </c>
      <c r="V50" s="693">
        <f t="shared" si="23"/>
        <v>4288</v>
      </c>
      <c r="W50" s="694">
        <f>MROUND(IF($S50&gt;'Jan Rules'!$A$9,$Q50*(1+'Jan Rules'!$D$9),IF($S50&gt;'Jan Rules'!$A$8,$Q50*(1+'Jan Rules'!$D$8),IF($S50&gt;'Jan Rules'!$A$7,$Q50*(1+'Jan Rules'!$D$7),IF($S50&gt;'Jan Rules'!$A$6,$Q50*(1+'Jan Rules'!$D$6),IF($S50&gt;'Jan Rules'!$A$5,$Q50*(1+'Jan Rules'!$D$5),IF($S50&gt;'Jan Rules'!$A$4,$Q50*(1+'Jan Rules'!$D$4),IF($S50&gt;'Jan Rules'!$A$3,$Q50*(1+'Jan Rules'!$D$3),IF($S50&gt;'Jan Rules'!$A$2,$Q50*(1+'Jan Rules'!$D$2),0)))))))),0.01)</f>
        <v>1.24</v>
      </c>
      <c r="X50" s="695">
        <f t="shared" si="24"/>
        <v>3968</v>
      </c>
      <c r="Y50" s="695">
        <f>MROUND(W50*(1+'Jan Rules'!$D$10),0.01)</f>
        <v>1.3</v>
      </c>
      <c r="Z50" s="695">
        <f t="shared" si="25"/>
        <v>4160</v>
      </c>
      <c r="AA50" s="695">
        <f>MROUND(Y50*(1+'Jan Rules'!$D$10),0.01)</f>
        <v>1.37</v>
      </c>
      <c r="AB50" s="696">
        <f t="shared" si="26"/>
        <v>4384</v>
      </c>
      <c r="AC50" s="697">
        <f>MROUND(IF($S50&gt;'Jan Rules'!$A$9,$Q50*(1+'Jan Rules'!$E$9),IF($S50&gt;'Jan Rules'!$A$8,$Q50*(1+'Jan Rules'!$E$8),IF($S50&gt;'Jan Rules'!$A$7,$Q50*(1+'Jan Rules'!$E$7),IF($S50&gt;'Jan Rules'!$A$6,$Q50*(1+'Jan Rules'!$E$6),IF($S50&gt;'Jan Rules'!$A$5,$Q50*(1+'Jan Rules'!$E$5),IF($S50&gt;'Jan Rules'!$A$4,$Q50*(1+'Jan Rules'!$E$4),IF($S50&gt;'Jan Rules'!$A$3,$Q50*(1+'Jan Rules'!$E$3),IF($S50&gt;'Jan Rules'!$A$2,$Q50*(1+'Jan Rules'!$E$2),0)))))))),0.01)</f>
        <v>1.23</v>
      </c>
      <c r="AD50" s="692">
        <f t="shared" si="27"/>
        <v>3936</v>
      </c>
      <c r="AE50" s="692">
        <f>MROUND(AC50*(1+'Jan Rules'!$E$10),0.01)</f>
        <v>1.29</v>
      </c>
      <c r="AF50" s="692">
        <f t="shared" si="28"/>
        <v>4128</v>
      </c>
      <c r="AG50" s="692">
        <f>MROUND(AE50*(1+'Jan Rules'!$E$10),0.01)</f>
        <v>1.35</v>
      </c>
      <c r="AH50" s="692">
        <f t="shared" si="29"/>
        <v>4320</v>
      </c>
      <c r="AI50" s="692">
        <f>MROUND(AG50*(1+'Jan Rules'!$E$10),0.01)</f>
        <v>1.41</v>
      </c>
      <c r="AJ50" s="692">
        <f t="shared" si="30"/>
        <v>4512</v>
      </c>
      <c r="AK50" s="692">
        <f>MROUND(AI50*(1+'Jan Rules'!$E$10),0.01)</f>
        <v>1.47</v>
      </c>
      <c r="AL50" s="698">
        <f t="shared" si="31"/>
        <v>4704</v>
      </c>
      <c r="AM50" s="699"/>
      <c r="AP50" s="439" t="s">
        <v>2281</v>
      </c>
      <c r="AQ50" s="439"/>
      <c r="AR50" s="439"/>
      <c r="AS50" s="439"/>
      <c r="AT50" s="439"/>
    </row>
    <row r="51" spans="1:46" s="685" customFormat="1" ht="43" customHeight="1">
      <c r="A51" s="439">
        <v>551</v>
      </c>
      <c r="B51" s="679" t="s">
        <v>2389</v>
      </c>
      <c r="C51" s="679" t="s">
        <v>1826</v>
      </c>
      <c r="D51" s="680" t="s">
        <v>1134</v>
      </c>
      <c r="E51" s="680" t="s">
        <v>1489</v>
      </c>
      <c r="F51" s="680" t="s">
        <v>387</v>
      </c>
      <c r="G51" s="681">
        <v>1420</v>
      </c>
      <c r="H51" s="682" t="s">
        <v>2411</v>
      </c>
      <c r="I51" s="756">
        <v>46173</v>
      </c>
      <c r="K51" s="757"/>
      <c r="L51" s="758"/>
      <c r="N51" s="681">
        <v>19766.400000000001</v>
      </c>
      <c r="O51" s="686">
        <f t="shared" si="0"/>
        <v>1647.2</v>
      </c>
      <c r="P51" s="687">
        <f t="shared" si="1"/>
        <v>13.920000000000002</v>
      </c>
      <c r="Q51" s="688">
        <f t="shared" si="2"/>
        <v>1.1600000000000001</v>
      </c>
      <c r="R51" s="730">
        <v>1.4</v>
      </c>
      <c r="S51" s="690">
        <f t="shared" si="3"/>
        <v>0.20689655172413771</v>
      </c>
      <c r="T51" s="731">
        <f t="shared" si="4"/>
        <v>1.4</v>
      </c>
      <c r="U51" s="692">
        <f>MROUND(IF($S51&gt;'Jan Rules'!$A$9,$Q51*(1+'Jan Rules'!$C$9),IF($S51&gt;'Jan Rules'!$A$8,$Q51*(1+'Jan Rules'!$C$8),IF($S51&gt;'Jan Rules'!$A$7,$Q51*(1+'Jan Rules'!$C$7),IF($S51&gt;'Jan Rules'!$A$6,$Q51*(1+'Jan Rules'!$C$6),IF($S51&gt;'Jan Rules'!$A$5,$Q51*(1+'Jan Rules'!$C$5),IF($S51&gt;'Jan Rules'!$A$4,$Q51*(1+'Jan Rules'!$C$4),IF($S51&gt;'Jan Rules'!$A$3,$Q51*(1+'Jan Rules'!$C$3),IF($S51&gt;'Jan Rules'!$A$2,$Q51*(1+'Jan Rules'!$C$2),0)))))))),0.01)</f>
        <v>1.47</v>
      </c>
      <c r="V51" s="693">
        <f t="shared" si="23"/>
        <v>2087.4</v>
      </c>
      <c r="W51" s="694">
        <f>MROUND(IF($S51&gt;'Jan Rules'!$A$9,$Q51*(1+'Jan Rules'!$D$9),IF($S51&gt;'Jan Rules'!$A$8,$Q51*(1+'Jan Rules'!$D$8),IF($S51&gt;'Jan Rules'!$A$7,$Q51*(1+'Jan Rules'!$D$7),IF($S51&gt;'Jan Rules'!$A$6,$Q51*(1+'Jan Rules'!$D$6),IF($S51&gt;'Jan Rules'!$A$5,$Q51*(1+'Jan Rules'!$D$5),IF($S51&gt;'Jan Rules'!$A$4,$Q51*(1+'Jan Rules'!$D$4),IF($S51&gt;'Jan Rules'!$A$3,$Q51*(1+'Jan Rules'!$D$3),IF($S51&gt;'Jan Rules'!$A$2,$Q51*(1+'Jan Rules'!$D$2),0)))))))),0.01)</f>
        <v>1.37</v>
      </c>
      <c r="X51" s="695">
        <f t="shared" si="24"/>
        <v>1945.4</v>
      </c>
      <c r="Y51" s="695">
        <f>MROUND(W51*(1+'Jan Rules'!$D$10),0.01)</f>
        <v>1.44</v>
      </c>
      <c r="Z51" s="695">
        <f t="shared" si="25"/>
        <v>2044.8</v>
      </c>
      <c r="AA51" s="695">
        <f>MROUND(Y51*(1+'Jan Rules'!$D$10),0.01)</f>
        <v>1.51</v>
      </c>
      <c r="AB51" s="696">
        <f t="shared" si="26"/>
        <v>2144.1999999999998</v>
      </c>
      <c r="AC51" s="697">
        <f>MROUND(IF($S51&gt;'Jan Rules'!$A$9,$Q51*(1+'Jan Rules'!$E$9),IF($S51&gt;'Jan Rules'!$A$8,$Q51*(1+'Jan Rules'!$E$8),IF($S51&gt;'Jan Rules'!$A$7,$Q51*(1+'Jan Rules'!$E$7),IF($S51&gt;'Jan Rules'!$A$6,$Q51*(1+'Jan Rules'!$E$6),IF($S51&gt;'Jan Rules'!$A$5,$Q51*(1+'Jan Rules'!$E$5),IF($S51&gt;'Jan Rules'!$A$4,$Q51*(1+'Jan Rules'!$E$4),IF($S51&gt;'Jan Rules'!$A$3,$Q51*(1+'Jan Rules'!$E$3),IF($S51&gt;'Jan Rules'!$A$2,$Q51*(1+'Jan Rules'!$E$2),0)))))))),0.01)</f>
        <v>1.35</v>
      </c>
      <c r="AD51" s="692">
        <f t="shared" si="27"/>
        <v>1917.0000000000002</v>
      </c>
      <c r="AE51" s="692">
        <f>MROUND(AC51*(1+'Jan Rules'!$E$10),0.01)</f>
        <v>1.41</v>
      </c>
      <c r="AF51" s="692">
        <f t="shared" si="28"/>
        <v>2002.1999999999998</v>
      </c>
      <c r="AG51" s="692">
        <f>MROUND(AE51*(1+'Jan Rules'!$E$10),0.01)</f>
        <v>1.47</v>
      </c>
      <c r="AH51" s="692">
        <f t="shared" si="29"/>
        <v>2087.4</v>
      </c>
      <c r="AI51" s="692">
        <f>MROUND(AG51*(1+'Jan Rules'!$E$10),0.01)</f>
        <v>1.54</v>
      </c>
      <c r="AJ51" s="692">
        <f t="shared" si="30"/>
        <v>2186.8000000000002</v>
      </c>
      <c r="AK51" s="692">
        <f>MROUND(AI51*(1+'Jan Rules'!$E$10),0.01)</f>
        <v>1.61</v>
      </c>
      <c r="AL51" s="698">
        <f t="shared" si="31"/>
        <v>2286.2000000000003</v>
      </c>
      <c r="AM51" s="699"/>
      <c r="AP51" s="439" t="s">
        <v>2281</v>
      </c>
      <c r="AQ51" s="439"/>
      <c r="AR51" s="439"/>
      <c r="AS51" s="439"/>
      <c r="AT51" s="439"/>
    </row>
    <row r="52" spans="1:46" s="685" customFormat="1" ht="43" customHeight="1">
      <c r="A52" s="439">
        <v>551</v>
      </c>
      <c r="B52" s="679" t="s">
        <v>2389</v>
      </c>
      <c r="C52" s="679" t="s">
        <v>1677</v>
      </c>
      <c r="D52" s="680" t="s">
        <v>1134</v>
      </c>
      <c r="E52" s="680" t="s">
        <v>1489</v>
      </c>
      <c r="F52" s="680" t="s">
        <v>387</v>
      </c>
      <c r="G52" s="681">
        <v>3200</v>
      </c>
      <c r="H52" s="682" t="s">
        <v>2412</v>
      </c>
      <c r="I52" s="756">
        <v>46173</v>
      </c>
      <c r="K52" s="757"/>
      <c r="L52" s="758"/>
      <c r="N52" s="681">
        <v>42240</v>
      </c>
      <c r="O52" s="686">
        <f t="shared" si="0"/>
        <v>3520</v>
      </c>
      <c r="P52" s="687">
        <f t="shared" si="1"/>
        <v>13.2</v>
      </c>
      <c r="Q52" s="688">
        <f t="shared" si="2"/>
        <v>1.1000000000000001</v>
      </c>
      <c r="R52" s="730">
        <v>1.25</v>
      </c>
      <c r="S52" s="690">
        <f t="shared" si="3"/>
        <v>0.13636363636363627</v>
      </c>
      <c r="T52" s="731">
        <f t="shared" si="4"/>
        <v>1.25</v>
      </c>
      <c r="U52" s="692">
        <f>MROUND(IF($S52&gt;'Jan Rules'!$A$9,$Q52*(1+'Jan Rules'!$C$9),IF($S52&gt;'Jan Rules'!$A$8,$Q52*(1+'Jan Rules'!$C$8),IF($S52&gt;'Jan Rules'!$A$7,$Q52*(1+'Jan Rules'!$C$7),IF($S52&gt;'Jan Rules'!$A$6,$Q52*(1+'Jan Rules'!$C$6),IF($S52&gt;'Jan Rules'!$A$5,$Q52*(1+'Jan Rules'!$C$5),IF($S52&gt;'Jan Rules'!$A$4,$Q52*(1+'Jan Rules'!$C$4),IF($S52&gt;'Jan Rules'!$A$3,$Q52*(1+'Jan Rules'!$C$3),IF($S52&gt;'Jan Rules'!$A$2,$Q52*(1+'Jan Rules'!$C$2),0)))))))),0.01)</f>
        <v>1.34</v>
      </c>
      <c r="V52" s="693">
        <f t="shared" si="23"/>
        <v>4288</v>
      </c>
      <c r="W52" s="694">
        <f>MROUND(IF($S52&gt;'Jan Rules'!$A$9,$Q52*(1+'Jan Rules'!$D$9),IF($S52&gt;'Jan Rules'!$A$8,$Q52*(1+'Jan Rules'!$D$8),IF($S52&gt;'Jan Rules'!$A$7,$Q52*(1+'Jan Rules'!$D$7),IF($S52&gt;'Jan Rules'!$A$6,$Q52*(1+'Jan Rules'!$D$6),IF($S52&gt;'Jan Rules'!$A$5,$Q52*(1+'Jan Rules'!$D$5),IF($S52&gt;'Jan Rules'!$A$4,$Q52*(1+'Jan Rules'!$D$4),IF($S52&gt;'Jan Rules'!$A$3,$Q52*(1+'Jan Rules'!$D$3),IF($S52&gt;'Jan Rules'!$A$2,$Q52*(1+'Jan Rules'!$D$2),0)))))))),0.01)</f>
        <v>1.24</v>
      </c>
      <c r="X52" s="695">
        <f t="shared" si="24"/>
        <v>3968</v>
      </c>
      <c r="Y52" s="695">
        <f>MROUND(W52*(1+'Jan Rules'!$D$10),0.01)</f>
        <v>1.3</v>
      </c>
      <c r="Z52" s="695">
        <f t="shared" si="25"/>
        <v>4160</v>
      </c>
      <c r="AA52" s="695">
        <f>MROUND(Y52*(1+'Jan Rules'!$D$10),0.01)</f>
        <v>1.37</v>
      </c>
      <c r="AB52" s="696">
        <f t="shared" si="26"/>
        <v>4384</v>
      </c>
      <c r="AC52" s="697">
        <f>MROUND(IF($S52&gt;'Jan Rules'!$A$9,$Q52*(1+'Jan Rules'!$E$9),IF($S52&gt;'Jan Rules'!$A$8,$Q52*(1+'Jan Rules'!$E$8),IF($S52&gt;'Jan Rules'!$A$7,$Q52*(1+'Jan Rules'!$E$7),IF($S52&gt;'Jan Rules'!$A$6,$Q52*(1+'Jan Rules'!$E$6),IF($S52&gt;'Jan Rules'!$A$5,$Q52*(1+'Jan Rules'!$E$5),IF($S52&gt;'Jan Rules'!$A$4,$Q52*(1+'Jan Rules'!$E$4),IF($S52&gt;'Jan Rules'!$A$3,$Q52*(1+'Jan Rules'!$E$3),IF($S52&gt;'Jan Rules'!$A$2,$Q52*(1+'Jan Rules'!$E$2),0)))))))),0.01)</f>
        <v>1.23</v>
      </c>
      <c r="AD52" s="692">
        <f t="shared" si="27"/>
        <v>3936</v>
      </c>
      <c r="AE52" s="692">
        <f>MROUND(AC52*(1+'Jan Rules'!$E$10),0.01)</f>
        <v>1.29</v>
      </c>
      <c r="AF52" s="692">
        <f t="shared" si="28"/>
        <v>4128</v>
      </c>
      <c r="AG52" s="692">
        <f>MROUND(AE52*(1+'Jan Rules'!$E$10),0.01)</f>
        <v>1.35</v>
      </c>
      <c r="AH52" s="692">
        <f t="shared" si="29"/>
        <v>4320</v>
      </c>
      <c r="AI52" s="692">
        <f>MROUND(AG52*(1+'Jan Rules'!$E$10),0.01)</f>
        <v>1.41</v>
      </c>
      <c r="AJ52" s="692">
        <f t="shared" si="30"/>
        <v>4512</v>
      </c>
      <c r="AK52" s="692">
        <f>MROUND(AI52*(1+'Jan Rules'!$E$10),0.01)</f>
        <v>1.47</v>
      </c>
      <c r="AL52" s="698">
        <f t="shared" si="31"/>
        <v>4704</v>
      </c>
      <c r="AM52" s="699"/>
      <c r="AP52" s="439" t="s">
        <v>2281</v>
      </c>
      <c r="AQ52" s="439"/>
      <c r="AR52" s="439"/>
      <c r="AS52" s="439"/>
      <c r="AT52" s="439"/>
    </row>
    <row r="53" spans="1:46" s="685" customFormat="1" ht="43" customHeight="1">
      <c r="A53" s="439">
        <v>551</v>
      </c>
      <c r="B53" s="679" t="s">
        <v>2389</v>
      </c>
      <c r="C53" s="679" t="s">
        <v>1670</v>
      </c>
      <c r="D53" s="680" t="s">
        <v>1134</v>
      </c>
      <c r="E53" s="680" t="s">
        <v>1489</v>
      </c>
      <c r="F53" s="680" t="s">
        <v>387</v>
      </c>
      <c r="G53" s="681">
        <v>1200</v>
      </c>
      <c r="H53" s="682" t="s">
        <v>2413</v>
      </c>
      <c r="I53" s="756">
        <v>46203</v>
      </c>
      <c r="K53" s="757"/>
      <c r="L53" s="758"/>
      <c r="N53" s="681">
        <v>18720</v>
      </c>
      <c r="O53" s="686">
        <f t="shared" si="0"/>
        <v>1560</v>
      </c>
      <c r="P53" s="687">
        <f t="shared" si="1"/>
        <v>15.6</v>
      </c>
      <c r="Q53" s="688">
        <f t="shared" si="2"/>
        <v>1.3</v>
      </c>
      <c r="R53" s="730">
        <v>1.3</v>
      </c>
      <c r="S53" s="690">
        <f t="shared" si="3"/>
        <v>0</v>
      </c>
      <c r="T53" s="731">
        <f t="shared" si="4"/>
        <v>1.3</v>
      </c>
      <c r="U53" s="692">
        <f>MROUND(IF($S53&gt;'Jan Rules'!$A$9,$Q53*(1+'Jan Rules'!$C$9),IF($S53&gt;'Jan Rules'!$A$8,$Q53*(1+'Jan Rules'!$C$8),IF($S53&gt;'Jan Rules'!$A$7,$Q53*(1+'Jan Rules'!$C$7),IF($S53&gt;'Jan Rules'!$A$6,$Q53*(1+'Jan Rules'!$C$6),IF($S53&gt;'Jan Rules'!$A$5,$Q53*(1+'Jan Rules'!$C$5),IF($S53&gt;'Jan Rules'!$A$4,$Q53*(1+'Jan Rules'!$C$4),IF($S53&gt;'Jan Rules'!$A$3,$Q53*(1+'Jan Rules'!$C$3),IF($S53&gt;'Jan Rules'!$A$2,$Q53*(1+'Jan Rules'!$C$2),0)))))))),0.01)</f>
        <v>1.43</v>
      </c>
      <c r="V53" s="693">
        <f t="shared" si="23"/>
        <v>1716</v>
      </c>
      <c r="W53" s="694">
        <f>MROUND(IF($S53&gt;'Jan Rules'!$A$9,$Q53*(1+'Jan Rules'!$D$9),IF($S53&gt;'Jan Rules'!$A$8,$Q53*(1+'Jan Rules'!$D$8),IF($S53&gt;'Jan Rules'!$A$7,$Q53*(1+'Jan Rules'!$D$7),IF($S53&gt;'Jan Rules'!$A$6,$Q53*(1+'Jan Rules'!$D$6),IF($S53&gt;'Jan Rules'!$A$5,$Q53*(1+'Jan Rules'!$D$5),IF($S53&gt;'Jan Rules'!$A$4,$Q53*(1+'Jan Rules'!$D$4),IF($S53&gt;'Jan Rules'!$A$3,$Q53*(1+'Jan Rules'!$D$3),IF($S53&gt;'Jan Rules'!$A$2,$Q53*(1+'Jan Rules'!$D$2),0)))))))),0.01)</f>
        <v>1.37</v>
      </c>
      <c r="X53" s="695">
        <f t="shared" si="24"/>
        <v>1644.0000000000002</v>
      </c>
      <c r="Y53" s="695">
        <f>MROUND(W53*(1+'Jan Rules'!$D$10),0.01)</f>
        <v>1.44</v>
      </c>
      <c r="Z53" s="695">
        <f t="shared" si="25"/>
        <v>1728</v>
      </c>
      <c r="AA53" s="695">
        <f>MROUND(Y53*(1+'Jan Rules'!$D$10),0.01)</f>
        <v>1.51</v>
      </c>
      <c r="AB53" s="696">
        <f t="shared" si="26"/>
        <v>1812</v>
      </c>
      <c r="AC53" s="697">
        <f>MROUND(IF($S53&gt;'Jan Rules'!$A$9,$Q53*(1+'Jan Rules'!$E$9),IF($S53&gt;'Jan Rules'!$A$8,$Q53*(1+'Jan Rules'!$E$8),IF($S53&gt;'Jan Rules'!$A$7,$Q53*(1+'Jan Rules'!$E$7),IF($S53&gt;'Jan Rules'!$A$6,$Q53*(1+'Jan Rules'!$E$6),IF($S53&gt;'Jan Rules'!$A$5,$Q53*(1+'Jan Rules'!$E$5),IF($S53&gt;'Jan Rules'!$A$4,$Q53*(1+'Jan Rules'!$E$4),IF($S53&gt;'Jan Rules'!$A$3,$Q53*(1+'Jan Rules'!$E$3),IF($S53&gt;'Jan Rules'!$A$2,$Q53*(1+'Jan Rules'!$E$2),0)))))))),0.01)</f>
        <v>1.37</v>
      </c>
      <c r="AD53" s="692">
        <f t="shared" si="27"/>
        <v>1644.0000000000002</v>
      </c>
      <c r="AE53" s="692">
        <f>MROUND(AC53*(1+'Jan Rules'!$E$10),0.01)</f>
        <v>1.43</v>
      </c>
      <c r="AF53" s="692">
        <f t="shared" si="28"/>
        <v>1716</v>
      </c>
      <c r="AG53" s="692">
        <f>MROUND(AE53*(1+'Jan Rules'!$E$10),0.01)</f>
        <v>1.49</v>
      </c>
      <c r="AH53" s="692">
        <f t="shared" si="29"/>
        <v>1788</v>
      </c>
      <c r="AI53" s="692">
        <f>MROUND(AG53*(1+'Jan Rules'!$E$10),0.01)</f>
        <v>1.56</v>
      </c>
      <c r="AJ53" s="692">
        <f t="shared" si="30"/>
        <v>1872</v>
      </c>
      <c r="AK53" s="692">
        <f>MROUND(AI53*(1+'Jan Rules'!$E$10),0.01)</f>
        <v>1.6300000000000001</v>
      </c>
      <c r="AL53" s="698">
        <f t="shared" si="31"/>
        <v>1956.0000000000002</v>
      </c>
      <c r="AM53" s="699"/>
      <c r="AP53" s="439" t="s">
        <v>2281</v>
      </c>
      <c r="AQ53" s="439"/>
      <c r="AR53" s="439"/>
      <c r="AS53" s="439"/>
      <c r="AT53" s="439"/>
    </row>
    <row r="54" spans="1:46" s="685" customFormat="1" ht="43" customHeight="1">
      <c r="A54" s="439">
        <v>585</v>
      </c>
      <c r="B54" s="679" t="s">
        <v>2414</v>
      </c>
      <c r="C54" s="679" t="s">
        <v>1965</v>
      </c>
      <c r="D54" s="680" t="s">
        <v>599</v>
      </c>
      <c r="E54" s="680">
        <v>18</v>
      </c>
      <c r="F54" s="680" t="s">
        <v>440</v>
      </c>
      <c r="G54" s="681">
        <v>2525</v>
      </c>
      <c r="H54" s="682" t="s">
        <v>2415</v>
      </c>
      <c r="I54" s="683">
        <v>46081</v>
      </c>
      <c r="J54" s="679" t="s">
        <v>2416</v>
      </c>
      <c r="K54" s="679" t="s">
        <v>2417</v>
      </c>
      <c r="L54" s="684" t="s">
        <v>2418</v>
      </c>
      <c r="M54" s="439"/>
      <c r="N54" s="681">
        <v>35148</v>
      </c>
      <c r="O54" s="686">
        <f t="shared" si="0"/>
        <v>2929</v>
      </c>
      <c r="P54" s="687">
        <f t="shared" si="1"/>
        <v>13.92</v>
      </c>
      <c r="Q54" s="688">
        <f t="shared" si="2"/>
        <v>1.1599999999999999</v>
      </c>
      <c r="R54" s="730">
        <v>1.25</v>
      </c>
      <c r="S54" s="690">
        <f t="shared" si="3"/>
        <v>7.7586206896551796E-2</v>
      </c>
      <c r="T54" s="731">
        <f t="shared" si="4"/>
        <v>1.25</v>
      </c>
      <c r="U54" s="692">
        <f>MROUND(IF($S54&gt;'Jan Rules'!$A$9,$Q54*(1+'Jan Rules'!$C$9),IF($S54&gt;'Jan Rules'!$A$8,$Q54*(1+'Jan Rules'!$C$8),IF($S54&gt;'Jan Rules'!$A$7,$Q54*(1+'Jan Rules'!$C$7),IF($S54&gt;'Jan Rules'!$A$6,$Q54*(1+'Jan Rules'!$C$6),IF($S54&gt;'Jan Rules'!$A$5,$Q54*(1+'Jan Rules'!$C$5),IF($S54&gt;'Jan Rules'!$A$4,$Q54*(1+'Jan Rules'!$C$4),IF($S54&gt;'Jan Rules'!$A$3,$Q54*(1+'Jan Rules'!$C$3),IF($S54&gt;'Jan Rules'!$A$2,$Q54*(1+'Jan Rules'!$C$2),0)))))))),0.01)</f>
        <v>1.36</v>
      </c>
      <c r="V54" s="693">
        <f t="shared" si="23"/>
        <v>3434.0000000000005</v>
      </c>
      <c r="W54" s="694">
        <f>MROUND(IF($S54&gt;'Jan Rules'!$A$9,$Q54*(1+'Jan Rules'!$D$9),IF($S54&gt;'Jan Rules'!$A$8,$Q54*(1+'Jan Rules'!$D$8),IF($S54&gt;'Jan Rules'!$A$7,$Q54*(1+'Jan Rules'!$D$7),IF($S54&gt;'Jan Rules'!$A$6,$Q54*(1+'Jan Rules'!$D$6),IF($S54&gt;'Jan Rules'!$A$5,$Q54*(1+'Jan Rules'!$D$5),IF($S54&gt;'Jan Rules'!$A$4,$Q54*(1+'Jan Rules'!$D$4),IF($S54&gt;'Jan Rules'!$A$3,$Q54*(1+'Jan Rules'!$D$3),IF($S54&gt;'Jan Rules'!$A$2,$Q54*(1+'Jan Rules'!$D$2),0)))))))),0.01)</f>
        <v>1.25</v>
      </c>
      <c r="X54" s="695">
        <f t="shared" si="24"/>
        <v>3156.25</v>
      </c>
      <c r="Y54" s="695">
        <f>MROUND(W54*(1+'Jan Rules'!$D$10),0.01)</f>
        <v>1.31</v>
      </c>
      <c r="Z54" s="695">
        <f t="shared" si="25"/>
        <v>3307.75</v>
      </c>
      <c r="AA54" s="695">
        <f>MROUND(Y54*(1+'Jan Rules'!$D$10),0.01)</f>
        <v>1.3800000000000001</v>
      </c>
      <c r="AB54" s="696">
        <f t="shared" si="26"/>
        <v>3484.5000000000005</v>
      </c>
      <c r="AC54" s="697">
        <f>MROUND(IF($S54&gt;'Jan Rules'!$A$9,$Q54*(1+'Jan Rules'!$E$9),IF($S54&gt;'Jan Rules'!$A$8,$Q54*(1+'Jan Rules'!$E$8),IF($S54&gt;'Jan Rules'!$A$7,$Q54*(1+'Jan Rules'!$E$7),IF($S54&gt;'Jan Rules'!$A$6,$Q54*(1+'Jan Rules'!$E$6),IF($S54&gt;'Jan Rules'!$A$5,$Q54*(1+'Jan Rules'!$E$5),IF($S54&gt;'Jan Rules'!$A$4,$Q54*(1+'Jan Rules'!$E$4),IF($S54&gt;'Jan Rules'!$A$3,$Q54*(1+'Jan Rules'!$E$3),IF($S54&gt;'Jan Rules'!$A$2,$Q54*(1+'Jan Rules'!$E$2),0)))))))),0.01)</f>
        <v>1.24</v>
      </c>
      <c r="AD54" s="692">
        <f t="shared" si="27"/>
        <v>3131</v>
      </c>
      <c r="AE54" s="692">
        <f>MROUND(AC54*(1+'Jan Rules'!$E$10),0.01)</f>
        <v>1.3</v>
      </c>
      <c r="AF54" s="692">
        <f t="shared" si="28"/>
        <v>3282.5</v>
      </c>
      <c r="AG54" s="692">
        <f>MROUND(AE54*(1+'Jan Rules'!$E$10),0.01)</f>
        <v>1.36</v>
      </c>
      <c r="AH54" s="692">
        <f t="shared" si="29"/>
        <v>3434.0000000000005</v>
      </c>
      <c r="AI54" s="692">
        <f>MROUND(AG54*(1+'Jan Rules'!$E$10),0.01)</f>
        <v>1.42</v>
      </c>
      <c r="AJ54" s="692">
        <f t="shared" si="30"/>
        <v>3585.5</v>
      </c>
      <c r="AK54" s="692">
        <f>MROUND(AI54*(1+'Jan Rules'!$E$10),0.01)</f>
        <v>1.48</v>
      </c>
      <c r="AL54" s="698">
        <f t="shared" si="31"/>
        <v>3737</v>
      </c>
      <c r="AM54" s="699" t="s">
        <v>2319</v>
      </c>
      <c r="AN54" s="439"/>
      <c r="AO54" s="439"/>
      <c r="AP54" s="439" t="s">
        <v>2281</v>
      </c>
    </row>
    <row r="55" spans="1:46" s="685" customFormat="1" ht="43" customHeight="1">
      <c r="A55" s="439">
        <v>585</v>
      </c>
      <c r="B55" s="679" t="s">
        <v>2414</v>
      </c>
      <c r="C55" s="679" t="s">
        <v>1951</v>
      </c>
      <c r="D55" s="680" t="s">
        <v>191</v>
      </c>
      <c r="E55" s="680">
        <v>11</v>
      </c>
      <c r="F55" s="680" t="s">
        <v>440</v>
      </c>
      <c r="G55" s="681">
        <v>2525</v>
      </c>
      <c r="H55" s="682" t="s">
        <v>2419</v>
      </c>
      <c r="I55" s="683">
        <v>46081</v>
      </c>
      <c r="J55" s="679" t="s">
        <v>2420</v>
      </c>
      <c r="K55" s="679">
        <v>4802822215</v>
      </c>
      <c r="L55" s="684" t="s">
        <v>2421</v>
      </c>
      <c r="M55" s="439"/>
      <c r="N55" s="681">
        <v>34845</v>
      </c>
      <c r="O55" s="686">
        <f t="shared" si="0"/>
        <v>2903.75</v>
      </c>
      <c r="P55" s="687">
        <f t="shared" si="1"/>
        <v>13.8</v>
      </c>
      <c r="Q55" s="688">
        <f t="shared" si="2"/>
        <v>1.1499999999999999</v>
      </c>
      <c r="R55" s="730">
        <v>1.25</v>
      </c>
      <c r="S55" s="690">
        <f t="shared" si="3"/>
        <v>8.6956521739130516E-2</v>
      </c>
      <c r="T55" s="731">
        <f t="shared" si="4"/>
        <v>1.25</v>
      </c>
      <c r="U55" s="692">
        <f>MROUND(IF($S55&gt;'Jan Rules'!$A$9,$Q55*(1+'Jan Rules'!$C$9),IF($S55&gt;'Jan Rules'!$A$8,$Q55*(1+'Jan Rules'!$C$8),IF($S55&gt;'Jan Rules'!$A$7,$Q55*(1+'Jan Rules'!$C$7),IF($S55&gt;'Jan Rules'!$A$6,$Q55*(1+'Jan Rules'!$C$6),IF($S55&gt;'Jan Rules'!$A$5,$Q55*(1+'Jan Rules'!$C$5),IF($S55&gt;'Jan Rules'!$A$4,$Q55*(1+'Jan Rules'!$C$4),IF($S55&gt;'Jan Rules'!$A$3,$Q55*(1+'Jan Rules'!$C$3),IF($S55&gt;'Jan Rules'!$A$2,$Q55*(1+'Jan Rules'!$C$2),0)))))))),0.01)</f>
        <v>1.35</v>
      </c>
      <c r="V55" s="693">
        <f t="shared" si="23"/>
        <v>3408.75</v>
      </c>
      <c r="W55" s="694">
        <f>MROUND(IF($S55&gt;'Jan Rules'!$A$9,$Q55*(1+'Jan Rules'!$D$9),IF($S55&gt;'Jan Rules'!$A$8,$Q55*(1+'Jan Rules'!$D$8),IF($S55&gt;'Jan Rules'!$A$7,$Q55*(1+'Jan Rules'!$D$7),IF($S55&gt;'Jan Rules'!$A$6,$Q55*(1+'Jan Rules'!$D$6),IF($S55&gt;'Jan Rules'!$A$5,$Q55*(1+'Jan Rules'!$D$5),IF($S55&gt;'Jan Rules'!$A$4,$Q55*(1+'Jan Rules'!$D$4),IF($S55&gt;'Jan Rules'!$A$3,$Q55*(1+'Jan Rules'!$D$3),IF($S55&gt;'Jan Rules'!$A$2,$Q55*(1+'Jan Rules'!$D$2),0)))))))),0.01)</f>
        <v>1.24</v>
      </c>
      <c r="X55" s="695">
        <f t="shared" si="24"/>
        <v>3131</v>
      </c>
      <c r="Y55" s="695">
        <f>MROUND(W55*(1+'Jan Rules'!$D$10),0.01)</f>
        <v>1.3</v>
      </c>
      <c r="Z55" s="695">
        <f t="shared" si="25"/>
        <v>3282.5</v>
      </c>
      <c r="AA55" s="695">
        <f>MROUND(Y55*(1+'Jan Rules'!$D$10),0.01)</f>
        <v>1.37</v>
      </c>
      <c r="AB55" s="696">
        <f t="shared" si="26"/>
        <v>3459.2500000000005</v>
      </c>
      <c r="AC55" s="697">
        <f>MROUND(IF($S55&gt;'Jan Rules'!$A$9,$Q55*(1+'Jan Rules'!$E$9),IF($S55&gt;'Jan Rules'!$A$8,$Q55*(1+'Jan Rules'!$E$8),IF($S55&gt;'Jan Rules'!$A$7,$Q55*(1+'Jan Rules'!$E$7),IF($S55&gt;'Jan Rules'!$A$6,$Q55*(1+'Jan Rules'!$E$6),IF($S55&gt;'Jan Rules'!$A$5,$Q55*(1+'Jan Rules'!$E$5),IF($S55&gt;'Jan Rules'!$A$4,$Q55*(1+'Jan Rules'!$E$4),IF($S55&gt;'Jan Rules'!$A$3,$Q55*(1+'Jan Rules'!$E$3),IF($S55&gt;'Jan Rules'!$A$2,$Q55*(1+'Jan Rules'!$E$2),0)))))))),0.01)</f>
        <v>1.23</v>
      </c>
      <c r="AD55" s="692">
        <f t="shared" si="27"/>
        <v>3105.75</v>
      </c>
      <c r="AE55" s="692">
        <f>MROUND(AC55*(1+'Jan Rules'!$E$10),0.01)</f>
        <v>1.29</v>
      </c>
      <c r="AF55" s="692">
        <f t="shared" si="28"/>
        <v>3257.25</v>
      </c>
      <c r="AG55" s="692">
        <f>MROUND(AE55*(1+'Jan Rules'!$E$10),0.01)</f>
        <v>1.35</v>
      </c>
      <c r="AH55" s="692">
        <f t="shared" si="29"/>
        <v>3408.75</v>
      </c>
      <c r="AI55" s="692">
        <f>MROUND(AG55*(1+'Jan Rules'!$E$10),0.01)</f>
        <v>1.41</v>
      </c>
      <c r="AJ55" s="692">
        <f t="shared" si="30"/>
        <v>3560.25</v>
      </c>
      <c r="AK55" s="692">
        <f>MROUND(AI55*(1+'Jan Rules'!$E$10),0.01)</f>
        <v>1.47</v>
      </c>
      <c r="AL55" s="698">
        <f t="shared" si="31"/>
        <v>3711.75</v>
      </c>
      <c r="AM55" s="711" t="s">
        <v>2422</v>
      </c>
      <c r="AN55" s="705"/>
      <c r="AO55" s="439"/>
      <c r="AP55" s="439" t="s">
        <v>2281</v>
      </c>
    </row>
    <row r="56" spans="1:46" s="685" customFormat="1" ht="43" customHeight="1">
      <c r="A56" s="439">
        <v>585</v>
      </c>
      <c r="B56" s="679" t="s">
        <v>2414</v>
      </c>
      <c r="C56" s="679" t="s">
        <v>1963</v>
      </c>
      <c r="D56" s="680" t="s">
        <v>1134</v>
      </c>
      <c r="E56" s="680" t="s">
        <v>1489</v>
      </c>
      <c r="F56" s="680" t="s">
        <v>387</v>
      </c>
      <c r="G56" s="681">
        <v>2438</v>
      </c>
      <c r="H56" s="682" t="s">
        <v>2423</v>
      </c>
      <c r="I56" s="683">
        <v>46203</v>
      </c>
      <c r="K56" s="786"/>
      <c r="L56" s="758"/>
      <c r="N56" s="681">
        <v>37740.239999999998</v>
      </c>
      <c r="O56" s="686">
        <f t="shared" si="0"/>
        <v>3145.02</v>
      </c>
      <c r="P56" s="687">
        <f t="shared" si="1"/>
        <v>15.479999999999999</v>
      </c>
      <c r="Q56" s="688">
        <f t="shared" si="2"/>
        <v>1.29</v>
      </c>
      <c r="R56" s="730">
        <v>1.25</v>
      </c>
      <c r="S56" s="690">
        <f t="shared" si="3"/>
        <v>-3.1007751937984523E-2</v>
      </c>
      <c r="T56" s="731">
        <f t="shared" si="4"/>
        <v>1.29</v>
      </c>
      <c r="U56" s="692">
        <f>MROUND(IF($S56&gt;'Jan Rules'!$A$9,$Q56*(1+'Jan Rules'!$C$9),IF($S56&gt;'Jan Rules'!$A$8,$Q56*(1+'Jan Rules'!$C$8),IF($S56&gt;'Jan Rules'!$A$7,$Q56*(1+'Jan Rules'!$C$7),IF($S56&gt;'Jan Rules'!$A$6,$Q56*(1+'Jan Rules'!$C$6),IF($S56&gt;'Jan Rules'!$A$5,$Q56*(1+'Jan Rules'!$C$5),IF($S56&gt;'Jan Rules'!$A$4,$Q56*(1+'Jan Rules'!$C$4),IF($S56&gt;'Jan Rules'!$A$3,$Q56*(1+'Jan Rules'!$C$3),IF($S56&gt;'Jan Rules'!$A$2,$Q56*(1+'Jan Rules'!$C$2),0)))))))),0.01)</f>
        <v>1.42</v>
      </c>
      <c r="V56" s="693">
        <f t="shared" si="23"/>
        <v>3461.96</v>
      </c>
      <c r="W56" s="694">
        <f>MROUND(IF($S56&gt;'Jan Rules'!$A$9,$Q56*(1+'Jan Rules'!$D$9),IF($S56&gt;'Jan Rules'!$A$8,$Q56*(1+'Jan Rules'!$D$8),IF($S56&gt;'Jan Rules'!$A$7,$Q56*(1+'Jan Rules'!$D$7),IF($S56&gt;'Jan Rules'!$A$6,$Q56*(1+'Jan Rules'!$D$6),IF($S56&gt;'Jan Rules'!$A$5,$Q56*(1+'Jan Rules'!$D$5),IF($S56&gt;'Jan Rules'!$A$4,$Q56*(1+'Jan Rules'!$D$4),IF($S56&gt;'Jan Rules'!$A$3,$Q56*(1+'Jan Rules'!$D$3),IF($S56&gt;'Jan Rules'!$A$2,$Q56*(1+'Jan Rules'!$D$2),0)))))))),0.01)</f>
        <v>1.35</v>
      </c>
      <c r="X56" s="695">
        <f t="shared" si="24"/>
        <v>3291.3</v>
      </c>
      <c r="Y56" s="695">
        <f>MROUND(W56*(1+'Jan Rules'!$D$10),0.01)</f>
        <v>1.42</v>
      </c>
      <c r="Z56" s="695">
        <f t="shared" si="25"/>
        <v>3461.96</v>
      </c>
      <c r="AA56" s="695">
        <f>MROUND(Y56*(1+'Jan Rules'!$D$10),0.01)</f>
        <v>1.49</v>
      </c>
      <c r="AB56" s="696">
        <f t="shared" si="26"/>
        <v>3632.62</v>
      </c>
      <c r="AC56" s="697">
        <f>MROUND(IF($S56&gt;'Jan Rules'!$A$9,$Q56*(1+'Jan Rules'!$E$9),IF($S56&gt;'Jan Rules'!$A$8,$Q56*(1+'Jan Rules'!$E$8),IF($S56&gt;'Jan Rules'!$A$7,$Q56*(1+'Jan Rules'!$E$7),IF($S56&gt;'Jan Rules'!$A$6,$Q56*(1+'Jan Rules'!$E$6),IF($S56&gt;'Jan Rules'!$A$5,$Q56*(1+'Jan Rules'!$E$5),IF($S56&gt;'Jan Rules'!$A$4,$Q56*(1+'Jan Rules'!$E$4),IF($S56&gt;'Jan Rules'!$A$3,$Q56*(1+'Jan Rules'!$E$3),IF($S56&gt;'Jan Rules'!$A$2,$Q56*(1+'Jan Rules'!$E$2),0)))))))),0.01)</f>
        <v>1.35</v>
      </c>
      <c r="AD56" s="692">
        <f t="shared" si="27"/>
        <v>3291.3</v>
      </c>
      <c r="AE56" s="692">
        <f>MROUND(AC56*(1+'Jan Rules'!$E$10),0.01)</f>
        <v>1.41</v>
      </c>
      <c r="AF56" s="692">
        <f t="shared" si="28"/>
        <v>3437.58</v>
      </c>
      <c r="AG56" s="692">
        <f>MROUND(AE56*(1+'Jan Rules'!$E$10),0.01)</f>
        <v>1.47</v>
      </c>
      <c r="AH56" s="692">
        <f t="shared" si="29"/>
        <v>3583.86</v>
      </c>
      <c r="AI56" s="692">
        <f>MROUND(AG56*(1+'Jan Rules'!$E$10),0.01)</f>
        <v>1.54</v>
      </c>
      <c r="AJ56" s="692">
        <f t="shared" si="30"/>
        <v>3754.52</v>
      </c>
      <c r="AK56" s="692">
        <f>MROUND(AI56*(1+'Jan Rules'!$E$10),0.01)</f>
        <v>1.61</v>
      </c>
      <c r="AL56" s="698">
        <f t="shared" si="31"/>
        <v>3925.1800000000003</v>
      </c>
      <c r="AM56" s="787"/>
      <c r="AP56" s="439" t="s">
        <v>2281</v>
      </c>
    </row>
    <row r="57" spans="1:46" s="685" customFormat="1" ht="43" customHeight="1">
      <c r="A57" s="439">
        <v>605</v>
      </c>
      <c r="B57" s="679" t="s">
        <v>2424</v>
      </c>
      <c r="C57" s="679" t="s">
        <v>2425</v>
      </c>
      <c r="D57" s="680" t="s">
        <v>1134</v>
      </c>
      <c r="E57" s="680" t="s">
        <v>1489</v>
      </c>
      <c r="F57" s="680" t="s">
        <v>387</v>
      </c>
      <c r="G57" s="681">
        <v>3008</v>
      </c>
      <c r="H57" s="682" t="s">
        <v>1984</v>
      </c>
      <c r="I57" s="683">
        <v>46142</v>
      </c>
      <c r="K57" s="788"/>
      <c r="L57" s="789"/>
      <c r="M57" s="439"/>
      <c r="N57" s="681">
        <v>45120</v>
      </c>
      <c r="O57" s="686">
        <f t="shared" si="0"/>
        <v>3760</v>
      </c>
      <c r="P57" s="687">
        <f t="shared" si="1"/>
        <v>15</v>
      </c>
      <c r="Q57" s="688">
        <f t="shared" si="2"/>
        <v>1.25</v>
      </c>
      <c r="R57" s="730">
        <v>1.45</v>
      </c>
      <c r="S57" s="690">
        <f t="shared" si="3"/>
        <v>0.15999999999999998</v>
      </c>
      <c r="T57" s="731">
        <f t="shared" si="4"/>
        <v>1.45</v>
      </c>
      <c r="U57" s="692">
        <f>MROUND(IF($S57&gt;'Jan Rules'!$A$9,$Q57*(1+'Jan Rules'!$C$9),IF($S57&gt;'Jan Rules'!$A$8,$Q57*(1+'Jan Rules'!$C$8),IF($S57&gt;'Jan Rules'!$A$7,$Q57*(1+'Jan Rules'!$C$7),IF($S57&gt;'Jan Rules'!$A$6,$Q57*(1+'Jan Rules'!$C$6),IF($S57&gt;'Jan Rules'!$A$5,$Q57*(1+'Jan Rules'!$C$5),IF($S57&gt;'Jan Rules'!$A$4,$Q57*(1+'Jan Rules'!$C$4),IF($S57&gt;'Jan Rules'!$A$3,$Q57*(1+'Jan Rules'!$C$3),IF($S57&gt;'Jan Rules'!$A$2,$Q57*(1+'Jan Rules'!$C$2),0)))))))),0.01)</f>
        <v>1.53</v>
      </c>
      <c r="V57" s="693">
        <f t="shared" si="23"/>
        <v>4602.24</v>
      </c>
      <c r="W57" s="694">
        <f>MROUND(IF($S57&gt;'Jan Rules'!$A$9,$Q57*(1+'Jan Rules'!$D$9),IF($S57&gt;'Jan Rules'!$A$8,$Q57*(1+'Jan Rules'!$D$8),IF($S57&gt;'Jan Rules'!$A$7,$Q57*(1+'Jan Rules'!$D$7),IF($S57&gt;'Jan Rules'!$A$6,$Q57*(1+'Jan Rules'!$D$6),IF($S57&gt;'Jan Rules'!$A$5,$Q57*(1+'Jan Rules'!$D$5),IF($S57&gt;'Jan Rules'!$A$4,$Q57*(1+'Jan Rules'!$D$4),IF($S57&gt;'Jan Rules'!$A$3,$Q57*(1+'Jan Rules'!$D$3),IF($S57&gt;'Jan Rules'!$A$2,$Q57*(1+'Jan Rules'!$D$2),0)))))))),0.01)</f>
        <v>1.41</v>
      </c>
      <c r="X57" s="695">
        <f t="shared" si="24"/>
        <v>4241.28</v>
      </c>
      <c r="Y57" s="695">
        <f>MROUND(W57*(1+'Jan Rules'!$D$10),0.01)</f>
        <v>1.48</v>
      </c>
      <c r="Z57" s="695">
        <f t="shared" si="25"/>
        <v>4451.84</v>
      </c>
      <c r="AA57" s="695">
        <f>MROUND(Y57*(1+'Jan Rules'!$D$10),0.01)</f>
        <v>1.55</v>
      </c>
      <c r="AB57" s="696">
        <f t="shared" si="26"/>
        <v>4662.4000000000005</v>
      </c>
      <c r="AC57" s="697">
        <f>MROUND(IF($S57&gt;'Jan Rules'!$A$9,$Q57*(1+'Jan Rules'!$E$9),IF($S57&gt;'Jan Rules'!$A$8,$Q57*(1+'Jan Rules'!$E$8),IF($S57&gt;'Jan Rules'!$A$7,$Q57*(1+'Jan Rules'!$E$7),IF($S57&gt;'Jan Rules'!$A$6,$Q57*(1+'Jan Rules'!$E$6),IF($S57&gt;'Jan Rules'!$A$5,$Q57*(1+'Jan Rules'!$E$5),IF($S57&gt;'Jan Rules'!$A$4,$Q57*(1+'Jan Rules'!$E$4),IF($S57&gt;'Jan Rules'!$A$3,$Q57*(1+'Jan Rules'!$E$3),IF($S57&gt;'Jan Rules'!$A$2,$Q57*(1+'Jan Rules'!$E$2),0)))))))),0.01)</f>
        <v>1.4000000000000001</v>
      </c>
      <c r="AD57" s="692">
        <f t="shared" si="27"/>
        <v>4211.2000000000007</v>
      </c>
      <c r="AE57" s="692">
        <f>MROUND(AC57*(1+'Jan Rules'!$E$10),0.01)</f>
        <v>1.46</v>
      </c>
      <c r="AF57" s="692">
        <f t="shared" si="28"/>
        <v>4391.68</v>
      </c>
      <c r="AG57" s="692">
        <f>MROUND(AE57*(1+'Jan Rules'!$E$10),0.01)</f>
        <v>1.53</v>
      </c>
      <c r="AH57" s="692">
        <f t="shared" si="29"/>
        <v>4602.24</v>
      </c>
      <c r="AI57" s="692">
        <f>MROUND(AG57*(1+'Jan Rules'!$E$10),0.01)</f>
        <v>1.6</v>
      </c>
      <c r="AJ57" s="692">
        <f t="shared" si="30"/>
        <v>4812.8</v>
      </c>
      <c r="AK57" s="692">
        <f>MROUND(AI57*(1+'Jan Rules'!$E$10),0.01)</f>
        <v>1.67</v>
      </c>
      <c r="AL57" s="698">
        <f t="shared" si="31"/>
        <v>5023.3599999999997</v>
      </c>
      <c r="AM57" s="699"/>
      <c r="AN57" s="439"/>
      <c r="AO57" s="439"/>
      <c r="AP57" s="439" t="s">
        <v>2281</v>
      </c>
      <c r="AQ57" s="439"/>
      <c r="AR57" s="439"/>
      <c r="AS57" s="439"/>
      <c r="AT57" s="439"/>
    </row>
    <row r="58" spans="1:46" s="685" customFormat="1" ht="43" customHeight="1">
      <c r="A58" s="439">
        <v>605</v>
      </c>
      <c r="B58" s="679" t="s">
        <v>2424</v>
      </c>
      <c r="C58" s="679" t="s">
        <v>2009</v>
      </c>
      <c r="D58" s="680" t="s">
        <v>1134</v>
      </c>
      <c r="E58" s="680" t="s">
        <v>1489</v>
      </c>
      <c r="F58" s="680" t="s">
        <v>387</v>
      </c>
      <c r="G58" s="681">
        <v>1600</v>
      </c>
      <c r="H58" s="682" t="s">
        <v>2010</v>
      </c>
      <c r="I58" s="683">
        <v>46203</v>
      </c>
      <c r="K58" s="786"/>
      <c r="L58" s="758"/>
      <c r="N58" s="681">
        <v>26880</v>
      </c>
      <c r="O58" s="686">
        <f t="shared" si="0"/>
        <v>2240</v>
      </c>
      <c r="P58" s="687">
        <f t="shared" si="1"/>
        <v>16.8</v>
      </c>
      <c r="Q58" s="688">
        <f t="shared" si="2"/>
        <v>1.4</v>
      </c>
      <c r="R58" s="730">
        <v>1.45</v>
      </c>
      <c r="S58" s="690">
        <f t="shared" si="3"/>
        <v>3.5714285714285747E-2</v>
      </c>
      <c r="T58" s="731">
        <f t="shared" si="4"/>
        <v>1.45</v>
      </c>
      <c r="U58" s="692">
        <f>MROUND(IF($S58&gt;'Jan Rules'!$A$9,$Q58*(1+'Jan Rules'!$C$9),IF($S58&gt;'Jan Rules'!$A$8,$Q58*(1+'Jan Rules'!$C$8),IF($S58&gt;'Jan Rules'!$A$7,$Q58*(1+'Jan Rules'!$C$7),IF($S58&gt;'Jan Rules'!$A$6,$Q58*(1+'Jan Rules'!$C$6),IF($S58&gt;'Jan Rules'!$A$5,$Q58*(1+'Jan Rules'!$C$5),IF($S58&gt;'Jan Rules'!$A$4,$Q58*(1+'Jan Rules'!$C$4),IF($S58&gt;'Jan Rules'!$A$3,$Q58*(1+'Jan Rules'!$C$3),IF($S58&gt;'Jan Rules'!$A$2,$Q58*(1+'Jan Rules'!$C$2),0)))))))),0.01)</f>
        <v>1.57</v>
      </c>
      <c r="V58" s="693">
        <f t="shared" si="23"/>
        <v>2512</v>
      </c>
      <c r="W58" s="694">
        <f>MROUND(IF($S58&gt;'Jan Rules'!$A$9,$Q58*(1+'Jan Rules'!$D$9),IF($S58&gt;'Jan Rules'!$A$8,$Q58*(1+'Jan Rules'!$D$8),IF($S58&gt;'Jan Rules'!$A$7,$Q58*(1+'Jan Rules'!$D$7),IF($S58&gt;'Jan Rules'!$A$6,$Q58*(1+'Jan Rules'!$D$6),IF($S58&gt;'Jan Rules'!$A$5,$Q58*(1+'Jan Rules'!$D$5),IF($S58&gt;'Jan Rules'!$A$4,$Q58*(1+'Jan Rules'!$D$4),IF($S58&gt;'Jan Rules'!$A$3,$Q58*(1+'Jan Rules'!$D$3),IF($S58&gt;'Jan Rules'!$A$2,$Q58*(1+'Jan Rules'!$D$2),0)))))))),0.01)</f>
        <v>1.47</v>
      </c>
      <c r="X58" s="695">
        <f t="shared" si="24"/>
        <v>2352</v>
      </c>
      <c r="Y58" s="695">
        <f>MROUND(W58*(1+'Jan Rules'!$D$10),0.01)</f>
        <v>1.54</v>
      </c>
      <c r="Z58" s="695">
        <f t="shared" si="25"/>
        <v>2464</v>
      </c>
      <c r="AA58" s="695">
        <f>MROUND(Y58*(1+'Jan Rules'!$D$10),0.01)</f>
        <v>1.62</v>
      </c>
      <c r="AB58" s="696">
        <f t="shared" si="26"/>
        <v>2592</v>
      </c>
      <c r="AC58" s="697">
        <f>MROUND(IF($S58&gt;'Jan Rules'!$A$9,$Q58*(1+'Jan Rules'!$E$9),IF($S58&gt;'Jan Rules'!$A$8,$Q58*(1+'Jan Rules'!$E$8),IF($S58&gt;'Jan Rules'!$A$7,$Q58*(1+'Jan Rules'!$E$7),IF($S58&gt;'Jan Rules'!$A$6,$Q58*(1+'Jan Rules'!$E$6),IF($S58&gt;'Jan Rules'!$A$5,$Q58*(1+'Jan Rules'!$E$5),IF($S58&gt;'Jan Rules'!$A$4,$Q58*(1+'Jan Rules'!$E$4),IF($S58&gt;'Jan Rules'!$A$3,$Q58*(1+'Jan Rules'!$E$3),IF($S58&gt;'Jan Rules'!$A$2,$Q58*(1+'Jan Rules'!$E$2),0)))))))),0.01)</f>
        <v>1.47</v>
      </c>
      <c r="AD58" s="692">
        <f t="shared" si="27"/>
        <v>2352</v>
      </c>
      <c r="AE58" s="692">
        <f>MROUND(AC58*(1+'Jan Rules'!$E$10),0.01)</f>
        <v>1.54</v>
      </c>
      <c r="AF58" s="692">
        <f t="shared" si="28"/>
        <v>2464</v>
      </c>
      <c r="AG58" s="692">
        <f>MROUND(AE58*(1+'Jan Rules'!$E$10),0.01)</f>
        <v>1.61</v>
      </c>
      <c r="AH58" s="692">
        <f t="shared" si="29"/>
        <v>2576</v>
      </c>
      <c r="AI58" s="692">
        <f>MROUND(AG58*(1+'Jan Rules'!$E$10),0.01)</f>
        <v>1.68</v>
      </c>
      <c r="AJ58" s="692">
        <f t="shared" si="30"/>
        <v>2688</v>
      </c>
      <c r="AK58" s="692">
        <f>MROUND(AI58*(1+'Jan Rules'!$E$10),0.01)</f>
        <v>1.76</v>
      </c>
      <c r="AL58" s="698">
        <f t="shared" si="31"/>
        <v>2816</v>
      </c>
      <c r="AM58" s="699"/>
      <c r="AP58" s="439" t="s">
        <v>2281</v>
      </c>
    </row>
    <row r="59" spans="1:46" s="685" customFormat="1" ht="43" customHeight="1">
      <c r="A59" s="439">
        <v>629</v>
      </c>
      <c r="B59" s="679" t="s">
        <v>2426</v>
      </c>
      <c r="C59" s="679" t="s">
        <v>2427</v>
      </c>
      <c r="D59" s="680" t="s">
        <v>1134</v>
      </c>
      <c r="E59" s="680" t="s">
        <v>1489</v>
      </c>
      <c r="F59" s="680" t="s">
        <v>387</v>
      </c>
      <c r="G59" s="681">
        <v>11333</v>
      </c>
      <c r="H59" s="682" t="s">
        <v>2428</v>
      </c>
      <c r="I59" s="683">
        <v>46203</v>
      </c>
      <c r="J59" s="754"/>
      <c r="K59" s="754"/>
      <c r="L59" s="755"/>
      <c r="M59" s="439"/>
      <c r="N59" s="681">
        <v>163195.20000000001</v>
      </c>
      <c r="O59" s="686">
        <f t="shared" si="0"/>
        <v>13599.6</v>
      </c>
      <c r="P59" s="687">
        <f t="shared" si="1"/>
        <v>14.4</v>
      </c>
      <c r="Q59" s="688">
        <f t="shared" si="2"/>
        <v>1.2</v>
      </c>
      <c r="R59" s="730">
        <v>1.35</v>
      </c>
      <c r="S59" s="690">
        <f t="shared" si="3"/>
        <v>0.12500000000000011</v>
      </c>
      <c r="T59" s="731">
        <f t="shared" si="4"/>
        <v>1.35</v>
      </c>
      <c r="U59" s="692">
        <f>MROUND(IF($S59&gt;'Jan Rules'!$A$9,$Q59*(1+'Jan Rules'!$C$9),IF($S59&gt;'Jan Rules'!$A$8,$Q59*(1+'Jan Rules'!$C$8),IF($S59&gt;'Jan Rules'!$A$7,$Q59*(1+'Jan Rules'!$C$7),IF($S59&gt;'Jan Rules'!$A$6,$Q59*(1+'Jan Rules'!$C$6),IF($S59&gt;'Jan Rules'!$A$5,$Q59*(1+'Jan Rules'!$C$5),IF($S59&gt;'Jan Rules'!$A$4,$Q59*(1+'Jan Rules'!$C$4),IF($S59&gt;'Jan Rules'!$A$3,$Q59*(1+'Jan Rules'!$C$3),IF($S59&gt;'Jan Rules'!$A$2,$Q59*(1+'Jan Rules'!$C$2),0)))))))),0.01)</f>
        <v>1.46</v>
      </c>
      <c r="V59" s="693">
        <f t="shared" si="23"/>
        <v>16546.18</v>
      </c>
      <c r="W59" s="694">
        <f>MROUND(IF($S59&gt;'Jan Rules'!$A$9,$Q59*(1+'Jan Rules'!$D$9),IF($S59&gt;'Jan Rules'!$A$8,$Q59*(1+'Jan Rules'!$D$8),IF($S59&gt;'Jan Rules'!$A$7,$Q59*(1+'Jan Rules'!$D$7),IF($S59&gt;'Jan Rules'!$A$6,$Q59*(1+'Jan Rules'!$D$6),IF($S59&gt;'Jan Rules'!$A$5,$Q59*(1+'Jan Rules'!$D$5),IF($S59&gt;'Jan Rules'!$A$4,$Q59*(1+'Jan Rules'!$D$4),IF($S59&gt;'Jan Rules'!$A$3,$Q59*(1+'Jan Rules'!$D$3),IF($S59&gt;'Jan Rules'!$A$2,$Q59*(1+'Jan Rules'!$D$2),0)))))))),0.01)</f>
        <v>1.36</v>
      </c>
      <c r="X59" s="695">
        <f t="shared" si="24"/>
        <v>15412.880000000001</v>
      </c>
      <c r="Y59" s="695">
        <f>MROUND(W59*(1+'Jan Rules'!$D$10),0.01)</f>
        <v>1.43</v>
      </c>
      <c r="Z59" s="695">
        <f t="shared" si="25"/>
        <v>16206.189999999999</v>
      </c>
      <c r="AA59" s="695">
        <f>MROUND(Y59*(1+'Jan Rules'!$D$10),0.01)</f>
        <v>1.5</v>
      </c>
      <c r="AB59" s="696">
        <f t="shared" si="26"/>
        <v>16999.5</v>
      </c>
      <c r="AC59" s="697">
        <f>MROUND(IF($S59&gt;'Jan Rules'!$A$9,$Q59*(1+'Jan Rules'!$E$9),IF($S59&gt;'Jan Rules'!$A$8,$Q59*(1+'Jan Rules'!$E$8),IF($S59&gt;'Jan Rules'!$A$7,$Q59*(1+'Jan Rules'!$E$7),IF($S59&gt;'Jan Rules'!$A$6,$Q59*(1+'Jan Rules'!$E$6),IF($S59&gt;'Jan Rules'!$A$5,$Q59*(1+'Jan Rules'!$E$5),IF($S59&gt;'Jan Rules'!$A$4,$Q59*(1+'Jan Rules'!$E$4),IF($S59&gt;'Jan Rules'!$A$3,$Q59*(1+'Jan Rules'!$E$3),IF($S59&gt;'Jan Rules'!$A$2,$Q59*(1+'Jan Rules'!$E$2),0)))))))),0.01)</f>
        <v>1.34</v>
      </c>
      <c r="AD59" s="692">
        <f t="shared" si="27"/>
        <v>15186.220000000001</v>
      </c>
      <c r="AE59" s="692">
        <f>MROUND(AC59*(1+'Jan Rules'!$E$10),0.01)</f>
        <v>1.4000000000000001</v>
      </c>
      <c r="AF59" s="692">
        <f t="shared" si="28"/>
        <v>15866.2</v>
      </c>
      <c r="AG59" s="692">
        <f>MROUND(AE59*(1+'Jan Rules'!$E$10),0.01)</f>
        <v>1.46</v>
      </c>
      <c r="AH59" s="692">
        <f t="shared" si="29"/>
        <v>16546.18</v>
      </c>
      <c r="AI59" s="692">
        <f>MROUND(AG59*(1+'Jan Rules'!$E$10),0.01)</f>
        <v>1.53</v>
      </c>
      <c r="AJ59" s="692">
        <f t="shared" si="30"/>
        <v>17339.490000000002</v>
      </c>
      <c r="AK59" s="692">
        <f>MROUND(AI59*(1+'Jan Rules'!$E$10),0.01)</f>
        <v>1.6</v>
      </c>
      <c r="AL59" s="698">
        <f t="shared" si="31"/>
        <v>18132.8</v>
      </c>
      <c r="AM59" s="699" t="s">
        <v>2429</v>
      </c>
      <c r="AN59" s="439"/>
      <c r="AO59" s="439"/>
      <c r="AP59" s="723" t="s">
        <v>2281</v>
      </c>
    </row>
    <row r="60" spans="1:46" s="685" customFormat="1" ht="43" customHeight="1">
      <c r="A60" s="439">
        <v>640</v>
      </c>
      <c r="B60" s="716" t="s">
        <v>2430</v>
      </c>
      <c r="C60" s="716" t="s">
        <v>2098</v>
      </c>
      <c r="D60" s="716" t="s">
        <v>1134</v>
      </c>
      <c r="E60" s="716" t="s">
        <v>1489</v>
      </c>
      <c r="F60" s="716" t="s">
        <v>387</v>
      </c>
      <c r="G60" s="717">
        <v>15719</v>
      </c>
      <c r="H60" s="718" t="s">
        <v>2431</v>
      </c>
      <c r="I60" s="719">
        <v>46081</v>
      </c>
      <c r="J60" s="790"/>
      <c r="K60" s="770"/>
      <c r="L60" s="791"/>
      <c r="M60" s="723"/>
      <c r="N60" s="717">
        <v>226354.56</v>
      </c>
      <c r="O60" s="724">
        <f t="shared" si="0"/>
        <v>18862.88</v>
      </c>
      <c r="P60" s="725">
        <f t="shared" si="1"/>
        <v>14.400061072587315</v>
      </c>
      <c r="Q60" s="726">
        <f t="shared" si="2"/>
        <v>1.2000050893822762</v>
      </c>
      <c r="R60" s="735"/>
      <c r="S60" s="736">
        <f t="shared" si="3"/>
        <v>-1</v>
      </c>
      <c r="T60" s="744">
        <f t="shared" si="4"/>
        <v>1.2000050893822762</v>
      </c>
      <c r="U60" s="692">
        <f>MROUND(IF($S60&gt;'Jan Rules'!$A$9,$Q60*(1+'Jan Rules'!$C$9),IF($S60&gt;'Jan Rules'!$A$8,$Q60*(1+'Jan Rules'!$C$8),IF($S60&gt;'Jan Rules'!$A$7,$Q60*(1+'Jan Rules'!$C$7),IF($S60&gt;'Jan Rules'!$A$6,$Q60*(1+'Jan Rules'!$C$6),IF($S60&gt;'Jan Rules'!$A$5,$Q60*(1+'Jan Rules'!$C$5),IF($S60&gt;'Jan Rules'!$A$4,$Q60*(1+'Jan Rules'!$C$4),IF($S60&gt;'Jan Rules'!$A$3,$Q60*(1+'Jan Rules'!$C$3),IF($S60&gt;'Jan Rules'!$A$2,$Q60*(1+'Jan Rules'!$C$2),0)))))))),0.01)</f>
        <v>1.32</v>
      </c>
      <c r="V60" s="693">
        <f t="shared" si="23"/>
        <v>20749.080000000002</v>
      </c>
      <c r="W60" s="694">
        <f>MROUND(IF($S60&gt;'Jan Rules'!$A$9,$Q60*(1+'Jan Rules'!$D$9),IF($S60&gt;'Jan Rules'!$A$8,$Q60*(1+'Jan Rules'!$D$8),IF($S60&gt;'Jan Rules'!$A$7,$Q60*(1+'Jan Rules'!$D$7),IF($S60&gt;'Jan Rules'!$A$6,$Q60*(1+'Jan Rules'!$D$6),IF($S60&gt;'Jan Rules'!$A$5,$Q60*(1+'Jan Rules'!$D$5),IF($S60&gt;'Jan Rules'!$A$4,$Q60*(1+'Jan Rules'!$D$4),IF($S60&gt;'Jan Rules'!$A$3,$Q60*(1+'Jan Rules'!$D$3),IF($S60&gt;'Jan Rules'!$A$2,$Q60*(1+'Jan Rules'!$D$2),0)))))))),0.01)</f>
        <v>1.26</v>
      </c>
      <c r="X60" s="695">
        <f t="shared" si="24"/>
        <v>19805.939999999999</v>
      </c>
      <c r="Y60" s="695">
        <f>MROUND(W60*(1+'Jan Rules'!$D$10),0.01)</f>
        <v>1.32</v>
      </c>
      <c r="Z60" s="695">
        <f t="shared" si="25"/>
        <v>20749.080000000002</v>
      </c>
      <c r="AA60" s="695">
        <f>MROUND(Y60*(1+'Jan Rules'!$D$10),0.01)</f>
        <v>1.3900000000000001</v>
      </c>
      <c r="AB60" s="696">
        <f t="shared" si="26"/>
        <v>21849.410000000003</v>
      </c>
      <c r="AC60" s="697">
        <f>MROUND(IF($S60&gt;'Jan Rules'!$A$9,$Q60*(1+'Jan Rules'!$E$9),IF($S60&gt;'Jan Rules'!$A$8,$Q60*(1+'Jan Rules'!$E$8),IF($S60&gt;'Jan Rules'!$A$7,$Q60*(1+'Jan Rules'!$E$7),IF($S60&gt;'Jan Rules'!$A$6,$Q60*(1+'Jan Rules'!$E$6),IF($S60&gt;'Jan Rules'!$A$5,$Q60*(1+'Jan Rules'!$E$5),IF($S60&gt;'Jan Rules'!$A$4,$Q60*(1+'Jan Rules'!$E$4),IF($S60&gt;'Jan Rules'!$A$3,$Q60*(1+'Jan Rules'!$E$3),IF($S60&gt;'Jan Rules'!$A$2,$Q60*(1+'Jan Rules'!$E$2),0)))))))),0.01)</f>
        <v>1.26</v>
      </c>
      <c r="AD60" s="692">
        <f t="shared" si="27"/>
        <v>19805.939999999999</v>
      </c>
      <c r="AE60" s="692">
        <f>MROUND(AC60*(1+'Jan Rules'!$E$10),0.01)</f>
        <v>1.32</v>
      </c>
      <c r="AF60" s="692">
        <f t="shared" si="28"/>
        <v>20749.080000000002</v>
      </c>
      <c r="AG60" s="692">
        <f>MROUND(AE60*(1+'Jan Rules'!$E$10),0.01)</f>
        <v>1.3800000000000001</v>
      </c>
      <c r="AH60" s="692">
        <f t="shared" si="29"/>
        <v>21692.22</v>
      </c>
      <c r="AI60" s="692">
        <f>MROUND(AG60*(1+'Jan Rules'!$E$10),0.01)</f>
        <v>1.44</v>
      </c>
      <c r="AJ60" s="692">
        <f t="shared" si="30"/>
        <v>22635.360000000001</v>
      </c>
      <c r="AK60" s="692">
        <f>MROUND(AI60*(1+'Jan Rules'!$E$10),0.01)</f>
        <v>1.5</v>
      </c>
      <c r="AL60" s="698">
        <f t="shared" si="31"/>
        <v>23578.5</v>
      </c>
      <c r="AM60" s="699"/>
      <c r="AN60" s="723"/>
      <c r="AO60" s="723"/>
      <c r="AP60" s="723" t="s">
        <v>1129</v>
      </c>
    </row>
    <row r="61" spans="1:46" s="685" customFormat="1" ht="43" customHeight="1">
      <c r="A61" s="439">
        <v>640</v>
      </c>
      <c r="B61" s="716" t="s">
        <v>2430</v>
      </c>
      <c r="C61" s="716" t="s">
        <v>2103</v>
      </c>
      <c r="D61" s="716" t="s">
        <v>1134</v>
      </c>
      <c r="E61" s="716" t="s">
        <v>1489</v>
      </c>
      <c r="F61" s="716" t="s">
        <v>387</v>
      </c>
      <c r="G61" s="717">
        <v>12105</v>
      </c>
      <c r="H61" s="718" t="s">
        <v>2432</v>
      </c>
      <c r="I61" s="719">
        <v>46081</v>
      </c>
      <c r="J61" s="790"/>
      <c r="K61" s="770"/>
      <c r="L61" s="771"/>
      <c r="M61" s="723"/>
      <c r="N61" s="717">
        <v>174935.76</v>
      </c>
      <c r="O61" s="724">
        <f t="shared" si="0"/>
        <v>14577.980000000001</v>
      </c>
      <c r="P61" s="725">
        <f t="shared" si="1"/>
        <v>14.451529120198266</v>
      </c>
      <c r="Q61" s="726">
        <f t="shared" si="2"/>
        <v>1.2042940933498556</v>
      </c>
      <c r="R61" s="735"/>
      <c r="S61" s="736">
        <f t="shared" si="3"/>
        <v>-1</v>
      </c>
      <c r="T61" s="744">
        <f t="shared" si="4"/>
        <v>1.2042940933498556</v>
      </c>
      <c r="U61" s="692">
        <f>MROUND(IF($S61&gt;'Jan Rules'!$A$9,$Q61*(1+'Jan Rules'!$C$9),IF($S61&gt;'Jan Rules'!$A$8,$Q61*(1+'Jan Rules'!$C$8),IF($S61&gt;'Jan Rules'!$A$7,$Q61*(1+'Jan Rules'!$C$7),IF($S61&gt;'Jan Rules'!$A$6,$Q61*(1+'Jan Rules'!$C$6),IF($S61&gt;'Jan Rules'!$A$5,$Q61*(1+'Jan Rules'!$C$5),IF($S61&gt;'Jan Rules'!$A$4,$Q61*(1+'Jan Rules'!$C$4),IF($S61&gt;'Jan Rules'!$A$3,$Q61*(1+'Jan Rules'!$C$3),IF($S61&gt;'Jan Rules'!$A$2,$Q61*(1+'Jan Rules'!$C$2),0)))))))),0.01)</f>
        <v>1.32</v>
      </c>
      <c r="V61" s="693">
        <f t="shared" si="23"/>
        <v>15978.6</v>
      </c>
      <c r="W61" s="694">
        <f>MROUND(IF($S61&gt;'Jan Rules'!$A$9,$Q61*(1+'Jan Rules'!$D$9),IF($S61&gt;'Jan Rules'!$A$8,$Q61*(1+'Jan Rules'!$D$8),IF($S61&gt;'Jan Rules'!$A$7,$Q61*(1+'Jan Rules'!$D$7),IF($S61&gt;'Jan Rules'!$A$6,$Q61*(1+'Jan Rules'!$D$6),IF($S61&gt;'Jan Rules'!$A$5,$Q61*(1+'Jan Rules'!$D$5),IF($S61&gt;'Jan Rules'!$A$4,$Q61*(1+'Jan Rules'!$D$4),IF($S61&gt;'Jan Rules'!$A$3,$Q61*(1+'Jan Rules'!$D$3),IF($S61&gt;'Jan Rules'!$A$2,$Q61*(1+'Jan Rules'!$D$2),0)))))))),0.01)</f>
        <v>1.26</v>
      </c>
      <c r="X61" s="695">
        <f t="shared" si="24"/>
        <v>15252.3</v>
      </c>
      <c r="Y61" s="695">
        <f>MROUND(W61*(1+'Jan Rules'!$D$10),0.01)</f>
        <v>1.32</v>
      </c>
      <c r="Z61" s="695">
        <f t="shared" si="25"/>
        <v>15978.6</v>
      </c>
      <c r="AA61" s="695">
        <f>MROUND(Y61*(1+'Jan Rules'!$D$10),0.01)</f>
        <v>1.3900000000000001</v>
      </c>
      <c r="AB61" s="696">
        <f t="shared" si="26"/>
        <v>16825.95</v>
      </c>
      <c r="AC61" s="697">
        <f>MROUND(IF($S61&gt;'Jan Rules'!$A$9,$Q61*(1+'Jan Rules'!$E$9),IF($S61&gt;'Jan Rules'!$A$8,$Q61*(1+'Jan Rules'!$E$8),IF($S61&gt;'Jan Rules'!$A$7,$Q61*(1+'Jan Rules'!$E$7),IF($S61&gt;'Jan Rules'!$A$6,$Q61*(1+'Jan Rules'!$E$6),IF($S61&gt;'Jan Rules'!$A$5,$Q61*(1+'Jan Rules'!$E$5),IF($S61&gt;'Jan Rules'!$A$4,$Q61*(1+'Jan Rules'!$E$4),IF($S61&gt;'Jan Rules'!$A$3,$Q61*(1+'Jan Rules'!$E$3),IF($S61&gt;'Jan Rules'!$A$2,$Q61*(1+'Jan Rules'!$E$2),0)))))))),0.01)</f>
        <v>1.26</v>
      </c>
      <c r="AD61" s="692">
        <f t="shared" si="27"/>
        <v>15252.3</v>
      </c>
      <c r="AE61" s="692">
        <f>MROUND(AC61*(1+'Jan Rules'!$E$10),0.01)</f>
        <v>1.32</v>
      </c>
      <c r="AF61" s="692">
        <f t="shared" si="28"/>
        <v>15978.6</v>
      </c>
      <c r="AG61" s="692">
        <f>MROUND(AE61*(1+'Jan Rules'!$E$10),0.01)</f>
        <v>1.3800000000000001</v>
      </c>
      <c r="AH61" s="692">
        <f t="shared" si="29"/>
        <v>16704.900000000001</v>
      </c>
      <c r="AI61" s="692">
        <f>MROUND(AG61*(1+'Jan Rules'!$E$10),0.01)</f>
        <v>1.44</v>
      </c>
      <c r="AJ61" s="692">
        <f t="shared" si="30"/>
        <v>17431.2</v>
      </c>
      <c r="AK61" s="692">
        <f>MROUND(AI61*(1+'Jan Rules'!$E$10),0.01)</f>
        <v>1.5</v>
      </c>
      <c r="AL61" s="698">
        <f t="shared" si="31"/>
        <v>18157.5</v>
      </c>
      <c r="AM61" s="699"/>
      <c r="AN61" s="723"/>
      <c r="AO61" s="723"/>
      <c r="AP61" s="723" t="s">
        <v>1129</v>
      </c>
    </row>
    <row r="62" spans="1:46" s="685" customFormat="1" ht="43" customHeight="1">
      <c r="A62" s="439">
        <v>668</v>
      </c>
      <c r="B62" s="716" t="s">
        <v>2433</v>
      </c>
      <c r="C62" s="716" t="s">
        <v>2434</v>
      </c>
      <c r="D62" s="716" t="s">
        <v>1134</v>
      </c>
      <c r="E62" s="716" t="s">
        <v>1489</v>
      </c>
      <c r="F62" s="716" t="s">
        <v>387</v>
      </c>
      <c r="G62" s="717">
        <v>903</v>
      </c>
      <c r="H62" s="718" t="s">
        <v>2435</v>
      </c>
      <c r="I62" s="719">
        <v>46053</v>
      </c>
      <c r="J62" s="790"/>
      <c r="K62" s="770"/>
      <c r="L62" s="771"/>
      <c r="M62" s="723"/>
      <c r="N62" s="717">
        <v>15928.92</v>
      </c>
      <c r="O62" s="724">
        <f t="shared" si="0"/>
        <v>1327.41</v>
      </c>
      <c r="P62" s="725">
        <f t="shared" si="1"/>
        <v>17.64</v>
      </c>
      <c r="Q62" s="726">
        <f t="shared" si="2"/>
        <v>1.4700000000000002</v>
      </c>
      <c r="R62" s="735"/>
      <c r="S62" s="736">
        <f t="shared" si="3"/>
        <v>-1</v>
      </c>
      <c r="T62" s="737">
        <f t="shared" si="4"/>
        <v>1.4700000000000002</v>
      </c>
      <c r="U62" s="692">
        <f>MROUND(IF($S62&gt;'Jan Rules'!$A$9,$Q62*(1+'Jan Rules'!$C$9),IF($S62&gt;'Jan Rules'!$A$8,$Q62*(1+'Jan Rules'!$C$8),IF($S62&gt;'Jan Rules'!$A$7,$Q62*(1+'Jan Rules'!$C$7),IF($S62&gt;'Jan Rules'!$A$6,$Q62*(1+'Jan Rules'!$C$6),IF($S62&gt;'Jan Rules'!$A$5,$Q62*(1+'Jan Rules'!$C$5),IF($S62&gt;'Jan Rules'!$A$4,$Q62*(1+'Jan Rules'!$C$4),IF($S62&gt;'Jan Rules'!$A$3,$Q62*(1+'Jan Rules'!$C$3),IF($S62&gt;'Jan Rules'!$A$2,$Q62*(1+'Jan Rules'!$C$2),0)))))))),0.01)</f>
        <v>1.62</v>
      </c>
      <c r="V62" s="693">
        <f t="shared" si="23"/>
        <v>1462.8600000000001</v>
      </c>
      <c r="W62" s="694">
        <f>MROUND(IF($S62&gt;'Jan Rules'!$A$9,$Q62*(1+'Jan Rules'!$D$9),IF($S62&gt;'Jan Rules'!$A$8,$Q62*(1+'Jan Rules'!$D$8),IF($S62&gt;'Jan Rules'!$A$7,$Q62*(1+'Jan Rules'!$D$7),IF($S62&gt;'Jan Rules'!$A$6,$Q62*(1+'Jan Rules'!$D$6),IF($S62&gt;'Jan Rules'!$A$5,$Q62*(1+'Jan Rules'!$D$5),IF($S62&gt;'Jan Rules'!$A$4,$Q62*(1+'Jan Rules'!$D$4),IF($S62&gt;'Jan Rules'!$A$3,$Q62*(1+'Jan Rules'!$D$3),IF($S62&gt;'Jan Rules'!$A$2,$Q62*(1+'Jan Rules'!$D$2),0)))))))),0.01)</f>
        <v>1.54</v>
      </c>
      <c r="X62" s="695">
        <f t="shared" si="24"/>
        <v>1390.6200000000001</v>
      </c>
      <c r="Y62" s="695">
        <f>MROUND(W62*(1+'Jan Rules'!$D$10),0.01)</f>
        <v>1.62</v>
      </c>
      <c r="Z62" s="695">
        <f t="shared" si="25"/>
        <v>1462.8600000000001</v>
      </c>
      <c r="AA62" s="695">
        <f>MROUND(Y62*(1+'Jan Rules'!$D$10),0.01)</f>
        <v>1.7</v>
      </c>
      <c r="AB62" s="696">
        <f t="shared" si="26"/>
        <v>1535.1</v>
      </c>
      <c r="AC62" s="697">
        <f>MROUND(IF($S62&gt;'Jan Rules'!$A$9,$Q62*(1+'Jan Rules'!$E$9),IF($S62&gt;'Jan Rules'!$A$8,$Q62*(1+'Jan Rules'!$E$8),IF($S62&gt;'Jan Rules'!$A$7,$Q62*(1+'Jan Rules'!$E$7),IF($S62&gt;'Jan Rules'!$A$6,$Q62*(1+'Jan Rules'!$E$6),IF($S62&gt;'Jan Rules'!$A$5,$Q62*(1+'Jan Rules'!$E$5),IF($S62&gt;'Jan Rules'!$A$4,$Q62*(1+'Jan Rules'!$E$4),IF($S62&gt;'Jan Rules'!$A$3,$Q62*(1+'Jan Rules'!$E$3),IF($S62&gt;'Jan Rules'!$A$2,$Q62*(1+'Jan Rules'!$E$2),0)))))))),0.01)</f>
        <v>1.54</v>
      </c>
      <c r="AD62" s="692">
        <f t="shared" si="27"/>
        <v>1390.6200000000001</v>
      </c>
      <c r="AE62" s="692">
        <f>MROUND(AC62*(1+'Jan Rules'!$E$10),0.01)</f>
        <v>1.61</v>
      </c>
      <c r="AF62" s="692">
        <f t="shared" si="28"/>
        <v>1453.8300000000002</v>
      </c>
      <c r="AG62" s="692">
        <f>MROUND(AE62*(1+'Jan Rules'!$E$10),0.01)</f>
        <v>1.68</v>
      </c>
      <c r="AH62" s="692">
        <f t="shared" si="29"/>
        <v>1517.04</v>
      </c>
      <c r="AI62" s="692">
        <f>MROUND(AG62*(1+'Jan Rules'!$E$10),0.01)</f>
        <v>1.76</v>
      </c>
      <c r="AJ62" s="692">
        <f t="shared" si="30"/>
        <v>1589.28</v>
      </c>
      <c r="AK62" s="692">
        <f>MROUND(AI62*(1+'Jan Rules'!$E$10),0.01)</f>
        <v>1.84</v>
      </c>
      <c r="AL62" s="698">
        <f t="shared" si="31"/>
        <v>1661.52</v>
      </c>
      <c r="AM62" s="699"/>
      <c r="AN62" s="723"/>
      <c r="AO62" s="723"/>
      <c r="AP62" s="723" t="s">
        <v>1129</v>
      </c>
    </row>
    <row r="63" spans="1:46" s="685" customFormat="1" ht="43" customHeight="1">
      <c r="A63" s="439">
        <v>668</v>
      </c>
      <c r="B63" s="716" t="s">
        <v>2433</v>
      </c>
      <c r="C63" s="716" t="s">
        <v>2436</v>
      </c>
      <c r="D63" s="716" t="s">
        <v>1134</v>
      </c>
      <c r="E63" s="716" t="s">
        <v>1489</v>
      </c>
      <c r="F63" s="716" t="s">
        <v>387</v>
      </c>
      <c r="G63" s="717">
        <v>2135</v>
      </c>
      <c r="H63" s="718" t="s">
        <v>2437</v>
      </c>
      <c r="I63" s="719">
        <v>46053</v>
      </c>
      <c r="J63" s="723"/>
      <c r="K63" s="770"/>
      <c r="L63" s="771"/>
      <c r="M63" s="723"/>
      <c r="N63" s="717">
        <v>35099.4</v>
      </c>
      <c r="O63" s="724">
        <f t="shared" si="0"/>
        <v>2924.9500000000003</v>
      </c>
      <c r="P63" s="725">
        <f t="shared" si="1"/>
        <v>16.440000000000001</v>
      </c>
      <c r="Q63" s="726">
        <f t="shared" si="2"/>
        <v>1.37</v>
      </c>
      <c r="R63" s="735"/>
      <c r="S63" s="736">
        <f t="shared" si="3"/>
        <v>-1</v>
      </c>
      <c r="T63" s="737">
        <f t="shared" si="4"/>
        <v>1.37</v>
      </c>
      <c r="U63" s="692">
        <f>MROUND(IF($S63&gt;'Jan Rules'!$A$9,$Q63*(1+'Jan Rules'!$C$9),IF($S63&gt;'Jan Rules'!$A$8,$Q63*(1+'Jan Rules'!$C$8),IF($S63&gt;'Jan Rules'!$A$7,$Q63*(1+'Jan Rules'!$C$7),IF($S63&gt;'Jan Rules'!$A$6,$Q63*(1+'Jan Rules'!$C$6),IF($S63&gt;'Jan Rules'!$A$5,$Q63*(1+'Jan Rules'!$C$5),IF($S63&gt;'Jan Rules'!$A$4,$Q63*(1+'Jan Rules'!$C$4),IF($S63&gt;'Jan Rules'!$A$3,$Q63*(1+'Jan Rules'!$C$3),IF($S63&gt;'Jan Rules'!$A$2,$Q63*(1+'Jan Rules'!$C$2),0)))))))),0.01)</f>
        <v>1.51</v>
      </c>
      <c r="V63" s="693">
        <f t="shared" si="23"/>
        <v>3223.85</v>
      </c>
      <c r="W63" s="694">
        <f>MROUND(IF($S63&gt;'Jan Rules'!$A$9,$Q63*(1+'Jan Rules'!$D$9),IF($S63&gt;'Jan Rules'!$A$8,$Q63*(1+'Jan Rules'!$D$8),IF($S63&gt;'Jan Rules'!$A$7,$Q63*(1+'Jan Rules'!$D$7),IF($S63&gt;'Jan Rules'!$A$6,$Q63*(1+'Jan Rules'!$D$6),IF($S63&gt;'Jan Rules'!$A$5,$Q63*(1+'Jan Rules'!$D$5),IF($S63&gt;'Jan Rules'!$A$4,$Q63*(1+'Jan Rules'!$D$4),IF($S63&gt;'Jan Rules'!$A$3,$Q63*(1+'Jan Rules'!$D$3),IF($S63&gt;'Jan Rules'!$A$2,$Q63*(1+'Jan Rules'!$D$2),0)))))))),0.01)</f>
        <v>1.44</v>
      </c>
      <c r="X63" s="695">
        <f t="shared" si="24"/>
        <v>3074.4</v>
      </c>
      <c r="Y63" s="695">
        <f>MROUND(W63*(1+'Jan Rules'!$D$10),0.01)</f>
        <v>1.51</v>
      </c>
      <c r="Z63" s="695">
        <f t="shared" si="25"/>
        <v>3223.85</v>
      </c>
      <c r="AA63" s="695">
        <f>MROUND(Y63*(1+'Jan Rules'!$D$10),0.01)</f>
        <v>1.59</v>
      </c>
      <c r="AB63" s="696">
        <f t="shared" si="26"/>
        <v>3394.65</v>
      </c>
      <c r="AC63" s="697">
        <f>MROUND(IF($S63&gt;'Jan Rules'!$A$9,$Q63*(1+'Jan Rules'!$E$9),IF($S63&gt;'Jan Rules'!$A$8,$Q63*(1+'Jan Rules'!$E$8),IF($S63&gt;'Jan Rules'!$A$7,$Q63*(1+'Jan Rules'!$E$7),IF($S63&gt;'Jan Rules'!$A$6,$Q63*(1+'Jan Rules'!$E$6),IF($S63&gt;'Jan Rules'!$A$5,$Q63*(1+'Jan Rules'!$E$5),IF($S63&gt;'Jan Rules'!$A$4,$Q63*(1+'Jan Rules'!$E$4),IF($S63&gt;'Jan Rules'!$A$3,$Q63*(1+'Jan Rules'!$E$3),IF($S63&gt;'Jan Rules'!$A$2,$Q63*(1+'Jan Rules'!$E$2),0)))))))),0.01)</f>
        <v>1.44</v>
      </c>
      <c r="AD63" s="692">
        <f t="shared" si="27"/>
        <v>3074.4</v>
      </c>
      <c r="AE63" s="692">
        <f>MROUND(AC63*(1+'Jan Rules'!$E$10),0.01)</f>
        <v>1.5</v>
      </c>
      <c r="AF63" s="692">
        <f t="shared" si="28"/>
        <v>3202.5</v>
      </c>
      <c r="AG63" s="692">
        <f>MROUND(AE63*(1+'Jan Rules'!$E$10),0.01)</f>
        <v>1.57</v>
      </c>
      <c r="AH63" s="692">
        <f t="shared" si="29"/>
        <v>3351.9500000000003</v>
      </c>
      <c r="AI63" s="692">
        <f>MROUND(AG63*(1+'Jan Rules'!$E$10),0.01)</f>
        <v>1.6400000000000001</v>
      </c>
      <c r="AJ63" s="692">
        <f t="shared" si="30"/>
        <v>3501.4</v>
      </c>
      <c r="AK63" s="692">
        <f>MROUND(AI63*(1+'Jan Rules'!$E$10),0.01)</f>
        <v>1.71</v>
      </c>
      <c r="AL63" s="698">
        <f t="shared" si="31"/>
        <v>3650.85</v>
      </c>
      <c r="AM63" s="699"/>
      <c r="AN63" s="723"/>
      <c r="AO63" s="723"/>
      <c r="AP63" s="723" t="s">
        <v>1129</v>
      </c>
    </row>
    <row r="64" spans="1:46" s="685" customFormat="1" ht="43" customHeight="1">
      <c r="A64" s="439">
        <v>668</v>
      </c>
      <c r="B64" s="716" t="s">
        <v>2433</v>
      </c>
      <c r="C64" s="716" t="s">
        <v>2438</v>
      </c>
      <c r="D64" s="716" t="s">
        <v>1134</v>
      </c>
      <c r="E64" s="716" t="s">
        <v>1489</v>
      </c>
      <c r="F64" s="716" t="s">
        <v>387</v>
      </c>
      <c r="G64" s="717">
        <v>2135</v>
      </c>
      <c r="H64" s="718" t="s">
        <v>2439</v>
      </c>
      <c r="I64" s="719">
        <v>46081</v>
      </c>
      <c r="J64" s="790"/>
      <c r="K64" s="792"/>
      <c r="L64" s="793"/>
      <c r="M64" s="723"/>
      <c r="N64" s="717">
        <v>34330.800000000003</v>
      </c>
      <c r="O64" s="724">
        <f t="shared" si="0"/>
        <v>2860.9</v>
      </c>
      <c r="P64" s="725">
        <f t="shared" si="1"/>
        <v>16.080000000000002</v>
      </c>
      <c r="Q64" s="726">
        <f t="shared" si="2"/>
        <v>1.34</v>
      </c>
      <c r="R64" s="735"/>
      <c r="S64" s="736">
        <f t="shared" si="3"/>
        <v>-1</v>
      </c>
      <c r="T64" s="744">
        <f t="shared" si="4"/>
        <v>1.34</v>
      </c>
      <c r="U64" s="692">
        <f>MROUND(IF($S64&gt;'Jan Rules'!$A$9,$Q64*(1+'Jan Rules'!$C$9),IF($S64&gt;'Jan Rules'!$A$8,$Q64*(1+'Jan Rules'!$C$8),IF($S64&gt;'Jan Rules'!$A$7,$Q64*(1+'Jan Rules'!$C$7),IF($S64&gt;'Jan Rules'!$A$6,$Q64*(1+'Jan Rules'!$C$6),IF($S64&gt;'Jan Rules'!$A$5,$Q64*(1+'Jan Rules'!$C$5),IF($S64&gt;'Jan Rules'!$A$4,$Q64*(1+'Jan Rules'!$C$4),IF($S64&gt;'Jan Rules'!$A$3,$Q64*(1+'Jan Rules'!$C$3),IF($S64&gt;'Jan Rules'!$A$2,$Q64*(1+'Jan Rules'!$C$2),0)))))))),0.01)</f>
        <v>1.47</v>
      </c>
      <c r="V64" s="693">
        <f t="shared" si="23"/>
        <v>3138.45</v>
      </c>
      <c r="W64" s="694">
        <f>MROUND(IF($S64&gt;'Jan Rules'!$A$9,$Q64*(1+'Jan Rules'!$D$9),IF($S64&gt;'Jan Rules'!$A$8,$Q64*(1+'Jan Rules'!$D$8),IF($S64&gt;'Jan Rules'!$A$7,$Q64*(1+'Jan Rules'!$D$7),IF($S64&gt;'Jan Rules'!$A$6,$Q64*(1+'Jan Rules'!$D$6),IF($S64&gt;'Jan Rules'!$A$5,$Q64*(1+'Jan Rules'!$D$5),IF($S64&gt;'Jan Rules'!$A$4,$Q64*(1+'Jan Rules'!$D$4),IF($S64&gt;'Jan Rules'!$A$3,$Q64*(1+'Jan Rules'!$D$3),IF($S64&gt;'Jan Rules'!$A$2,$Q64*(1+'Jan Rules'!$D$2),0)))))))),0.01)</f>
        <v>1.41</v>
      </c>
      <c r="X64" s="695">
        <f t="shared" si="24"/>
        <v>3010.35</v>
      </c>
      <c r="Y64" s="695">
        <f>MROUND(W64*(1+'Jan Rules'!$D$10),0.01)</f>
        <v>1.48</v>
      </c>
      <c r="Z64" s="695">
        <f t="shared" si="25"/>
        <v>3159.8</v>
      </c>
      <c r="AA64" s="695">
        <f>MROUND(Y64*(1+'Jan Rules'!$D$10),0.01)</f>
        <v>1.55</v>
      </c>
      <c r="AB64" s="696">
        <f t="shared" si="26"/>
        <v>3309.25</v>
      </c>
      <c r="AC64" s="697">
        <f>MROUND(IF($S64&gt;'Jan Rules'!$A$9,$Q64*(1+'Jan Rules'!$E$9),IF($S64&gt;'Jan Rules'!$A$8,$Q64*(1+'Jan Rules'!$E$8),IF($S64&gt;'Jan Rules'!$A$7,$Q64*(1+'Jan Rules'!$E$7),IF($S64&gt;'Jan Rules'!$A$6,$Q64*(1+'Jan Rules'!$E$6),IF($S64&gt;'Jan Rules'!$A$5,$Q64*(1+'Jan Rules'!$E$5),IF($S64&gt;'Jan Rules'!$A$4,$Q64*(1+'Jan Rules'!$E$4),IF($S64&gt;'Jan Rules'!$A$3,$Q64*(1+'Jan Rules'!$E$3),IF($S64&gt;'Jan Rules'!$A$2,$Q64*(1+'Jan Rules'!$E$2),0)))))))),0.01)</f>
        <v>1.41</v>
      </c>
      <c r="AD64" s="692">
        <f t="shared" si="27"/>
        <v>3010.35</v>
      </c>
      <c r="AE64" s="692">
        <f>MROUND(AC64*(1+'Jan Rules'!$E$10),0.01)</f>
        <v>1.47</v>
      </c>
      <c r="AF64" s="692">
        <f t="shared" si="28"/>
        <v>3138.45</v>
      </c>
      <c r="AG64" s="692">
        <f>MROUND(AE64*(1+'Jan Rules'!$E$10),0.01)</f>
        <v>1.54</v>
      </c>
      <c r="AH64" s="692">
        <f t="shared" si="29"/>
        <v>3287.9</v>
      </c>
      <c r="AI64" s="692">
        <f>MROUND(AG64*(1+'Jan Rules'!$E$10),0.01)</f>
        <v>1.61</v>
      </c>
      <c r="AJ64" s="692">
        <f t="shared" si="30"/>
        <v>3437.3500000000004</v>
      </c>
      <c r="AK64" s="692">
        <f>MROUND(AI64*(1+'Jan Rules'!$E$10),0.01)</f>
        <v>1.68</v>
      </c>
      <c r="AL64" s="698">
        <f t="shared" si="31"/>
        <v>3586.7999999999997</v>
      </c>
      <c r="AM64" s="699"/>
      <c r="AN64" s="723"/>
      <c r="AO64" s="723"/>
      <c r="AP64" s="723" t="s">
        <v>1129</v>
      </c>
    </row>
    <row r="65" spans="1:46" s="685" customFormat="1" ht="43" customHeight="1">
      <c r="A65" s="439">
        <v>668</v>
      </c>
      <c r="B65" s="716" t="s">
        <v>2433</v>
      </c>
      <c r="C65" s="716" t="s">
        <v>2440</v>
      </c>
      <c r="D65" s="716" t="s">
        <v>1134</v>
      </c>
      <c r="E65" s="716" t="s">
        <v>1489</v>
      </c>
      <c r="F65" s="716" t="s">
        <v>387</v>
      </c>
      <c r="G65" s="717">
        <v>3534</v>
      </c>
      <c r="H65" s="718" t="s">
        <v>2441</v>
      </c>
      <c r="I65" s="719">
        <v>46112</v>
      </c>
      <c r="J65" s="723"/>
      <c r="K65" s="770"/>
      <c r="L65" s="791"/>
      <c r="M65" s="723"/>
      <c r="N65" s="717">
        <v>58098.96</v>
      </c>
      <c r="O65" s="724">
        <f t="shared" si="0"/>
        <v>4841.58</v>
      </c>
      <c r="P65" s="725">
        <f t="shared" si="1"/>
        <v>16.440000000000001</v>
      </c>
      <c r="Q65" s="726">
        <f t="shared" si="2"/>
        <v>1.3699999999999999</v>
      </c>
      <c r="R65" s="735"/>
      <c r="S65" s="736">
        <f t="shared" si="3"/>
        <v>-1</v>
      </c>
      <c r="T65" s="744">
        <f t="shared" si="4"/>
        <v>1.3699999999999999</v>
      </c>
      <c r="U65" s="692">
        <f>MROUND(IF($S65&gt;'Jan Rules'!$A$9,$Q65*(1+'Jan Rules'!$C$9),IF($S65&gt;'Jan Rules'!$A$8,$Q65*(1+'Jan Rules'!$C$8),IF($S65&gt;'Jan Rules'!$A$7,$Q65*(1+'Jan Rules'!$C$7),IF($S65&gt;'Jan Rules'!$A$6,$Q65*(1+'Jan Rules'!$C$6),IF($S65&gt;'Jan Rules'!$A$5,$Q65*(1+'Jan Rules'!$C$5),IF($S65&gt;'Jan Rules'!$A$4,$Q65*(1+'Jan Rules'!$C$4),IF($S65&gt;'Jan Rules'!$A$3,$Q65*(1+'Jan Rules'!$C$3),IF($S65&gt;'Jan Rules'!$A$2,$Q65*(1+'Jan Rules'!$C$2),0)))))))),0.01)</f>
        <v>1.51</v>
      </c>
      <c r="V65" s="693">
        <f t="shared" si="23"/>
        <v>5336.34</v>
      </c>
      <c r="W65" s="694">
        <f>MROUND(IF($S65&gt;'Jan Rules'!$A$9,$Q65*(1+'Jan Rules'!$D$9),IF($S65&gt;'Jan Rules'!$A$8,$Q65*(1+'Jan Rules'!$D$8),IF($S65&gt;'Jan Rules'!$A$7,$Q65*(1+'Jan Rules'!$D$7),IF($S65&gt;'Jan Rules'!$A$6,$Q65*(1+'Jan Rules'!$D$6),IF($S65&gt;'Jan Rules'!$A$5,$Q65*(1+'Jan Rules'!$D$5),IF($S65&gt;'Jan Rules'!$A$4,$Q65*(1+'Jan Rules'!$D$4),IF($S65&gt;'Jan Rules'!$A$3,$Q65*(1+'Jan Rules'!$D$3),IF($S65&gt;'Jan Rules'!$A$2,$Q65*(1+'Jan Rules'!$D$2),0)))))))),0.01)</f>
        <v>1.44</v>
      </c>
      <c r="X65" s="695">
        <f t="shared" si="24"/>
        <v>5088.96</v>
      </c>
      <c r="Y65" s="695">
        <f>MROUND(W65*(1+'Jan Rules'!$D$10),0.01)</f>
        <v>1.51</v>
      </c>
      <c r="Z65" s="695">
        <f t="shared" si="25"/>
        <v>5336.34</v>
      </c>
      <c r="AA65" s="695">
        <f>MROUND(Y65*(1+'Jan Rules'!$D$10),0.01)</f>
        <v>1.59</v>
      </c>
      <c r="AB65" s="696">
        <f t="shared" si="26"/>
        <v>5619.06</v>
      </c>
      <c r="AC65" s="697">
        <f>MROUND(IF($S65&gt;'Jan Rules'!$A$9,$Q65*(1+'Jan Rules'!$E$9),IF($S65&gt;'Jan Rules'!$A$8,$Q65*(1+'Jan Rules'!$E$8),IF($S65&gt;'Jan Rules'!$A$7,$Q65*(1+'Jan Rules'!$E$7),IF($S65&gt;'Jan Rules'!$A$6,$Q65*(1+'Jan Rules'!$E$6),IF($S65&gt;'Jan Rules'!$A$5,$Q65*(1+'Jan Rules'!$E$5),IF($S65&gt;'Jan Rules'!$A$4,$Q65*(1+'Jan Rules'!$E$4),IF($S65&gt;'Jan Rules'!$A$3,$Q65*(1+'Jan Rules'!$E$3),IF($S65&gt;'Jan Rules'!$A$2,$Q65*(1+'Jan Rules'!$E$2),0)))))))),0.01)</f>
        <v>1.44</v>
      </c>
      <c r="AD65" s="692">
        <f t="shared" si="27"/>
        <v>5088.96</v>
      </c>
      <c r="AE65" s="692">
        <f>MROUND(AC65*(1+'Jan Rules'!$E$10),0.01)</f>
        <v>1.5</v>
      </c>
      <c r="AF65" s="692">
        <f t="shared" si="28"/>
        <v>5301</v>
      </c>
      <c r="AG65" s="692">
        <f>MROUND(AE65*(1+'Jan Rules'!$E$10),0.01)</f>
        <v>1.57</v>
      </c>
      <c r="AH65" s="692">
        <f t="shared" si="29"/>
        <v>5548.38</v>
      </c>
      <c r="AI65" s="692">
        <f>MROUND(AG65*(1+'Jan Rules'!$E$10),0.01)</f>
        <v>1.6400000000000001</v>
      </c>
      <c r="AJ65" s="692">
        <f t="shared" si="30"/>
        <v>5795.76</v>
      </c>
      <c r="AK65" s="692">
        <f>MROUND(AI65*(1+'Jan Rules'!$E$10),0.01)</f>
        <v>1.71</v>
      </c>
      <c r="AL65" s="698">
        <f t="shared" si="31"/>
        <v>6043.14</v>
      </c>
      <c r="AM65" s="699"/>
      <c r="AN65" s="723"/>
      <c r="AO65" s="723"/>
      <c r="AP65" s="723" t="s">
        <v>1129</v>
      </c>
    </row>
    <row r="66" spans="1:46" s="685" customFormat="1" ht="43" customHeight="1">
      <c r="A66" s="439">
        <v>730</v>
      </c>
      <c r="B66" s="679" t="s">
        <v>2442</v>
      </c>
      <c r="C66" s="679" t="s">
        <v>2135</v>
      </c>
      <c r="D66" s="680" t="s">
        <v>2443</v>
      </c>
      <c r="E66" s="680" t="s">
        <v>2444</v>
      </c>
      <c r="F66" s="680" t="s">
        <v>555</v>
      </c>
      <c r="G66" s="681">
        <v>2080</v>
      </c>
      <c r="H66" s="682" t="s">
        <v>2445</v>
      </c>
      <c r="I66" s="683">
        <v>46053</v>
      </c>
      <c r="J66" s="679" t="s">
        <v>2446</v>
      </c>
      <c r="K66" s="679">
        <v>6024251960</v>
      </c>
      <c r="L66" s="684" t="s">
        <v>2447</v>
      </c>
      <c r="M66" s="439"/>
      <c r="N66" s="681">
        <v>28953.599999999999</v>
      </c>
      <c r="O66" s="686">
        <f t="shared" ref="O66:O77" si="32">N66/12</f>
        <v>2412.7999999999997</v>
      </c>
      <c r="P66" s="687">
        <f t="shared" ref="P66:P77" si="33">N66/G66</f>
        <v>13.92</v>
      </c>
      <c r="Q66" s="688">
        <f t="shared" ref="Q66:Q77" si="34">O66/G66</f>
        <v>1.1599999999999999</v>
      </c>
      <c r="R66" s="730">
        <v>1.25</v>
      </c>
      <c r="S66" s="690">
        <f t="shared" ref="S66:S77" si="35">(R66-Q66)/Q66</f>
        <v>7.7586206896551796E-2</v>
      </c>
      <c r="T66" s="731">
        <f t="shared" ref="T66:T77" si="36">IF(S66&gt;0,R66,Q66)</f>
        <v>1.25</v>
      </c>
      <c r="U66" s="692">
        <f>MROUND(IF($S66&gt;'Jan Rules'!$A$9,$Q66*(1+'Jan Rules'!$C$9),IF($S66&gt;'Jan Rules'!$A$8,$Q66*(1+'Jan Rules'!$C$8),IF($S66&gt;'Jan Rules'!$A$7,$Q66*(1+'Jan Rules'!$C$7),IF($S66&gt;'Jan Rules'!$A$6,$Q66*(1+'Jan Rules'!$C$6),IF($S66&gt;'Jan Rules'!$A$5,$Q66*(1+'Jan Rules'!$C$5),IF($S66&gt;'Jan Rules'!$A$4,$Q66*(1+'Jan Rules'!$C$4),IF($S66&gt;'Jan Rules'!$A$3,$Q66*(1+'Jan Rules'!$C$3),IF($S66&gt;'Jan Rules'!$A$2,$Q66*(1+'Jan Rules'!$C$2),0)))))))),0.01)</f>
        <v>1.36</v>
      </c>
      <c r="V66" s="693">
        <f t="shared" si="23"/>
        <v>2828.8</v>
      </c>
      <c r="W66" s="694">
        <f>MROUND(IF($S66&gt;'Jan Rules'!$A$9,$Q66*(1+'Jan Rules'!$D$9),IF($S66&gt;'Jan Rules'!$A$8,$Q66*(1+'Jan Rules'!$D$8),IF($S66&gt;'Jan Rules'!$A$7,$Q66*(1+'Jan Rules'!$D$7),IF($S66&gt;'Jan Rules'!$A$6,$Q66*(1+'Jan Rules'!$D$6),IF($S66&gt;'Jan Rules'!$A$5,$Q66*(1+'Jan Rules'!$D$5),IF($S66&gt;'Jan Rules'!$A$4,$Q66*(1+'Jan Rules'!$D$4),IF($S66&gt;'Jan Rules'!$A$3,$Q66*(1+'Jan Rules'!$D$3),IF($S66&gt;'Jan Rules'!$A$2,$Q66*(1+'Jan Rules'!$D$2),0)))))))),0.01)</f>
        <v>1.25</v>
      </c>
      <c r="X66" s="695">
        <f t="shared" si="24"/>
        <v>2600</v>
      </c>
      <c r="Y66" s="695">
        <f>MROUND(W66*(1+'Jan Rules'!$D$10),0.01)</f>
        <v>1.31</v>
      </c>
      <c r="Z66" s="695">
        <f t="shared" si="25"/>
        <v>2724.8</v>
      </c>
      <c r="AA66" s="695">
        <f>MROUND(Y66*(1+'Jan Rules'!$D$10),0.01)</f>
        <v>1.3800000000000001</v>
      </c>
      <c r="AB66" s="696">
        <f t="shared" si="26"/>
        <v>2870.4</v>
      </c>
      <c r="AC66" s="697">
        <f>MROUND(IF($S66&gt;'Jan Rules'!$A$9,$Q66*(1+'Jan Rules'!$E$9),IF($S66&gt;'Jan Rules'!$A$8,$Q66*(1+'Jan Rules'!$E$8),IF($S66&gt;'Jan Rules'!$A$7,$Q66*(1+'Jan Rules'!$E$7),IF($S66&gt;'Jan Rules'!$A$6,$Q66*(1+'Jan Rules'!$E$6),IF($S66&gt;'Jan Rules'!$A$5,$Q66*(1+'Jan Rules'!$E$5),IF($S66&gt;'Jan Rules'!$A$4,$Q66*(1+'Jan Rules'!$E$4),IF($S66&gt;'Jan Rules'!$A$3,$Q66*(1+'Jan Rules'!$E$3),IF($S66&gt;'Jan Rules'!$A$2,$Q66*(1+'Jan Rules'!$E$2),0)))))))),0.01)</f>
        <v>1.24</v>
      </c>
      <c r="AD66" s="692">
        <f t="shared" si="27"/>
        <v>2579.1999999999998</v>
      </c>
      <c r="AE66" s="692">
        <f>MROUND(AC66*(1+'Jan Rules'!$E$10),0.01)</f>
        <v>1.3</v>
      </c>
      <c r="AF66" s="692">
        <f t="shared" si="28"/>
        <v>2704</v>
      </c>
      <c r="AG66" s="692">
        <f>MROUND(AE66*(1+'Jan Rules'!$E$10),0.01)</f>
        <v>1.36</v>
      </c>
      <c r="AH66" s="692">
        <f t="shared" si="29"/>
        <v>2828.8</v>
      </c>
      <c r="AI66" s="692">
        <f>MROUND(AG66*(1+'Jan Rules'!$E$10),0.01)</f>
        <v>1.42</v>
      </c>
      <c r="AJ66" s="692">
        <f t="shared" si="30"/>
        <v>2953.6</v>
      </c>
      <c r="AK66" s="692">
        <f>MROUND(AI66*(1+'Jan Rules'!$E$10),0.01)</f>
        <v>1.48</v>
      </c>
      <c r="AL66" s="698">
        <f t="shared" si="31"/>
        <v>3078.4</v>
      </c>
      <c r="AM66" s="699" t="s">
        <v>2448</v>
      </c>
      <c r="AN66" s="439"/>
      <c r="AO66" s="439"/>
      <c r="AP66" s="439" t="s">
        <v>2281</v>
      </c>
      <c r="AQ66" s="439"/>
      <c r="AR66" s="439"/>
      <c r="AS66" s="439"/>
      <c r="AT66" s="439"/>
    </row>
    <row r="67" spans="1:46" s="685" customFormat="1" ht="43" customHeight="1">
      <c r="A67" s="439">
        <v>735</v>
      </c>
      <c r="B67" s="679" t="s">
        <v>2449</v>
      </c>
      <c r="C67" s="679" t="s">
        <v>2164</v>
      </c>
      <c r="D67" s="680" t="s">
        <v>1134</v>
      </c>
      <c r="E67" s="680" t="s">
        <v>1489</v>
      </c>
      <c r="F67" s="680" t="s">
        <v>387</v>
      </c>
      <c r="G67" s="681">
        <v>3381</v>
      </c>
      <c r="H67" s="682" t="s">
        <v>2450</v>
      </c>
      <c r="I67" s="683">
        <v>46173</v>
      </c>
      <c r="K67" s="786"/>
      <c r="L67" s="758"/>
      <c r="N67" s="681">
        <v>45846.36</v>
      </c>
      <c r="O67" s="686">
        <f t="shared" si="32"/>
        <v>3820.53</v>
      </c>
      <c r="P67" s="687">
        <f t="shared" si="33"/>
        <v>13.56</v>
      </c>
      <c r="Q67" s="688">
        <f t="shared" si="34"/>
        <v>1.1300000000000001</v>
      </c>
      <c r="R67" s="730">
        <v>1.35</v>
      </c>
      <c r="S67" s="690">
        <f t="shared" si="35"/>
        <v>0.19469026548672563</v>
      </c>
      <c r="T67" s="731">
        <f t="shared" si="36"/>
        <v>1.35</v>
      </c>
      <c r="U67" s="692">
        <f>MROUND(IF($S67&gt;'Jan Rules'!$A$9,$Q67*(1+'Jan Rules'!$C$9),IF($S67&gt;'Jan Rules'!$A$8,$Q67*(1+'Jan Rules'!$C$8),IF($S67&gt;'Jan Rules'!$A$7,$Q67*(1+'Jan Rules'!$C$7),IF($S67&gt;'Jan Rules'!$A$6,$Q67*(1+'Jan Rules'!$C$6),IF($S67&gt;'Jan Rules'!$A$5,$Q67*(1+'Jan Rules'!$C$5),IF($S67&gt;'Jan Rules'!$A$4,$Q67*(1+'Jan Rules'!$C$4),IF($S67&gt;'Jan Rules'!$A$3,$Q67*(1+'Jan Rules'!$C$3),IF($S67&gt;'Jan Rules'!$A$2,$Q67*(1+'Jan Rules'!$C$2),0)))))))),0.01)</f>
        <v>1.44</v>
      </c>
      <c r="V67" s="693">
        <f t="shared" ref="V67:V77" si="37">U67*G67</f>
        <v>4868.6399999999994</v>
      </c>
      <c r="W67" s="694">
        <f>MROUND(IF($S67&gt;'Jan Rules'!$A$9,$Q67*(1+'Jan Rules'!$D$9),IF($S67&gt;'Jan Rules'!$A$8,$Q67*(1+'Jan Rules'!$D$8),IF($S67&gt;'Jan Rules'!$A$7,$Q67*(1+'Jan Rules'!$D$7),IF($S67&gt;'Jan Rules'!$A$6,$Q67*(1+'Jan Rules'!$D$6),IF($S67&gt;'Jan Rules'!$A$5,$Q67*(1+'Jan Rules'!$D$5),IF($S67&gt;'Jan Rules'!$A$4,$Q67*(1+'Jan Rules'!$D$4),IF($S67&gt;'Jan Rules'!$A$3,$Q67*(1+'Jan Rules'!$D$3),IF($S67&gt;'Jan Rules'!$A$2,$Q67*(1+'Jan Rules'!$D$2),0)))))))),0.01)</f>
        <v>1.33</v>
      </c>
      <c r="X67" s="695">
        <f t="shared" ref="X67:X77" si="38">W67*G67</f>
        <v>4496.7300000000005</v>
      </c>
      <c r="Y67" s="695">
        <f>MROUND(W67*(1+'Jan Rules'!$D$10),0.01)</f>
        <v>1.4000000000000001</v>
      </c>
      <c r="Z67" s="695">
        <f t="shared" ref="Z67:Z77" si="39">Y67*G67</f>
        <v>4733.4000000000005</v>
      </c>
      <c r="AA67" s="695">
        <f>MROUND(Y67*(1+'Jan Rules'!$D$10),0.01)</f>
        <v>1.47</v>
      </c>
      <c r="AB67" s="696">
        <f t="shared" ref="AB67:AB77" si="40">AA67*G67</f>
        <v>4970.07</v>
      </c>
      <c r="AC67" s="697">
        <f>MROUND(IF($S67&gt;'Jan Rules'!$A$9,$Q67*(1+'Jan Rules'!$E$9),IF($S67&gt;'Jan Rules'!$A$8,$Q67*(1+'Jan Rules'!$E$8),IF($S67&gt;'Jan Rules'!$A$7,$Q67*(1+'Jan Rules'!$E$7),IF($S67&gt;'Jan Rules'!$A$6,$Q67*(1+'Jan Rules'!$E$6),IF($S67&gt;'Jan Rules'!$A$5,$Q67*(1+'Jan Rules'!$E$5),IF($S67&gt;'Jan Rules'!$A$4,$Q67*(1+'Jan Rules'!$E$4),IF($S67&gt;'Jan Rules'!$A$3,$Q67*(1+'Jan Rules'!$E$3),IF($S67&gt;'Jan Rules'!$A$2,$Q67*(1+'Jan Rules'!$E$2),0)))))))),0.01)</f>
        <v>1.31</v>
      </c>
      <c r="AD67" s="692">
        <f t="shared" ref="AD67:AD77" si="41">AC67*G67</f>
        <v>4429.1100000000006</v>
      </c>
      <c r="AE67" s="692">
        <f>MROUND(AC67*(1+'Jan Rules'!$E$10),0.01)</f>
        <v>1.37</v>
      </c>
      <c r="AF67" s="692">
        <f t="shared" ref="AF67:AF77" si="42">AE67*G67</f>
        <v>4631.97</v>
      </c>
      <c r="AG67" s="692">
        <f>MROUND(AE67*(1+'Jan Rules'!$E$10),0.01)</f>
        <v>1.43</v>
      </c>
      <c r="AH67" s="692">
        <f t="shared" ref="AH67:AH77" si="43">AG67*G67</f>
        <v>4834.83</v>
      </c>
      <c r="AI67" s="692">
        <f>MROUND(AG67*(1+'Jan Rules'!$E$10),0.01)</f>
        <v>1.49</v>
      </c>
      <c r="AJ67" s="692">
        <f t="shared" ref="AJ67:AJ77" si="44">AI67*G67</f>
        <v>5037.6899999999996</v>
      </c>
      <c r="AK67" s="692">
        <f>MROUND(AI67*(1+'Jan Rules'!$E$10),0.01)</f>
        <v>1.56</v>
      </c>
      <c r="AL67" s="698">
        <f t="shared" ref="AL67:AL77" si="45">AK67*G67</f>
        <v>5274.3600000000006</v>
      </c>
      <c r="AM67" s="699"/>
      <c r="AP67" s="439" t="s">
        <v>2281</v>
      </c>
      <c r="AQ67" s="705"/>
      <c r="AR67" s="705"/>
      <c r="AS67" s="705"/>
      <c r="AT67" s="705"/>
    </row>
    <row r="68" spans="1:46" s="685" customFormat="1" ht="43" customHeight="1">
      <c r="A68" s="439">
        <v>735</v>
      </c>
      <c r="B68" s="679" t="s">
        <v>2449</v>
      </c>
      <c r="C68" s="679" t="s">
        <v>2178</v>
      </c>
      <c r="D68" s="680" t="s">
        <v>1134</v>
      </c>
      <c r="E68" s="680" t="s">
        <v>1489</v>
      </c>
      <c r="F68" s="680" t="s">
        <v>387</v>
      </c>
      <c r="G68" s="681">
        <v>1763</v>
      </c>
      <c r="H68" s="682" t="s">
        <v>2179</v>
      </c>
      <c r="I68" s="683">
        <v>46203</v>
      </c>
      <c r="K68" s="786"/>
      <c r="L68" s="758"/>
      <c r="N68" s="681">
        <v>27079.68</v>
      </c>
      <c r="O68" s="686">
        <f t="shared" si="32"/>
        <v>2256.64</v>
      </c>
      <c r="P68" s="687">
        <f t="shared" si="33"/>
        <v>15.36</v>
      </c>
      <c r="Q68" s="688">
        <f t="shared" si="34"/>
        <v>1.28</v>
      </c>
      <c r="R68" s="730">
        <v>1.35</v>
      </c>
      <c r="S68" s="690">
        <f t="shared" si="35"/>
        <v>5.4687500000000049E-2</v>
      </c>
      <c r="T68" s="731">
        <f t="shared" si="36"/>
        <v>1.35</v>
      </c>
      <c r="U68" s="692">
        <f>MROUND(IF($S68&gt;'Jan Rules'!$A$9,$Q68*(1+'Jan Rules'!$C$9),IF($S68&gt;'Jan Rules'!$A$8,$Q68*(1+'Jan Rules'!$C$8),IF($S68&gt;'Jan Rules'!$A$7,$Q68*(1+'Jan Rules'!$C$7),IF($S68&gt;'Jan Rules'!$A$6,$Q68*(1+'Jan Rules'!$C$6),IF($S68&gt;'Jan Rules'!$A$5,$Q68*(1+'Jan Rules'!$C$5),IF($S68&gt;'Jan Rules'!$A$4,$Q68*(1+'Jan Rules'!$C$4),IF($S68&gt;'Jan Rules'!$A$3,$Q68*(1+'Jan Rules'!$C$3),IF($S68&gt;'Jan Rules'!$A$2,$Q68*(1+'Jan Rules'!$C$2),0)))))))),0.01)</f>
        <v>1.43</v>
      </c>
      <c r="V68" s="693">
        <f t="shared" si="37"/>
        <v>2521.0899999999997</v>
      </c>
      <c r="W68" s="694">
        <f>MROUND(IF($S68&gt;'Jan Rules'!$A$9,$Q68*(1+'Jan Rules'!$D$9),IF($S68&gt;'Jan Rules'!$A$8,$Q68*(1+'Jan Rules'!$D$8),IF($S68&gt;'Jan Rules'!$A$7,$Q68*(1+'Jan Rules'!$D$7),IF($S68&gt;'Jan Rules'!$A$6,$Q68*(1+'Jan Rules'!$D$6),IF($S68&gt;'Jan Rules'!$A$5,$Q68*(1+'Jan Rules'!$D$5),IF($S68&gt;'Jan Rules'!$A$4,$Q68*(1+'Jan Rules'!$D$4),IF($S68&gt;'Jan Rules'!$A$3,$Q68*(1+'Jan Rules'!$D$3),IF($S68&gt;'Jan Rules'!$A$2,$Q68*(1+'Jan Rules'!$D$2),0)))))))),0.01)</f>
        <v>1.34</v>
      </c>
      <c r="X68" s="695">
        <f t="shared" si="38"/>
        <v>2362.42</v>
      </c>
      <c r="Y68" s="695">
        <f>MROUND(W68*(1+'Jan Rules'!$D$10),0.01)</f>
        <v>1.41</v>
      </c>
      <c r="Z68" s="695">
        <f t="shared" si="39"/>
        <v>2485.83</v>
      </c>
      <c r="AA68" s="695">
        <f>MROUND(Y68*(1+'Jan Rules'!$D$10),0.01)</f>
        <v>1.48</v>
      </c>
      <c r="AB68" s="696">
        <f t="shared" si="40"/>
        <v>2609.2399999999998</v>
      </c>
      <c r="AC68" s="697">
        <f>MROUND(IF($S68&gt;'Jan Rules'!$A$9,$Q68*(1+'Jan Rules'!$E$9),IF($S68&gt;'Jan Rules'!$A$8,$Q68*(1+'Jan Rules'!$E$8),IF($S68&gt;'Jan Rules'!$A$7,$Q68*(1+'Jan Rules'!$E$7),IF($S68&gt;'Jan Rules'!$A$6,$Q68*(1+'Jan Rules'!$E$6),IF($S68&gt;'Jan Rules'!$A$5,$Q68*(1+'Jan Rules'!$E$5),IF($S68&gt;'Jan Rules'!$A$4,$Q68*(1+'Jan Rules'!$E$4),IF($S68&gt;'Jan Rules'!$A$3,$Q68*(1+'Jan Rules'!$E$3),IF($S68&gt;'Jan Rules'!$A$2,$Q68*(1+'Jan Rules'!$E$2),0)))))))),0.01)</f>
        <v>1.34</v>
      </c>
      <c r="AD68" s="692">
        <f t="shared" si="41"/>
        <v>2362.42</v>
      </c>
      <c r="AE68" s="692">
        <f>MROUND(AC68*(1+'Jan Rules'!$E$10),0.01)</f>
        <v>1.4000000000000001</v>
      </c>
      <c r="AF68" s="692">
        <f t="shared" si="42"/>
        <v>2468.2000000000003</v>
      </c>
      <c r="AG68" s="692">
        <f>MROUND(AE68*(1+'Jan Rules'!$E$10),0.01)</f>
        <v>1.46</v>
      </c>
      <c r="AH68" s="692">
        <f t="shared" si="43"/>
        <v>2573.98</v>
      </c>
      <c r="AI68" s="692">
        <f>MROUND(AG68*(1+'Jan Rules'!$E$10),0.01)</f>
        <v>1.53</v>
      </c>
      <c r="AJ68" s="692">
        <f t="shared" si="44"/>
        <v>2697.39</v>
      </c>
      <c r="AK68" s="692">
        <f>MROUND(AI68*(1+'Jan Rules'!$E$10),0.01)</f>
        <v>1.6</v>
      </c>
      <c r="AL68" s="698">
        <f t="shared" si="45"/>
        <v>2820.8</v>
      </c>
      <c r="AM68" s="699"/>
      <c r="AP68" s="439" t="s">
        <v>2281</v>
      </c>
    </row>
    <row r="69" spans="1:46" s="685" customFormat="1" ht="43" customHeight="1">
      <c r="A69" s="439">
        <v>735</v>
      </c>
      <c r="B69" s="679" t="s">
        <v>2449</v>
      </c>
      <c r="C69" s="679" t="s">
        <v>2180</v>
      </c>
      <c r="D69" s="680" t="s">
        <v>1134</v>
      </c>
      <c r="E69" s="680" t="s">
        <v>1489</v>
      </c>
      <c r="F69" s="680" t="s">
        <v>387</v>
      </c>
      <c r="G69" s="681">
        <v>4613</v>
      </c>
      <c r="H69" s="682" t="s">
        <v>2451</v>
      </c>
      <c r="I69" s="683">
        <v>46203</v>
      </c>
      <c r="K69" s="757"/>
      <c r="L69" s="758"/>
      <c r="N69" s="681">
        <v>66427.199999999997</v>
      </c>
      <c r="O69" s="686">
        <f t="shared" si="32"/>
        <v>5535.5999999999995</v>
      </c>
      <c r="P69" s="687">
        <f t="shared" si="33"/>
        <v>14.399999999999999</v>
      </c>
      <c r="Q69" s="688">
        <f t="shared" si="34"/>
        <v>1.2</v>
      </c>
      <c r="R69" s="730">
        <v>1.35</v>
      </c>
      <c r="S69" s="690">
        <f t="shared" si="35"/>
        <v>0.12500000000000011</v>
      </c>
      <c r="T69" s="731">
        <f t="shared" si="36"/>
        <v>1.35</v>
      </c>
      <c r="U69" s="692">
        <f>MROUND(IF($S69&gt;'Jan Rules'!$A$9,$Q69*(1+'Jan Rules'!$C$9),IF($S69&gt;'Jan Rules'!$A$8,$Q69*(1+'Jan Rules'!$C$8),IF($S69&gt;'Jan Rules'!$A$7,$Q69*(1+'Jan Rules'!$C$7),IF($S69&gt;'Jan Rules'!$A$6,$Q69*(1+'Jan Rules'!$C$6),IF($S69&gt;'Jan Rules'!$A$5,$Q69*(1+'Jan Rules'!$C$5),IF($S69&gt;'Jan Rules'!$A$4,$Q69*(1+'Jan Rules'!$C$4),IF($S69&gt;'Jan Rules'!$A$3,$Q69*(1+'Jan Rules'!$C$3),IF($S69&gt;'Jan Rules'!$A$2,$Q69*(1+'Jan Rules'!$C$2),0)))))))),0.01)</f>
        <v>1.46</v>
      </c>
      <c r="V69" s="693">
        <f t="shared" si="37"/>
        <v>6734.98</v>
      </c>
      <c r="W69" s="694">
        <f>MROUND(IF($S69&gt;'Jan Rules'!$A$9,$Q69*(1+'Jan Rules'!$D$9),IF($S69&gt;'Jan Rules'!$A$8,$Q69*(1+'Jan Rules'!$D$8),IF($S69&gt;'Jan Rules'!$A$7,$Q69*(1+'Jan Rules'!$D$7),IF($S69&gt;'Jan Rules'!$A$6,$Q69*(1+'Jan Rules'!$D$6),IF($S69&gt;'Jan Rules'!$A$5,$Q69*(1+'Jan Rules'!$D$5),IF($S69&gt;'Jan Rules'!$A$4,$Q69*(1+'Jan Rules'!$D$4),IF($S69&gt;'Jan Rules'!$A$3,$Q69*(1+'Jan Rules'!$D$3),IF($S69&gt;'Jan Rules'!$A$2,$Q69*(1+'Jan Rules'!$D$2),0)))))))),0.01)</f>
        <v>1.36</v>
      </c>
      <c r="X69" s="695">
        <f t="shared" si="38"/>
        <v>6273.68</v>
      </c>
      <c r="Y69" s="695">
        <f>MROUND(W69*(1+'Jan Rules'!$D$10),0.01)</f>
        <v>1.43</v>
      </c>
      <c r="Z69" s="695">
        <f t="shared" si="39"/>
        <v>6596.59</v>
      </c>
      <c r="AA69" s="695">
        <f>MROUND(Y69*(1+'Jan Rules'!$D$10),0.01)</f>
        <v>1.5</v>
      </c>
      <c r="AB69" s="696">
        <f t="shared" si="40"/>
        <v>6919.5</v>
      </c>
      <c r="AC69" s="697">
        <f>MROUND(IF($S69&gt;'Jan Rules'!$A$9,$Q69*(1+'Jan Rules'!$E$9),IF($S69&gt;'Jan Rules'!$A$8,$Q69*(1+'Jan Rules'!$E$8),IF($S69&gt;'Jan Rules'!$A$7,$Q69*(1+'Jan Rules'!$E$7),IF($S69&gt;'Jan Rules'!$A$6,$Q69*(1+'Jan Rules'!$E$6),IF($S69&gt;'Jan Rules'!$A$5,$Q69*(1+'Jan Rules'!$E$5),IF($S69&gt;'Jan Rules'!$A$4,$Q69*(1+'Jan Rules'!$E$4),IF($S69&gt;'Jan Rules'!$A$3,$Q69*(1+'Jan Rules'!$E$3),IF($S69&gt;'Jan Rules'!$A$2,$Q69*(1+'Jan Rules'!$E$2),0)))))))),0.01)</f>
        <v>1.34</v>
      </c>
      <c r="AD69" s="692">
        <f t="shared" si="41"/>
        <v>6181.42</v>
      </c>
      <c r="AE69" s="692">
        <f>MROUND(AC69*(1+'Jan Rules'!$E$10),0.01)</f>
        <v>1.4000000000000001</v>
      </c>
      <c r="AF69" s="692">
        <f t="shared" si="42"/>
        <v>6458.2000000000007</v>
      </c>
      <c r="AG69" s="692">
        <f>MROUND(AE69*(1+'Jan Rules'!$E$10),0.01)</f>
        <v>1.46</v>
      </c>
      <c r="AH69" s="692">
        <f t="shared" si="43"/>
        <v>6734.98</v>
      </c>
      <c r="AI69" s="692">
        <f>MROUND(AG69*(1+'Jan Rules'!$E$10),0.01)</f>
        <v>1.53</v>
      </c>
      <c r="AJ69" s="692">
        <f t="shared" si="44"/>
        <v>7057.89</v>
      </c>
      <c r="AK69" s="692">
        <f>MROUND(AI69*(1+'Jan Rules'!$E$10),0.01)</f>
        <v>1.6</v>
      </c>
      <c r="AL69" s="698">
        <f t="shared" si="45"/>
        <v>7380.8</v>
      </c>
      <c r="AM69" s="699"/>
      <c r="AP69" s="439" t="s">
        <v>2281</v>
      </c>
    </row>
    <row r="70" spans="1:46" s="685" customFormat="1" ht="43" customHeight="1">
      <c r="A70" s="439">
        <v>805</v>
      </c>
      <c r="B70" s="679" t="s">
        <v>2452</v>
      </c>
      <c r="C70" s="679" t="s">
        <v>2246</v>
      </c>
      <c r="D70" s="680" t="s">
        <v>698</v>
      </c>
      <c r="E70" s="680">
        <v>119</v>
      </c>
      <c r="F70" s="680" t="s">
        <v>440</v>
      </c>
      <c r="G70" s="681">
        <v>4463</v>
      </c>
      <c r="H70" s="682" t="s">
        <v>2453</v>
      </c>
      <c r="I70" s="683">
        <v>46081</v>
      </c>
      <c r="J70" s="679" t="s">
        <v>2454</v>
      </c>
      <c r="K70" s="679">
        <v>8556636788</v>
      </c>
      <c r="L70" s="684" t="s">
        <v>2455</v>
      </c>
      <c r="M70" s="439"/>
      <c r="N70" s="681">
        <v>61589.4</v>
      </c>
      <c r="O70" s="686">
        <f t="shared" si="32"/>
        <v>5132.45</v>
      </c>
      <c r="P70" s="687">
        <f t="shared" si="33"/>
        <v>13.8</v>
      </c>
      <c r="Q70" s="688">
        <f t="shared" si="34"/>
        <v>1.1499999999999999</v>
      </c>
      <c r="R70" s="730">
        <v>1.55</v>
      </c>
      <c r="S70" s="690">
        <f t="shared" si="35"/>
        <v>0.3478260869565219</v>
      </c>
      <c r="T70" s="731">
        <f t="shared" si="36"/>
        <v>1.55</v>
      </c>
      <c r="U70" s="692">
        <f>MROUND(IF($S70&gt;'Jan Rules'!$A$9,$Q70*(1+'Jan Rules'!$C$9),IF($S70&gt;'Jan Rules'!$A$8,$Q70*(1+'Jan Rules'!$C$8),IF($S70&gt;'Jan Rules'!$A$7,$Q70*(1+'Jan Rules'!$C$7),IF($S70&gt;'Jan Rules'!$A$6,$Q70*(1+'Jan Rules'!$C$6),IF($S70&gt;'Jan Rules'!$A$5,$Q70*(1+'Jan Rules'!$C$5),IF($S70&gt;'Jan Rules'!$A$4,$Q70*(1+'Jan Rules'!$C$4),IF($S70&gt;'Jan Rules'!$A$3,$Q70*(1+'Jan Rules'!$C$3),IF($S70&gt;'Jan Rules'!$A$2,$Q70*(1+'Jan Rules'!$C$2),0)))))))),0.01)</f>
        <v>1.67</v>
      </c>
      <c r="V70" s="693">
        <f t="shared" si="37"/>
        <v>7453.21</v>
      </c>
      <c r="W70" s="694">
        <f>MROUND(IF($S70&gt;'Jan Rules'!$A$9,$Q70*(1+'Jan Rules'!$D$9),IF($S70&gt;'Jan Rules'!$A$8,$Q70*(1+'Jan Rules'!$D$8),IF($S70&gt;'Jan Rules'!$A$7,$Q70*(1+'Jan Rules'!$D$7),IF($S70&gt;'Jan Rules'!$A$6,$Q70*(1+'Jan Rules'!$D$6),IF($S70&gt;'Jan Rules'!$A$5,$Q70*(1+'Jan Rules'!$D$5),IF($S70&gt;'Jan Rules'!$A$4,$Q70*(1+'Jan Rules'!$D$4),IF($S70&gt;'Jan Rules'!$A$3,$Q70*(1+'Jan Rules'!$D$3),IF($S70&gt;'Jan Rules'!$A$2,$Q70*(1+'Jan Rules'!$D$2),0)))))))),0.01)</f>
        <v>1.47</v>
      </c>
      <c r="X70" s="695">
        <f t="shared" si="38"/>
        <v>6560.61</v>
      </c>
      <c r="Y70" s="695">
        <f>MROUND(W70*(1+'Jan Rules'!$D$10),0.01)</f>
        <v>1.54</v>
      </c>
      <c r="Z70" s="695">
        <f t="shared" si="39"/>
        <v>6873.02</v>
      </c>
      <c r="AA70" s="695">
        <f>MROUND(Y70*(1+'Jan Rules'!$D$10),0.01)</f>
        <v>1.62</v>
      </c>
      <c r="AB70" s="696">
        <f t="shared" si="40"/>
        <v>7230.06</v>
      </c>
      <c r="AC70" s="697">
        <f>MROUND(IF($S70&gt;'Jan Rules'!$A$9,$Q70*(1+'Jan Rules'!$E$9),IF($S70&gt;'Jan Rules'!$A$8,$Q70*(1+'Jan Rules'!$E$8),IF($S70&gt;'Jan Rules'!$A$7,$Q70*(1+'Jan Rules'!$E$7),IF($S70&gt;'Jan Rules'!$A$6,$Q70*(1+'Jan Rules'!$E$6),IF($S70&gt;'Jan Rules'!$A$5,$Q70*(1+'Jan Rules'!$E$5),IF($S70&gt;'Jan Rules'!$A$4,$Q70*(1+'Jan Rules'!$E$4),IF($S70&gt;'Jan Rules'!$A$3,$Q70*(1+'Jan Rules'!$E$3),IF($S70&gt;'Jan Rules'!$A$2,$Q70*(1+'Jan Rules'!$E$2),0)))))))),0.01)</f>
        <v>1.44</v>
      </c>
      <c r="AD70" s="692">
        <f t="shared" si="41"/>
        <v>6426.7199999999993</v>
      </c>
      <c r="AE70" s="692">
        <f>MROUND(AC70*(1+'Jan Rules'!$E$10),0.01)</f>
        <v>1.5</v>
      </c>
      <c r="AF70" s="692">
        <f t="shared" si="42"/>
        <v>6694.5</v>
      </c>
      <c r="AG70" s="692">
        <f>MROUND(AE70*(1+'Jan Rules'!$E$10),0.01)</f>
        <v>1.57</v>
      </c>
      <c r="AH70" s="692">
        <f t="shared" si="43"/>
        <v>7006.91</v>
      </c>
      <c r="AI70" s="692">
        <f>MROUND(AG70*(1+'Jan Rules'!$E$10),0.01)</f>
        <v>1.6400000000000001</v>
      </c>
      <c r="AJ70" s="692">
        <f t="shared" si="44"/>
        <v>7319.3200000000006</v>
      </c>
      <c r="AK70" s="692">
        <f>MROUND(AI70*(1+'Jan Rules'!$E$10),0.01)</f>
        <v>1.71</v>
      </c>
      <c r="AL70" s="698">
        <f t="shared" si="45"/>
        <v>7631.73</v>
      </c>
      <c r="AM70" s="699" t="s">
        <v>2319</v>
      </c>
      <c r="AN70" s="705"/>
      <c r="AO70" s="439"/>
      <c r="AP70" s="439" t="s">
        <v>2281</v>
      </c>
    </row>
    <row r="71" spans="1:46" s="685" customFormat="1" ht="43" customHeight="1">
      <c r="A71" s="439">
        <v>805</v>
      </c>
      <c r="B71" s="679" t="s">
        <v>2452</v>
      </c>
      <c r="C71" s="679" t="s">
        <v>2231</v>
      </c>
      <c r="D71" s="680" t="s">
        <v>1134</v>
      </c>
      <c r="E71" s="680" t="s">
        <v>1489</v>
      </c>
      <c r="F71" s="680" t="s">
        <v>387</v>
      </c>
      <c r="G71" s="681">
        <v>7266</v>
      </c>
      <c r="H71" s="682" t="s">
        <v>2456</v>
      </c>
      <c r="I71" s="683">
        <v>46142</v>
      </c>
      <c r="K71" s="786"/>
      <c r="L71" s="758"/>
      <c r="M71" s="439"/>
      <c r="N71" s="681">
        <v>91551.6</v>
      </c>
      <c r="O71" s="686">
        <f t="shared" si="32"/>
        <v>7629.3</v>
      </c>
      <c r="P71" s="687">
        <f t="shared" si="33"/>
        <v>12.600000000000001</v>
      </c>
      <c r="Q71" s="688">
        <f t="shared" si="34"/>
        <v>1.05</v>
      </c>
      <c r="R71" s="730">
        <v>1.55</v>
      </c>
      <c r="S71" s="690">
        <f t="shared" si="35"/>
        <v>0.47619047619047616</v>
      </c>
      <c r="T71" s="731">
        <f t="shared" si="36"/>
        <v>1.55</v>
      </c>
      <c r="U71" s="692">
        <f>MROUND(IF($S71&gt;'Jan Rules'!$A$9,$Q71*(1+'Jan Rules'!$C$9),IF($S71&gt;'Jan Rules'!$A$8,$Q71*(1+'Jan Rules'!$C$8),IF($S71&gt;'Jan Rules'!$A$7,$Q71*(1+'Jan Rules'!$C$7),IF($S71&gt;'Jan Rules'!$A$6,$Q71*(1+'Jan Rules'!$C$6),IF($S71&gt;'Jan Rules'!$A$5,$Q71*(1+'Jan Rules'!$C$5),IF($S71&gt;'Jan Rules'!$A$4,$Q71*(1+'Jan Rules'!$C$4),IF($S71&gt;'Jan Rules'!$A$3,$Q71*(1+'Jan Rules'!$C$3),IF($S71&gt;'Jan Rules'!$A$2,$Q71*(1+'Jan Rules'!$C$2),0)))))))),0.01)</f>
        <v>1.58</v>
      </c>
      <c r="V71" s="693">
        <f t="shared" si="37"/>
        <v>11480.28</v>
      </c>
      <c r="W71" s="694">
        <f>MROUND(IF($S71&gt;'Jan Rules'!$A$9,$Q71*(1+'Jan Rules'!$D$9),IF($S71&gt;'Jan Rules'!$A$8,$Q71*(1+'Jan Rules'!$D$8),IF($S71&gt;'Jan Rules'!$A$7,$Q71*(1+'Jan Rules'!$D$7),IF($S71&gt;'Jan Rules'!$A$6,$Q71*(1+'Jan Rules'!$D$6),IF($S71&gt;'Jan Rules'!$A$5,$Q71*(1+'Jan Rules'!$D$5),IF($S71&gt;'Jan Rules'!$A$4,$Q71*(1+'Jan Rules'!$D$4),IF($S71&gt;'Jan Rules'!$A$3,$Q71*(1+'Jan Rules'!$D$3),IF($S71&gt;'Jan Rules'!$A$2,$Q71*(1+'Jan Rules'!$D$2),0)))))))),0.01)</f>
        <v>1.42</v>
      </c>
      <c r="X71" s="695">
        <f t="shared" si="38"/>
        <v>10317.719999999999</v>
      </c>
      <c r="Y71" s="695">
        <f>MROUND(W71*(1+'Jan Rules'!$D$10),0.01)</f>
        <v>1.49</v>
      </c>
      <c r="Z71" s="695">
        <f t="shared" si="39"/>
        <v>10826.34</v>
      </c>
      <c r="AA71" s="695">
        <f>MROUND(Y71*(1+'Jan Rules'!$D$10),0.01)</f>
        <v>1.56</v>
      </c>
      <c r="AB71" s="696">
        <f t="shared" si="40"/>
        <v>11334.960000000001</v>
      </c>
      <c r="AC71" s="697">
        <f>MROUND(IF($S71&gt;'Jan Rules'!$A$9,$Q71*(1+'Jan Rules'!$E$9),IF($S71&gt;'Jan Rules'!$A$8,$Q71*(1+'Jan Rules'!$E$8),IF($S71&gt;'Jan Rules'!$A$7,$Q71*(1+'Jan Rules'!$E$7),IF($S71&gt;'Jan Rules'!$A$6,$Q71*(1+'Jan Rules'!$E$6),IF($S71&gt;'Jan Rules'!$A$5,$Q71*(1+'Jan Rules'!$E$5),IF($S71&gt;'Jan Rules'!$A$4,$Q71*(1+'Jan Rules'!$E$4),IF($S71&gt;'Jan Rules'!$A$3,$Q71*(1+'Jan Rules'!$E$3),IF($S71&gt;'Jan Rules'!$A$2,$Q71*(1+'Jan Rules'!$E$2),0)))))))),0.01)</f>
        <v>1.4000000000000001</v>
      </c>
      <c r="AD71" s="692">
        <f t="shared" si="41"/>
        <v>10172.400000000001</v>
      </c>
      <c r="AE71" s="692">
        <f>MROUND(AC71*(1+'Jan Rules'!$E$10),0.01)</f>
        <v>1.46</v>
      </c>
      <c r="AF71" s="692">
        <f t="shared" si="42"/>
        <v>10608.36</v>
      </c>
      <c r="AG71" s="692">
        <f>MROUND(AE71*(1+'Jan Rules'!$E$10),0.01)</f>
        <v>1.53</v>
      </c>
      <c r="AH71" s="692">
        <f t="shared" si="43"/>
        <v>11116.98</v>
      </c>
      <c r="AI71" s="692">
        <f>MROUND(AG71*(1+'Jan Rules'!$E$10),0.01)</f>
        <v>1.6</v>
      </c>
      <c r="AJ71" s="692">
        <f t="shared" si="44"/>
        <v>11625.6</v>
      </c>
      <c r="AK71" s="692">
        <f>MROUND(AI71*(1+'Jan Rules'!$E$10),0.01)</f>
        <v>1.67</v>
      </c>
      <c r="AL71" s="698">
        <f t="shared" si="45"/>
        <v>12134.22</v>
      </c>
      <c r="AM71" s="699"/>
      <c r="AN71" s="439"/>
      <c r="AO71" s="439"/>
      <c r="AP71" s="439" t="s">
        <v>2281</v>
      </c>
      <c r="AQ71" s="748"/>
      <c r="AR71" s="748"/>
      <c r="AS71" s="748"/>
      <c r="AT71" s="748"/>
    </row>
    <row r="72" spans="1:46" s="685" customFormat="1" ht="43" customHeight="1">
      <c r="A72" s="439">
        <v>873</v>
      </c>
      <c r="B72" s="759" t="s">
        <v>2457</v>
      </c>
      <c r="C72" s="759" t="s">
        <v>2458</v>
      </c>
      <c r="D72" s="759" t="s">
        <v>1134</v>
      </c>
      <c r="E72" s="759" t="s">
        <v>1489</v>
      </c>
      <c r="F72" s="759" t="s">
        <v>387</v>
      </c>
      <c r="G72" s="760">
        <v>7425</v>
      </c>
      <c r="H72" s="761" t="s">
        <v>2459</v>
      </c>
      <c r="I72" s="762">
        <v>46112</v>
      </c>
      <c r="J72" s="759"/>
      <c r="K72" s="759"/>
      <c r="L72" s="763"/>
      <c r="M72" s="705"/>
      <c r="N72" s="760">
        <v>108205.8</v>
      </c>
      <c r="O72" s="764">
        <f t="shared" si="32"/>
        <v>9017.15</v>
      </c>
      <c r="P72" s="765">
        <f t="shared" si="33"/>
        <v>14.573171717171718</v>
      </c>
      <c r="Q72" s="766">
        <f t="shared" si="34"/>
        <v>1.2144309764309764</v>
      </c>
      <c r="R72" s="767"/>
      <c r="S72" s="768">
        <f t="shared" si="35"/>
        <v>-1</v>
      </c>
      <c r="T72" s="769">
        <f t="shared" si="36"/>
        <v>1.2144309764309764</v>
      </c>
      <c r="U72" s="692">
        <f>MROUND(IF($S72&gt;'Jan Rules'!$A$9,$Q72*(1+'Jan Rules'!$C$9),IF($S72&gt;'Jan Rules'!$A$8,$Q72*(1+'Jan Rules'!$C$8),IF($S72&gt;'Jan Rules'!$A$7,$Q72*(1+'Jan Rules'!$C$7),IF($S72&gt;'Jan Rules'!$A$6,$Q72*(1+'Jan Rules'!$C$6),IF($S72&gt;'Jan Rules'!$A$5,$Q72*(1+'Jan Rules'!$C$5),IF($S72&gt;'Jan Rules'!$A$4,$Q72*(1+'Jan Rules'!$C$4),IF($S72&gt;'Jan Rules'!$A$3,$Q72*(1+'Jan Rules'!$C$3),IF($S72&gt;'Jan Rules'!$A$2,$Q72*(1+'Jan Rules'!$C$2),0)))))))),0.01)</f>
        <v>1.34</v>
      </c>
      <c r="V72" s="693">
        <f t="shared" si="37"/>
        <v>9949.5</v>
      </c>
      <c r="W72" s="694">
        <f>MROUND(IF($S72&gt;'Jan Rules'!$A$9,$Q72*(1+'Jan Rules'!$D$9),IF($S72&gt;'Jan Rules'!$A$8,$Q72*(1+'Jan Rules'!$D$8),IF($S72&gt;'Jan Rules'!$A$7,$Q72*(1+'Jan Rules'!$D$7),IF($S72&gt;'Jan Rules'!$A$6,$Q72*(1+'Jan Rules'!$D$6),IF($S72&gt;'Jan Rules'!$A$5,$Q72*(1+'Jan Rules'!$D$5),IF($S72&gt;'Jan Rules'!$A$4,$Q72*(1+'Jan Rules'!$D$4),IF($S72&gt;'Jan Rules'!$A$3,$Q72*(1+'Jan Rules'!$D$3),IF($S72&gt;'Jan Rules'!$A$2,$Q72*(1+'Jan Rules'!$D$2),0)))))))),0.01)</f>
        <v>1.28</v>
      </c>
      <c r="X72" s="695">
        <f t="shared" si="38"/>
        <v>9504</v>
      </c>
      <c r="Y72" s="695">
        <f>MROUND(W72*(1+'Jan Rules'!$D$10),0.01)</f>
        <v>1.34</v>
      </c>
      <c r="Z72" s="695">
        <f t="shared" si="39"/>
        <v>9949.5</v>
      </c>
      <c r="AA72" s="695">
        <f>MROUND(Y72*(1+'Jan Rules'!$D$10),0.01)</f>
        <v>1.41</v>
      </c>
      <c r="AB72" s="696">
        <f t="shared" si="40"/>
        <v>10469.25</v>
      </c>
      <c r="AC72" s="697">
        <f>MROUND(IF($S72&gt;'Jan Rules'!$A$9,$Q72*(1+'Jan Rules'!$E$9),IF($S72&gt;'Jan Rules'!$A$8,$Q72*(1+'Jan Rules'!$E$8),IF($S72&gt;'Jan Rules'!$A$7,$Q72*(1+'Jan Rules'!$E$7),IF($S72&gt;'Jan Rules'!$A$6,$Q72*(1+'Jan Rules'!$E$6),IF($S72&gt;'Jan Rules'!$A$5,$Q72*(1+'Jan Rules'!$E$5),IF($S72&gt;'Jan Rules'!$A$4,$Q72*(1+'Jan Rules'!$E$4),IF($S72&gt;'Jan Rules'!$A$3,$Q72*(1+'Jan Rules'!$E$3),IF($S72&gt;'Jan Rules'!$A$2,$Q72*(1+'Jan Rules'!$E$2),0)))))))),0.01)</f>
        <v>1.28</v>
      </c>
      <c r="AD72" s="692">
        <f t="shared" si="41"/>
        <v>9504</v>
      </c>
      <c r="AE72" s="692">
        <f>MROUND(AC72*(1+'Jan Rules'!$E$10),0.01)</f>
        <v>1.34</v>
      </c>
      <c r="AF72" s="692">
        <f t="shared" si="42"/>
        <v>9949.5</v>
      </c>
      <c r="AG72" s="692">
        <f>MROUND(AE72*(1+'Jan Rules'!$E$10),0.01)</f>
        <v>1.4000000000000001</v>
      </c>
      <c r="AH72" s="692">
        <f t="shared" si="43"/>
        <v>10395.000000000002</v>
      </c>
      <c r="AI72" s="692">
        <f>MROUND(AG72*(1+'Jan Rules'!$E$10),0.01)</f>
        <v>1.46</v>
      </c>
      <c r="AJ72" s="692">
        <f t="shared" si="44"/>
        <v>10840.5</v>
      </c>
      <c r="AK72" s="692">
        <f>MROUND(AI72*(1+'Jan Rules'!$E$10),0.01)</f>
        <v>1.53</v>
      </c>
      <c r="AL72" s="698">
        <f t="shared" si="45"/>
        <v>11360.25</v>
      </c>
      <c r="AM72" s="699" t="s">
        <v>2460</v>
      </c>
      <c r="AN72" s="705" t="s">
        <v>2290</v>
      </c>
      <c r="AO72" s="705"/>
      <c r="AP72" s="705" t="s">
        <v>2281</v>
      </c>
      <c r="AQ72" s="705"/>
      <c r="AR72" s="705"/>
      <c r="AS72" s="705"/>
      <c r="AT72" s="705"/>
    </row>
    <row r="73" spans="1:46" s="685" customFormat="1" ht="43" customHeight="1">
      <c r="A73" s="439" t="s">
        <v>1830</v>
      </c>
      <c r="B73" s="679" t="s">
        <v>2461</v>
      </c>
      <c r="C73" s="679" t="s">
        <v>1832</v>
      </c>
      <c r="D73" s="680" t="s">
        <v>1134</v>
      </c>
      <c r="E73" s="680" t="s">
        <v>1489</v>
      </c>
      <c r="F73" s="680" t="s">
        <v>387</v>
      </c>
      <c r="G73" s="681">
        <v>9456</v>
      </c>
      <c r="H73" s="682" t="s">
        <v>1831</v>
      </c>
      <c r="I73" s="756">
        <v>46112</v>
      </c>
      <c r="K73" s="794"/>
      <c r="L73" s="795"/>
      <c r="M73" s="439"/>
      <c r="N73" s="681">
        <v>199393.2</v>
      </c>
      <c r="O73" s="686">
        <f t="shared" si="32"/>
        <v>16616.100000000002</v>
      </c>
      <c r="P73" s="687">
        <f t="shared" si="33"/>
        <v>21.086421319796955</v>
      </c>
      <c r="Q73" s="688">
        <f t="shared" si="34"/>
        <v>1.7572017766497465</v>
      </c>
      <c r="R73" s="730">
        <v>1.45</v>
      </c>
      <c r="S73" s="690">
        <f t="shared" si="35"/>
        <v>-0.17482441728203388</v>
      </c>
      <c r="T73" s="731">
        <f t="shared" si="36"/>
        <v>1.7572017766497465</v>
      </c>
      <c r="U73" s="692">
        <f>MROUND(IF($S73&gt;'Jan Rules'!$A$9,$Q73*(1+'Jan Rules'!$C$9),IF($S73&gt;'Jan Rules'!$A$8,$Q73*(1+'Jan Rules'!$C$8),IF($S73&gt;'Jan Rules'!$A$7,$Q73*(1+'Jan Rules'!$C$7),IF($S73&gt;'Jan Rules'!$A$6,$Q73*(1+'Jan Rules'!$C$6),IF($S73&gt;'Jan Rules'!$A$5,$Q73*(1+'Jan Rules'!$C$5),IF($S73&gt;'Jan Rules'!$A$4,$Q73*(1+'Jan Rules'!$C$4),IF($S73&gt;'Jan Rules'!$A$3,$Q73*(1+'Jan Rules'!$C$3),IF($S73&gt;'Jan Rules'!$A$2,$Q73*(1+'Jan Rules'!$C$2),0)))))))),0.01)</f>
        <v>1.93</v>
      </c>
      <c r="V73" s="693">
        <f t="shared" si="37"/>
        <v>18250.079999999998</v>
      </c>
      <c r="W73" s="694">
        <f>MROUND(IF($S73&gt;'Jan Rules'!$A$9,$Q73*(1+'Jan Rules'!$D$9),IF($S73&gt;'Jan Rules'!$A$8,$Q73*(1+'Jan Rules'!$D$8),IF($S73&gt;'Jan Rules'!$A$7,$Q73*(1+'Jan Rules'!$D$7),IF($S73&gt;'Jan Rules'!$A$6,$Q73*(1+'Jan Rules'!$D$6),IF($S73&gt;'Jan Rules'!$A$5,$Q73*(1+'Jan Rules'!$D$5),IF($S73&gt;'Jan Rules'!$A$4,$Q73*(1+'Jan Rules'!$D$4),IF($S73&gt;'Jan Rules'!$A$3,$Q73*(1+'Jan Rules'!$D$3),IF($S73&gt;'Jan Rules'!$A$2,$Q73*(1+'Jan Rules'!$D$2),0)))))))),0.01)</f>
        <v>1.85</v>
      </c>
      <c r="X73" s="695">
        <f t="shared" si="38"/>
        <v>17493.600000000002</v>
      </c>
      <c r="Y73" s="695">
        <f>MROUND(W73*(1+'Jan Rules'!$D$10),0.01)</f>
        <v>1.94</v>
      </c>
      <c r="Z73" s="695">
        <f t="shared" si="39"/>
        <v>18344.64</v>
      </c>
      <c r="AA73" s="695">
        <f>MROUND(Y73*(1+'Jan Rules'!$D$10),0.01)</f>
        <v>2.04</v>
      </c>
      <c r="AB73" s="696">
        <f t="shared" si="40"/>
        <v>19290.240000000002</v>
      </c>
      <c r="AC73" s="697">
        <f>MROUND(IF($S73&gt;'Jan Rules'!$A$9,$Q73*(1+'Jan Rules'!$E$9),IF($S73&gt;'Jan Rules'!$A$8,$Q73*(1+'Jan Rules'!$E$8),IF($S73&gt;'Jan Rules'!$A$7,$Q73*(1+'Jan Rules'!$E$7),IF($S73&gt;'Jan Rules'!$A$6,$Q73*(1+'Jan Rules'!$E$6),IF($S73&gt;'Jan Rules'!$A$5,$Q73*(1+'Jan Rules'!$E$5),IF($S73&gt;'Jan Rules'!$A$4,$Q73*(1+'Jan Rules'!$E$4),IF($S73&gt;'Jan Rules'!$A$3,$Q73*(1+'Jan Rules'!$E$3),IF($S73&gt;'Jan Rules'!$A$2,$Q73*(1+'Jan Rules'!$E$2),0)))))))),0.01)</f>
        <v>1.85</v>
      </c>
      <c r="AD73" s="692">
        <f t="shared" si="41"/>
        <v>17493.600000000002</v>
      </c>
      <c r="AE73" s="692">
        <f>MROUND(AC73*(1+'Jan Rules'!$E$10),0.01)</f>
        <v>1.93</v>
      </c>
      <c r="AF73" s="692">
        <f t="shared" si="42"/>
        <v>18250.079999999998</v>
      </c>
      <c r="AG73" s="692">
        <f>MROUND(AE73*(1+'Jan Rules'!$E$10),0.01)</f>
        <v>2.02</v>
      </c>
      <c r="AH73" s="692">
        <f t="shared" si="43"/>
        <v>19101.12</v>
      </c>
      <c r="AI73" s="692">
        <f>MROUND(AG73*(1+'Jan Rules'!$E$10),0.01)</f>
        <v>2.11</v>
      </c>
      <c r="AJ73" s="692">
        <f t="shared" si="44"/>
        <v>19952.16</v>
      </c>
      <c r="AK73" s="692">
        <f>MROUND(AI73*(1+'Jan Rules'!$E$10),0.01)</f>
        <v>2.2000000000000002</v>
      </c>
      <c r="AL73" s="698">
        <f t="shared" si="45"/>
        <v>20803.2</v>
      </c>
      <c r="AM73" s="699"/>
      <c r="AN73" s="439"/>
      <c r="AO73" s="439"/>
      <c r="AP73" s="439" t="s">
        <v>2281</v>
      </c>
      <c r="AQ73" s="439"/>
      <c r="AR73" s="439"/>
      <c r="AS73" s="439"/>
      <c r="AT73" s="439"/>
    </row>
    <row r="74" spans="1:46" s="685" customFormat="1" ht="43" customHeight="1">
      <c r="A74" s="439" t="s">
        <v>706</v>
      </c>
      <c r="B74" s="759" t="s">
        <v>2462</v>
      </c>
      <c r="C74" s="759" t="s">
        <v>1867</v>
      </c>
      <c r="D74" s="759" t="s">
        <v>1134</v>
      </c>
      <c r="E74" s="759" t="s">
        <v>1489</v>
      </c>
      <c r="F74" s="759" t="s">
        <v>387</v>
      </c>
      <c r="G74" s="760">
        <v>10461</v>
      </c>
      <c r="H74" s="761" t="s">
        <v>710</v>
      </c>
      <c r="I74" s="776">
        <v>46081</v>
      </c>
      <c r="J74" s="796"/>
      <c r="K74" s="796"/>
      <c r="L74" s="797"/>
      <c r="M74" s="705"/>
      <c r="N74" s="760">
        <v>138085.20000000001</v>
      </c>
      <c r="O74" s="764">
        <f t="shared" si="32"/>
        <v>11507.1</v>
      </c>
      <c r="P74" s="765">
        <f t="shared" si="33"/>
        <v>13.200000000000001</v>
      </c>
      <c r="Q74" s="766">
        <f t="shared" si="34"/>
        <v>1.1000000000000001</v>
      </c>
      <c r="R74" s="767">
        <v>1.35</v>
      </c>
      <c r="S74" s="768">
        <f t="shared" si="35"/>
        <v>0.22727272727272727</v>
      </c>
      <c r="T74" s="769">
        <f t="shared" si="36"/>
        <v>1.35</v>
      </c>
      <c r="U74" s="692">
        <f>MROUND(IF($S74&gt;'Jan Rules'!$A$9,$Q74*(1+'Jan Rules'!$C$9),IF($S74&gt;'Jan Rules'!$A$8,$Q74*(1+'Jan Rules'!$C$8),IF($S74&gt;'Jan Rules'!$A$7,$Q74*(1+'Jan Rules'!$C$7),IF($S74&gt;'Jan Rules'!$A$6,$Q74*(1+'Jan Rules'!$C$6),IF($S74&gt;'Jan Rules'!$A$5,$Q74*(1+'Jan Rules'!$C$5),IF($S74&gt;'Jan Rules'!$A$4,$Q74*(1+'Jan Rules'!$C$4),IF($S74&gt;'Jan Rules'!$A$3,$Q74*(1+'Jan Rules'!$C$3),IF($S74&gt;'Jan Rules'!$A$2,$Q74*(1+'Jan Rules'!$C$2),0)))))))),0.01)</f>
        <v>1.49</v>
      </c>
      <c r="V74" s="693">
        <f t="shared" si="37"/>
        <v>15586.89</v>
      </c>
      <c r="W74" s="694">
        <f>MROUND(IF($S74&gt;'Jan Rules'!$A$9,$Q74*(1+'Jan Rules'!$D$9),IF($S74&gt;'Jan Rules'!$A$8,$Q74*(1+'Jan Rules'!$D$8),IF($S74&gt;'Jan Rules'!$A$7,$Q74*(1+'Jan Rules'!$D$7),IF($S74&gt;'Jan Rules'!$A$6,$Q74*(1+'Jan Rules'!$D$6),IF($S74&gt;'Jan Rules'!$A$5,$Q74*(1+'Jan Rules'!$D$5),IF($S74&gt;'Jan Rules'!$A$4,$Q74*(1+'Jan Rules'!$D$4),IF($S74&gt;'Jan Rules'!$A$3,$Q74*(1+'Jan Rules'!$D$3),IF($S74&gt;'Jan Rules'!$A$2,$Q74*(1+'Jan Rules'!$D$2),0)))))))),0.01)</f>
        <v>1.35</v>
      </c>
      <c r="X74" s="695">
        <f t="shared" si="38"/>
        <v>14122.35</v>
      </c>
      <c r="Y74" s="695">
        <f>MROUND(W74*(1+'Jan Rules'!$D$10),0.01)</f>
        <v>1.42</v>
      </c>
      <c r="Z74" s="695">
        <f t="shared" si="39"/>
        <v>14854.619999999999</v>
      </c>
      <c r="AA74" s="695">
        <f>MROUND(Y74*(1+'Jan Rules'!$D$10),0.01)</f>
        <v>1.49</v>
      </c>
      <c r="AB74" s="696">
        <f t="shared" si="40"/>
        <v>15586.89</v>
      </c>
      <c r="AC74" s="697">
        <f>MROUND(IF($S74&gt;'Jan Rules'!$A$9,$Q74*(1+'Jan Rules'!$E$9),IF($S74&gt;'Jan Rules'!$A$8,$Q74*(1+'Jan Rules'!$E$8),IF($S74&gt;'Jan Rules'!$A$7,$Q74*(1+'Jan Rules'!$E$7),IF($S74&gt;'Jan Rules'!$A$6,$Q74*(1+'Jan Rules'!$E$6),IF($S74&gt;'Jan Rules'!$A$5,$Q74*(1+'Jan Rules'!$E$5),IF($S74&gt;'Jan Rules'!$A$4,$Q74*(1+'Jan Rules'!$E$4),IF($S74&gt;'Jan Rules'!$A$3,$Q74*(1+'Jan Rules'!$E$3),IF($S74&gt;'Jan Rules'!$A$2,$Q74*(1+'Jan Rules'!$E$2),0)))))))),0.01)</f>
        <v>1.32</v>
      </c>
      <c r="AD74" s="692">
        <f t="shared" si="41"/>
        <v>13808.52</v>
      </c>
      <c r="AE74" s="692">
        <f>MROUND(AC74*(1+'Jan Rules'!$E$10),0.01)</f>
        <v>1.3800000000000001</v>
      </c>
      <c r="AF74" s="692">
        <f t="shared" si="42"/>
        <v>14436.180000000002</v>
      </c>
      <c r="AG74" s="692">
        <f>MROUND(AE74*(1+'Jan Rules'!$E$10),0.01)</f>
        <v>1.44</v>
      </c>
      <c r="AH74" s="692">
        <f t="shared" si="43"/>
        <v>15063.84</v>
      </c>
      <c r="AI74" s="692">
        <f>MROUND(AG74*(1+'Jan Rules'!$E$10),0.01)</f>
        <v>1.5</v>
      </c>
      <c r="AJ74" s="692">
        <f t="shared" si="44"/>
        <v>15691.5</v>
      </c>
      <c r="AK74" s="692">
        <f>MROUND(AI74*(1+'Jan Rules'!$E$10),0.01)</f>
        <v>1.57</v>
      </c>
      <c r="AL74" s="698">
        <f t="shared" si="45"/>
        <v>16423.77</v>
      </c>
      <c r="AM74" s="699"/>
      <c r="AN74" s="705" t="s">
        <v>2298</v>
      </c>
      <c r="AO74" s="705"/>
      <c r="AP74" s="705" t="s">
        <v>2281</v>
      </c>
      <c r="AQ74" s="705"/>
      <c r="AR74" s="705"/>
      <c r="AS74" s="705"/>
      <c r="AT74" s="705"/>
    </row>
    <row r="75" spans="1:46" s="685" customFormat="1" ht="43" customHeight="1">
      <c r="A75" s="439" t="s">
        <v>706</v>
      </c>
      <c r="B75" s="679" t="s">
        <v>2462</v>
      </c>
      <c r="C75" s="679" t="s">
        <v>1865</v>
      </c>
      <c r="D75" s="680" t="s">
        <v>1134</v>
      </c>
      <c r="E75" s="680" t="s">
        <v>1489</v>
      </c>
      <c r="F75" s="680" t="s">
        <v>387</v>
      </c>
      <c r="G75" s="681">
        <v>10463</v>
      </c>
      <c r="H75" s="682" t="s">
        <v>2463</v>
      </c>
      <c r="I75" s="756">
        <v>46142</v>
      </c>
      <c r="K75" s="798"/>
      <c r="L75" s="799"/>
      <c r="M75" s="705"/>
      <c r="N75" s="681">
        <v>156945</v>
      </c>
      <c r="O75" s="686">
        <f t="shared" si="32"/>
        <v>13078.75</v>
      </c>
      <c r="P75" s="687">
        <f t="shared" si="33"/>
        <v>15</v>
      </c>
      <c r="Q75" s="688">
        <f t="shared" si="34"/>
        <v>1.25</v>
      </c>
      <c r="R75" s="800">
        <v>1.4</v>
      </c>
      <c r="S75" s="768">
        <f t="shared" si="35"/>
        <v>0.11999999999999993</v>
      </c>
      <c r="T75" s="769">
        <f t="shared" si="36"/>
        <v>1.4</v>
      </c>
      <c r="U75" s="692">
        <f>MROUND(IF($S75&gt;'Jan Rules'!$A$9,$Q75*(1+'Jan Rules'!$C$9),IF($S75&gt;'Jan Rules'!$A$8,$Q75*(1+'Jan Rules'!$C$8),IF($S75&gt;'Jan Rules'!$A$7,$Q75*(1+'Jan Rules'!$C$7),IF($S75&gt;'Jan Rules'!$A$6,$Q75*(1+'Jan Rules'!$C$6),IF($S75&gt;'Jan Rules'!$A$5,$Q75*(1+'Jan Rules'!$C$5),IF($S75&gt;'Jan Rules'!$A$4,$Q75*(1+'Jan Rules'!$C$4),IF($S75&gt;'Jan Rules'!$A$3,$Q75*(1+'Jan Rules'!$C$3),IF($S75&gt;'Jan Rules'!$A$2,$Q75*(1+'Jan Rules'!$C$2),0)))))))),0.01)</f>
        <v>1.46</v>
      </c>
      <c r="V75" s="693">
        <f t="shared" si="37"/>
        <v>15275.98</v>
      </c>
      <c r="W75" s="694">
        <f>MROUND(IF($S75&gt;'Jan Rules'!$A$9,$Q75*(1+'Jan Rules'!$D$9),IF($S75&gt;'Jan Rules'!$A$8,$Q75*(1+'Jan Rules'!$D$8),IF($S75&gt;'Jan Rules'!$A$7,$Q75*(1+'Jan Rules'!$D$7),IF($S75&gt;'Jan Rules'!$A$6,$Q75*(1+'Jan Rules'!$D$6),IF($S75&gt;'Jan Rules'!$A$5,$Q75*(1+'Jan Rules'!$D$5),IF($S75&gt;'Jan Rules'!$A$4,$Q75*(1+'Jan Rules'!$D$4),IF($S75&gt;'Jan Rules'!$A$3,$Q75*(1+'Jan Rules'!$D$3),IF($S75&gt;'Jan Rules'!$A$2,$Q75*(1+'Jan Rules'!$D$2),0)))))))),0.01)</f>
        <v>1.35</v>
      </c>
      <c r="X75" s="695">
        <f t="shared" si="38"/>
        <v>14125.050000000001</v>
      </c>
      <c r="Y75" s="695">
        <f>MROUND(W75*(1+'Jan Rules'!$D$10),0.01)</f>
        <v>1.42</v>
      </c>
      <c r="Z75" s="695">
        <f t="shared" si="39"/>
        <v>14857.46</v>
      </c>
      <c r="AA75" s="695">
        <f>MROUND(Y75*(1+'Jan Rules'!$D$10),0.01)</f>
        <v>1.49</v>
      </c>
      <c r="AB75" s="696">
        <f t="shared" si="40"/>
        <v>15589.87</v>
      </c>
      <c r="AC75" s="697">
        <f>MROUND(IF($S75&gt;'Jan Rules'!$A$9,$Q75*(1+'Jan Rules'!$E$9),IF($S75&gt;'Jan Rules'!$A$8,$Q75*(1+'Jan Rules'!$E$8),IF($S75&gt;'Jan Rules'!$A$7,$Q75*(1+'Jan Rules'!$E$7),IF($S75&gt;'Jan Rules'!$A$6,$Q75*(1+'Jan Rules'!$E$6),IF($S75&gt;'Jan Rules'!$A$5,$Q75*(1+'Jan Rules'!$E$5),IF($S75&gt;'Jan Rules'!$A$4,$Q75*(1+'Jan Rules'!$E$4),IF($S75&gt;'Jan Rules'!$A$3,$Q75*(1+'Jan Rules'!$E$3),IF($S75&gt;'Jan Rules'!$A$2,$Q75*(1+'Jan Rules'!$E$2),0)))))))),0.01)</f>
        <v>1.34</v>
      </c>
      <c r="AD75" s="692">
        <f t="shared" si="41"/>
        <v>14020.42</v>
      </c>
      <c r="AE75" s="692">
        <f>MROUND(AC75*(1+'Jan Rules'!$E$10),0.01)</f>
        <v>1.4000000000000001</v>
      </c>
      <c r="AF75" s="692">
        <f t="shared" si="42"/>
        <v>14648.2</v>
      </c>
      <c r="AG75" s="692">
        <f>MROUND(AE75*(1+'Jan Rules'!$E$10),0.01)</f>
        <v>1.46</v>
      </c>
      <c r="AH75" s="692">
        <f t="shared" si="43"/>
        <v>15275.98</v>
      </c>
      <c r="AI75" s="692">
        <f>MROUND(AG75*(1+'Jan Rules'!$E$10),0.01)</f>
        <v>1.53</v>
      </c>
      <c r="AJ75" s="692">
        <f t="shared" si="44"/>
        <v>16008.39</v>
      </c>
      <c r="AK75" s="692">
        <f>MROUND(AI75*(1+'Jan Rules'!$E$10),0.01)</f>
        <v>1.6</v>
      </c>
      <c r="AL75" s="698">
        <f t="shared" si="45"/>
        <v>16740.8</v>
      </c>
      <c r="AM75" s="699" t="s">
        <v>2464</v>
      </c>
      <c r="AN75" s="705"/>
      <c r="AO75" s="705"/>
      <c r="AP75" s="705" t="s">
        <v>2281</v>
      </c>
      <c r="AQ75" s="439"/>
      <c r="AR75" s="439"/>
      <c r="AS75" s="439"/>
      <c r="AT75" s="439"/>
    </row>
    <row r="76" spans="1:46" ht="43" customHeight="1">
      <c r="A76" s="439" t="s">
        <v>114</v>
      </c>
      <c r="B76" s="679" t="s">
        <v>2465</v>
      </c>
      <c r="C76" s="679" t="s">
        <v>1897</v>
      </c>
      <c r="D76" s="680" t="s">
        <v>1134</v>
      </c>
      <c r="E76" s="680" t="s">
        <v>1489</v>
      </c>
      <c r="F76" s="680" t="s">
        <v>387</v>
      </c>
      <c r="G76" s="681">
        <v>6004</v>
      </c>
      <c r="H76" s="682" t="s">
        <v>2466</v>
      </c>
      <c r="I76" s="756">
        <v>46203</v>
      </c>
      <c r="J76" s="801"/>
      <c r="K76" s="752"/>
      <c r="L76" s="753"/>
      <c r="M76" s="685"/>
      <c r="N76" s="681">
        <v>91500.96</v>
      </c>
      <c r="O76" s="686">
        <f t="shared" si="32"/>
        <v>7625.0800000000008</v>
      </c>
      <c r="P76" s="687">
        <f t="shared" si="33"/>
        <v>15.24</v>
      </c>
      <c r="Q76" s="688">
        <f t="shared" si="34"/>
        <v>1.2700000000000002</v>
      </c>
      <c r="R76" s="706">
        <v>1.4</v>
      </c>
      <c r="S76" s="690">
        <f t="shared" si="35"/>
        <v>0.10236220472440917</v>
      </c>
      <c r="T76" s="731">
        <f t="shared" si="36"/>
        <v>1.4</v>
      </c>
      <c r="U76" s="692">
        <f>MROUND(IF($S76&gt;'Jan Rules'!$A$9,$Q76*(1+'Jan Rules'!$C$9),IF($S76&gt;'Jan Rules'!$A$8,$Q76*(1+'Jan Rules'!$C$8),IF($S76&gt;'Jan Rules'!$A$7,$Q76*(1+'Jan Rules'!$C$7),IF($S76&gt;'Jan Rules'!$A$6,$Q76*(1+'Jan Rules'!$C$6),IF($S76&gt;'Jan Rules'!$A$5,$Q76*(1+'Jan Rules'!$C$5),IF($S76&gt;'Jan Rules'!$A$4,$Q76*(1+'Jan Rules'!$C$4),IF($S76&gt;'Jan Rules'!$A$3,$Q76*(1+'Jan Rules'!$C$3),IF($S76&gt;'Jan Rules'!$A$2,$Q76*(1+'Jan Rules'!$C$2),0)))))))),0.01)</f>
        <v>1.49</v>
      </c>
      <c r="V76" s="693">
        <f t="shared" si="37"/>
        <v>8945.9599999999991</v>
      </c>
      <c r="W76" s="694">
        <f>MROUND(IF($S76&gt;'Jan Rules'!$A$9,$Q76*(1+'Jan Rules'!$D$9),IF($S76&gt;'Jan Rules'!$A$8,$Q76*(1+'Jan Rules'!$D$8),IF($S76&gt;'Jan Rules'!$A$7,$Q76*(1+'Jan Rules'!$D$7),IF($S76&gt;'Jan Rules'!$A$6,$Q76*(1+'Jan Rules'!$D$6),IF($S76&gt;'Jan Rules'!$A$5,$Q76*(1+'Jan Rules'!$D$5),IF($S76&gt;'Jan Rules'!$A$4,$Q76*(1+'Jan Rules'!$D$4),IF($S76&gt;'Jan Rules'!$A$3,$Q76*(1+'Jan Rules'!$D$3),IF($S76&gt;'Jan Rules'!$A$2,$Q76*(1+'Jan Rules'!$D$2),0)))))))),0.01)</f>
        <v>1.37</v>
      </c>
      <c r="X76" s="695">
        <f t="shared" si="38"/>
        <v>8225.4800000000014</v>
      </c>
      <c r="Y76" s="695">
        <f>MROUND(W76*(1+'Jan Rules'!$D$10),0.01)</f>
        <v>1.44</v>
      </c>
      <c r="Z76" s="695">
        <f t="shared" si="39"/>
        <v>8645.76</v>
      </c>
      <c r="AA76" s="695">
        <f>MROUND(Y76*(1+'Jan Rules'!$D$10),0.01)</f>
        <v>1.51</v>
      </c>
      <c r="AB76" s="696">
        <f t="shared" si="40"/>
        <v>9066.0400000000009</v>
      </c>
      <c r="AC76" s="697">
        <f>MROUND(IF($S76&gt;'Jan Rules'!$A$9,$Q76*(1+'Jan Rules'!$E$9),IF($S76&gt;'Jan Rules'!$A$8,$Q76*(1+'Jan Rules'!$E$8),IF($S76&gt;'Jan Rules'!$A$7,$Q76*(1+'Jan Rules'!$E$7),IF($S76&gt;'Jan Rules'!$A$6,$Q76*(1+'Jan Rules'!$E$6),IF($S76&gt;'Jan Rules'!$A$5,$Q76*(1+'Jan Rules'!$E$5),IF($S76&gt;'Jan Rules'!$A$4,$Q76*(1+'Jan Rules'!$E$4),IF($S76&gt;'Jan Rules'!$A$3,$Q76*(1+'Jan Rules'!$E$3),IF($S76&gt;'Jan Rules'!$A$2,$Q76*(1+'Jan Rules'!$E$2),0)))))))),0.01)</f>
        <v>1.36</v>
      </c>
      <c r="AD76" s="692">
        <f t="shared" si="41"/>
        <v>8165.4400000000005</v>
      </c>
      <c r="AE76" s="692">
        <f>MROUND(AC76*(1+'Jan Rules'!$E$10),0.01)</f>
        <v>1.42</v>
      </c>
      <c r="AF76" s="692">
        <f t="shared" si="42"/>
        <v>8525.68</v>
      </c>
      <c r="AG76" s="692">
        <f>MROUND(AE76*(1+'Jan Rules'!$E$10),0.01)</f>
        <v>1.48</v>
      </c>
      <c r="AH76" s="692">
        <f t="shared" si="43"/>
        <v>8885.92</v>
      </c>
      <c r="AI76" s="692">
        <f>MROUND(AG76*(1+'Jan Rules'!$E$10),0.01)</f>
        <v>1.55</v>
      </c>
      <c r="AJ76" s="692">
        <f t="shared" si="44"/>
        <v>9306.2000000000007</v>
      </c>
      <c r="AK76" s="692">
        <f>MROUND(AI76*(1+'Jan Rules'!$E$10),0.01)</f>
        <v>1.62</v>
      </c>
      <c r="AL76" s="698">
        <f t="shared" si="45"/>
        <v>9726.4800000000014</v>
      </c>
      <c r="AN76" s="685"/>
      <c r="AO76" s="685"/>
      <c r="AP76" s="439" t="s">
        <v>2281</v>
      </c>
    </row>
    <row r="77" spans="1:46" ht="43" customHeight="1">
      <c r="A77" s="439" t="s">
        <v>114</v>
      </c>
      <c r="B77" s="679" t="s">
        <v>2465</v>
      </c>
      <c r="C77" s="679" t="s">
        <v>1913</v>
      </c>
      <c r="D77" s="680" t="s">
        <v>1134</v>
      </c>
      <c r="E77" s="680" t="s">
        <v>1489</v>
      </c>
      <c r="F77" s="680" t="s">
        <v>387</v>
      </c>
      <c r="G77" s="681">
        <v>8583</v>
      </c>
      <c r="H77" s="682" t="s">
        <v>2467</v>
      </c>
      <c r="I77" s="756">
        <v>46203</v>
      </c>
      <c r="J77" s="801"/>
      <c r="K77" s="752"/>
      <c r="L77" s="753"/>
      <c r="M77" s="685"/>
      <c r="N77" s="681">
        <v>139044.6</v>
      </c>
      <c r="O77" s="686">
        <f t="shared" si="32"/>
        <v>11587.050000000001</v>
      </c>
      <c r="P77" s="687">
        <f t="shared" si="33"/>
        <v>16.2</v>
      </c>
      <c r="Q77" s="688">
        <f t="shared" si="34"/>
        <v>1.35</v>
      </c>
      <c r="R77" s="706">
        <v>1.7</v>
      </c>
      <c r="S77" s="690">
        <f t="shared" si="35"/>
        <v>0.25925925925925913</v>
      </c>
      <c r="T77" s="731">
        <f t="shared" si="36"/>
        <v>1.7</v>
      </c>
      <c r="U77" s="692">
        <f>MROUND(IF($S77&gt;'Jan Rules'!$A$9,$Q77*(1+'Jan Rules'!$C$9),IF($S77&gt;'Jan Rules'!$A$8,$Q77*(1+'Jan Rules'!$C$8),IF($S77&gt;'Jan Rules'!$A$7,$Q77*(1+'Jan Rules'!$C$7),IF($S77&gt;'Jan Rules'!$A$6,$Q77*(1+'Jan Rules'!$C$6),IF($S77&gt;'Jan Rules'!$A$5,$Q77*(1+'Jan Rules'!$C$5),IF($S77&gt;'Jan Rules'!$A$4,$Q77*(1+'Jan Rules'!$C$4),IF($S77&gt;'Jan Rules'!$A$3,$Q77*(1+'Jan Rules'!$C$3),IF($S77&gt;'Jan Rules'!$A$2,$Q77*(1+'Jan Rules'!$C$2),0)))))))),0.01)</f>
        <v>1.82</v>
      </c>
      <c r="V77" s="693">
        <f t="shared" si="37"/>
        <v>15621.060000000001</v>
      </c>
      <c r="W77" s="694">
        <f>MROUND(IF($S77&gt;'Jan Rules'!$A$9,$Q77*(1+'Jan Rules'!$D$9),IF($S77&gt;'Jan Rules'!$A$8,$Q77*(1+'Jan Rules'!$D$8),IF($S77&gt;'Jan Rules'!$A$7,$Q77*(1+'Jan Rules'!$D$7),IF($S77&gt;'Jan Rules'!$A$6,$Q77*(1+'Jan Rules'!$D$6),IF($S77&gt;'Jan Rules'!$A$5,$Q77*(1+'Jan Rules'!$D$5),IF($S77&gt;'Jan Rules'!$A$4,$Q77*(1+'Jan Rules'!$D$4),IF($S77&gt;'Jan Rules'!$A$3,$Q77*(1+'Jan Rules'!$D$3),IF($S77&gt;'Jan Rules'!$A$2,$Q77*(1+'Jan Rules'!$D$2),0)))))))),0.01)</f>
        <v>1.6600000000000001</v>
      </c>
      <c r="X77" s="695">
        <f t="shared" si="38"/>
        <v>14247.78</v>
      </c>
      <c r="Y77" s="695">
        <f>MROUND(W77*(1+'Jan Rules'!$D$10),0.01)</f>
        <v>1.74</v>
      </c>
      <c r="Z77" s="695">
        <f t="shared" si="39"/>
        <v>14934.42</v>
      </c>
      <c r="AA77" s="695">
        <f>MROUND(Y77*(1+'Jan Rules'!$D$10),0.01)</f>
        <v>1.83</v>
      </c>
      <c r="AB77" s="696">
        <f t="shared" si="40"/>
        <v>15706.890000000001</v>
      </c>
      <c r="AC77" s="697">
        <f>MROUND(IF($S77&gt;'Jan Rules'!$A$9,$Q77*(1+'Jan Rules'!$E$9),IF($S77&gt;'Jan Rules'!$A$8,$Q77*(1+'Jan Rules'!$E$8),IF($S77&gt;'Jan Rules'!$A$7,$Q77*(1+'Jan Rules'!$E$7),IF($S77&gt;'Jan Rules'!$A$6,$Q77*(1+'Jan Rules'!$E$6),IF($S77&gt;'Jan Rules'!$A$5,$Q77*(1+'Jan Rules'!$E$5),IF($S77&gt;'Jan Rules'!$A$4,$Q77*(1+'Jan Rules'!$E$4),IF($S77&gt;'Jan Rules'!$A$3,$Q77*(1+'Jan Rules'!$E$3),IF($S77&gt;'Jan Rules'!$A$2,$Q77*(1+'Jan Rules'!$E$2),0)))))))),0.01)</f>
        <v>1.62</v>
      </c>
      <c r="AD77" s="692">
        <f t="shared" si="41"/>
        <v>13904.460000000001</v>
      </c>
      <c r="AE77" s="692">
        <f>MROUND(AC77*(1+'Jan Rules'!$E$10),0.01)</f>
        <v>1.69</v>
      </c>
      <c r="AF77" s="692">
        <f t="shared" si="42"/>
        <v>14505.27</v>
      </c>
      <c r="AG77" s="692">
        <f>MROUND(AE77*(1+'Jan Rules'!$E$10),0.01)</f>
        <v>1.77</v>
      </c>
      <c r="AH77" s="692">
        <f t="shared" si="43"/>
        <v>15191.91</v>
      </c>
      <c r="AI77" s="692">
        <f>MROUND(AG77*(1+'Jan Rules'!$E$10),0.01)</f>
        <v>1.85</v>
      </c>
      <c r="AJ77" s="692">
        <f t="shared" si="44"/>
        <v>15878.550000000001</v>
      </c>
      <c r="AK77" s="692">
        <f>MROUND(AI77*(1+'Jan Rules'!$E$10),0.01)</f>
        <v>1.93</v>
      </c>
      <c r="AL77" s="698">
        <f t="shared" si="45"/>
        <v>16565.189999999999</v>
      </c>
      <c r="AN77" s="685"/>
      <c r="AO77" s="685"/>
      <c r="AP77" s="439" t="s">
        <v>2281</v>
      </c>
    </row>
    <row r="801" spans="6:38" ht="43" customHeight="1">
      <c r="F801" s="802"/>
      <c r="G801" s="439"/>
      <c r="I801" s="803"/>
      <c r="K801" s="804"/>
      <c r="L801" s="805"/>
      <c r="M801" s="806"/>
      <c r="P801" s="807"/>
      <c r="Q801" s="808"/>
      <c r="R801" s="439"/>
      <c r="V801" s="809"/>
      <c r="W801" s="810"/>
      <c r="AA801" s="811"/>
      <c r="AB801" s="812"/>
      <c r="AC801" s="439"/>
      <c r="AK801" s="813"/>
      <c r="AL801" s="439"/>
    </row>
  </sheetData>
  <autoFilter ref="A1:AT801" xr:uid="{C79B0353-0BD6-7947-BD08-F2A09CBB5751}">
    <sortState xmlns:xlrd2="http://schemas.microsoft.com/office/spreadsheetml/2017/richdata2" ref="A2:AT801">
      <sortCondition ref="B1:B801"/>
    </sortState>
  </autoFilter>
  <dataConsolidate/>
  <conditionalFormatting sqref="Q1:R1 T1 R2:R74 Q2:Q77">
    <cfRule type="expression" dxfId="4" priority="5">
      <formula>LEN(TRIM(Q1))&gt;0</formula>
    </cfRule>
  </conditionalFormatting>
  <conditionalFormatting sqref="S1">
    <cfRule type="cellIs" dxfId="3" priority="1" stopIfTrue="1" operator="between">
      <formula>0</formula>
      <formula>0.1</formula>
    </cfRule>
    <cfRule type="cellIs" dxfId="2" priority="2" stopIfTrue="1" operator="lessThanOrEqual">
      <formula>0</formula>
    </cfRule>
    <cfRule type="cellIs" dxfId="1" priority="3" stopIfTrue="1" operator="between">
      <formula>0.1</formula>
      <formula>0.25</formula>
    </cfRule>
    <cfRule type="cellIs" dxfId="0" priority="4" stopIfTrue="1" operator="greaterThan">
      <formula>0.250001</formula>
    </cfRule>
  </conditionalFormatting>
  <conditionalFormatting sqref="S802:S1048576 R801 S1:S80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L19" r:id="rId1" display="mailto:andrew@bubblesofjoy.com" xr:uid="{6D4151C1-14FF-3448-8D1C-5F19CEDDDFD9}"/>
    <hyperlink ref="L45" r:id="rId2" xr:uid="{09C9EE3D-7C5C-B24C-A600-138CE8DA5F55}"/>
    <hyperlink ref="L32" r:id="rId3" xr:uid="{EC3F8CB6-A75D-A84F-B1EE-20BA16DCCF7C}"/>
  </hyperlinks>
  <pageMargins left="0.7" right="0.7" top="0.75" bottom="0.75" header="0.3" footer="0.3"/>
  <pageSetup scale="25" fitToHeight="5" orientation="landscape" copies="2" r:id="rId4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1D6A-1EC5-7845-B5FC-751DC31D39AC}">
  <dimension ref="A1:E10"/>
  <sheetViews>
    <sheetView workbookViewId="0">
      <selection activeCell="E11" sqref="E11"/>
    </sheetView>
  </sheetViews>
  <sheetFormatPr baseColWidth="10" defaultColWidth="11.5" defaultRowHeight="13"/>
  <cols>
    <col min="1" max="16384" width="11.5" style="439"/>
  </cols>
  <sheetData>
    <row r="1" spans="1:5">
      <c r="A1" s="959" t="s">
        <v>2468</v>
      </c>
      <c r="B1" s="960"/>
      <c r="C1" s="814" t="s">
        <v>2469</v>
      </c>
      <c r="D1" s="814" t="s">
        <v>2470</v>
      </c>
      <c r="E1" s="814" t="s">
        <v>2471</v>
      </c>
    </row>
    <row r="2" spans="1:5" ht="15">
      <c r="A2" s="815">
        <v>-10</v>
      </c>
      <c r="B2" s="816">
        <v>0.02</v>
      </c>
      <c r="C2" s="817">
        <v>0.1</v>
      </c>
      <c r="D2" s="817">
        <v>0.05</v>
      </c>
      <c r="E2" s="817">
        <v>0.05</v>
      </c>
    </row>
    <row r="3" spans="1:5" ht="15">
      <c r="A3" s="815">
        <v>0.02</v>
      </c>
      <c r="B3" s="816">
        <v>7.0000000000000007E-2</v>
      </c>
      <c r="C3" s="817">
        <v>0.12</v>
      </c>
      <c r="D3" s="817">
        <v>0.05</v>
      </c>
      <c r="E3" s="817">
        <v>0.05</v>
      </c>
    </row>
    <row r="4" spans="1:5" ht="15">
      <c r="A4" s="815">
        <v>7.0000000000000007E-2</v>
      </c>
      <c r="B4" s="816">
        <v>0.12</v>
      </c>
      <c r="C4" s="817">
        <v>0.17</v>
      </c>
      <c r="D4" s="817">
        <v>0.08</v>
      </c>
      <c r="E4" s="817">
        <v>7.0000000000000007E-2</v>
      </c>
    </row>
    <row r="5" spans="1:5" ht="15">
      <c r="A5" s="815">
        <v>0.12</v>
      </c>
      <c r="B5" s="816">
        <v>0.17</v>
      </c>
      <c r="C5" s="817">
        <v>0.22</v>
      </c>
      <c r="D5" s="817">
        <v>0.13</v>
      </c>
      <c r="E5" s="817">
        <v>0.12</v>
      </c>
    </row>
    <row r="6" spans="1:5" ht="15">
      <c r="A6" s="815">
        <v>0.17</v>
      </c>
      <c r="B6" s="816">
        <v>0.22</v>
      </c>
      <c r="C6" s="817">
        <v>0.27</v>
      </c>
      <c r="D6" s="817">
        <v>0.18</v>
      </c>
      <c r="E6" s="817">
        <v>0.16</v>
      </c>
    </row>
    <row r="7" spans="1:5" ht="15">
      <c r="A7" s="815">
        <v>0.22</v>
      </c>
      <c r="B7" s="816">
        <v>0.27</v>
      </c>
      <c r="C7" s="817">
        <v>0.35</v>
      </c>
      <c r="D7" s="817">
        <v>0.23</v>
      </c>
      <c r="E7" s="817">
        <v>0.2</v>
      </c>
    </row>
    <row r="8" spans="1:5" ht="15">
      <c r="A8" s="815">
        <v>0.27</v>
      </c>
      <c r="B8" s="816">
        <v>0.35</v>
      </c>
      <c r="C8" s="817">
        <v>0.45</v>
      </c>
      <c r="D8" s="817">
        <v>0.28000000000000003</v>
      </c>
      <c r="E8" s="817">
        <v>0.25</v>
      </c>
    </row>
    <row r="9" spans="1:5" ht="15">
      <c r="A9" s="815">
        <v>0.35</v>
      </c>
      <c r="B9" s="816" t="s">
        <v>2472</v>
      </c>
      <c r="C9" s="817">
        <v>0.5</v>
      </c>
      <c r="D9" s="817">
        <v>0.35</v>
      </c>
      <c r="E9" s="817">
        <v>0.33</v>
      </c>
    </row>
    <row r="10" spans="1:5" ht="14" thickBot="1">
      <c r="A10" s="818" t="s">
        <v>285</v>
      </c>
      <c r="B10" s="819"/>
      <c r="C10" s="820" t="s">
        <v>2473</v>
      </c>
      <c r="D10" s="820">
        <v>0.05</v>
      </c>
      <c r="E10" s="820">
        <v>4.4999999999999998E-2</v>
      </c>
    </row>
  </sheetData>
  <mergeCells count="1">
    <mergeCell ref="A1:B1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63</vt:i4>
      </vt:variant>
      <vt:variant>
        <vt:lpstr>Named Ranges</vt:lpstr>
      </vt:variant>
      <vt:variant>
        <vt:i4>33</vt:i4>
      </vt:variant>
    </vt:vector>
  </HeadingPairs>
  <TitlesOfParts>
    <vt:vector size="96" baseType="lpstr">
      <vt:lpstr>Occupancy</vt:lpstr>
      <vt:lpstr>Sheet1</vt:lpstr>
      <vt:lpstr>Occupancy Summary Schedule</vt:lpstr>
      <vt:lpstr>Working - CPI</vt:lpstr>
      <vt:lpstr>Lease Report 2025</vt:lpstr>
      <vt:lpstr>120_Golden Key Plaza</vt:lpstr>
      <vt:lpstr>120_RR</vt:lpstr>
      <vt:lpstr>167_Broadway</vt:lpstr>
      <vt:lpstr>167_RR</vt:lpstr>
      <vt:lpstr>336_Central Deer Valley</vt:lpstr>
      <vt:lpstr>336_RR</vt:lpstr>
      <vt:lpstr>341_Chandler Tech</vt:lpstr>
      <vt:lpstr>341_RR</vt:lpstr>
      <vt:lpstr>350 Chicago</vt:lpstr>
      <vt:lpstr>350 RR</vt:lpstr>
      <vt:lpstr>370 Deer Valley Commerce</vt:lpstr>
      <vt:lpstr>375_Desert Ridge</vt:lpstr>
      <vt:lpstr>375_RR</vt:lpstr>
      <vt:lpstr>503_Fiesta Center</vt:lpstr>
      <vt:lpstr>503_RR</vt:lpstr>
      <vt:lpstr>508_Falcon Industrial</vt:lpstr>
      <vt:lpstr>508_RR</vt:lpstr>
      <vt:lpstr>511_Fiesta Ranch</vt:lpstr>
      <vt:lpstr>511_RR</vt:lpstr>
      <vt:lpstr>525_Frye Road</vt:lpstr>
      <vt:lpstr>525_RR</vt:lpstr>
      <vt:lpstr>537_Hayden Park</vt:lpstr>
      <vt:lpstr>537_HRR</vt:lpstr>
      <vt:lpstr>538_Horne</vt:lpstr>
      <vt:lpstr>538_RR</vt:lpstr>
      <vt:lpstr>542_Hardy Center</vt:lpstr>
      <vt:lpstr>542_RR</vt:lpstr>
      <vt:lpstr>548_Laser Drive</vt:lpstr>
      <vt:lpstr>548_RR</vt:lpstr>
      <vt:lpstr>551_Reliance Broadway</vt:lpstr>
      <vt:lpstr>551_RR</vt:lpstr>
      <vt:lpstr>551A_Reliance Broadway A</vt:lpstr>
      <vt:lpstr>551A_RR</vt:lpstr>
      <vt:lpstr>551B_Reliance Broadway B</vt:lpstr>
      <vt:lpstr>551B_RR</vt:lpstr>
      <vt:lpstr>551E_Reliance Broadway C,D,E</vt:lpstr>
      <vt:lpstr>551E_RR</vt:lpstr>
      <vt:lpstr>551F_Reliance Broadway F</vt:lpstr>
      <vt:lpstr>551F_RR</vt:lpstr>
      <vt:lpstr>585_Mesa Business Park</vt:lpstr>
      <vt:lpstr>585_RR</vt:lpstr>
      <vt:lpstr>605_Oakland</vt:lpstr>
      <vt:lpstr>605_RR</vt:lpstr>
      <vt:lpstr>629_Park Lane</vt:lpstr>
      <vt:lpstr>629_RR</vt:lpstr>
      <vt:lpstr>640_Perimeter Center</vt:lpstr>
      <vt:lpstr>640_RR</vt:lpstr>
      <vt:lpstr>668_Rose Garden</vt:lpstr>
      <vt:lpstr>730_South 40</vt:lpstr>
      <vt:lpstr>730_RR</vt:lpstr>
      <vt:lpstr>735_Southpoint</vt:lpstr>
      <vt:lpstr>735_RR</vt:lpstr>
      <vt:lpstr>873_University Business</vt:lpstr>
      <vt:lpstr>873_RR</vt:lpstr>
      <vt:lpstr>805_Aero</vt:lpstr>
      <vt:lpstr>805_RR</vt:lpstr>
      <vt:lpstr>January 2026 Renewals</vt:lpstr>
      <vt:lpstr>Jan Rules</vt:lpstr>
      <vt:lpstr>'640_RR'!Print_Area</vt:lpstr>
      <vt:lpstr>'January 2026 Renewals'!Print_Area</vt:lpstr>
      <vt:lpstr>Occupancy!Print_Area</vt:lpstr>
      <vt:lpstr>'Working - CPI'!Print_Area</vt:lpstr>
      <vt:lpstr>'120_RR'!Print_Titles</vt:lpstr>
      <vt:lpstr>'167_RR'!Print_Titles</vt:lpstr>
      <vt:lpstr>'336_RR'!Print_Titles</vt:lpstr>
      <vt:lpstr>'341_RR'!Print_Titles</vt:lpstr>
      <vt:lpstr>'350 RR'!Print_Titles</vt:lpstr>
      <vt:lpstr>'375_RR'!Print_Titles</vt:lpstr>
      <vt:lpstr>'503_RR'!Print_Titles</vt:lpstr>
      <vt:lpstr>'508_RR'!Print_Titles</vt:lpstr>
      <vt:lpstr>'511_RR'!Print_Titles</vt:lpstr>
      <vt:lpstr>'525_RR'!Print_Titles</vt:lpstr>
      <vt:lpstr>'537_HRR'!Print_Titles</vt:lpstr>
      <vt:lpstr>'538_RR'!Print_Titles</vt:lpstr>
      <vt:lpstr>'542_RR'!Print_Titles</vt:lpstr>
      <vt:lpstr>'548_RR'!Print_Titles</vt:lpstr>
      <vt:lpstr>'551_RR'!Print_Titles</vt:lpstr>
      <vt:lpstr>'551A_RR'!Print_Titles</vt:lpstr>
      <vt:lpstr>'551B_RR'!Print_Titles</vt:lpstr>
      <vt:lpstr>'551E_RR'!Print_Titles</vt:lpstr>
      <vt:lpstr>'551F_RR'!Print_Titles</vt:lpstr>
      <vt:lpstr>'585_RR'!Print_Titles</vt:lpstr>
      <vt:lpstr>'605_RR'!Print_Titles</vt:lpstr>
      <vt:lpstr>'629_RR'!Print_Titles</vt:lpstr>
      <vt:lpstr>'640_RR'!Print_Titles</vt:lpstr>
      <vt:lpstr>'730_RR'!Print_Titles</vt:lpstr>
      <vt:lpstr>'735_RR'!Print_Titles</vt:lpstr>
      <vt:lpstr>'805_RR'!Print_Titles</vt:lpstr>
      <vt:lpstr>'873_RR'!Print_Titles</vt:lpstr>
      <vt:lpstr>Occupancy!Print_Titles</vt:lpstr>
      <vt:lpstr>'Working - CPI'!Print_Titles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Wickey</dc:creator>
  <cp:keywords/>
  <dc:description/>
  <cp:lastModifiedBy>David Bean</cp:lastModifiedBy>
  <cp:revision/>
  <dcterms:created xsi:type="dcterms:W3CDTF">2016-06-10T14:07:11Z</dcterms:created>
  <dcterms:modified xsi:type="dcterms:W3CDTF">2025-12-18T19:40:18Z</dcterms:modified>
  <cp:category/>
  <cp:contentStatus/>
</cp:coreProperties>
</file>