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3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o\Downloads\"/>
    </mc:Choice>
  </mc:AlternateContent>
  <xr:revisionPtr revIDLastSave="0" documentId="13_ncr:1_{DC5ABC47-8380-4F74-8178-82D5BEBE4FCB}" xr6:coauthVersionLast="47" xr6:coauthVersionMax="47" xr10:uidLastSave="{00000000-0000-0000-0000-000000000000}"/>
  <bookViews>
    <workbookView xWindow="15" yWindow="465" windowWidth="20460" windowHeight="10770" activeTab="4" xr2:uid="{3E0C8758-AE27-4324-B9FB-EA6482766402}"/>
  </bookViews>
  <sheets>
    <sheet name="Compras" sheetId="1" r:id="rId1"/>
    <sheet name="Ventas" sheetId="6" r:id="rId2"/>
    <sheet name="Datos" sheetId="2" r:id="rId3"/>
    <sheet name="Proveedores" sheetId="3" r:id="rId4"/>
    <sheet name="Stock_Tabla_Dinamica" sheetId="15" r:id="rId5"/>
    <sheet name="Hoja16" sheetId="16" r:id="rId6"/>
    <sheet name="Stock" sheetId="5" r:id="rId7"/>
    <sheet name="Kardex" sheetId="4" r:id="rId8"/>
    <sheet name="Ventas_Tabla_Dinamica" sheetId="14" r:id="rId9"/>
    <sheet name="Mermas" sheetId="7" r:id="rId10"/>
    <sheet name="Costos" sheetId="8" r:id="rId11"/>
    <sheet name="Finanzas" sheetId="9" r:id="rId12"/>
    <sheet name="Dashboard" sheetId="10" r:id="rId13"/>
  </sheets>
  <calcPr calcId="191029"/>
  <pivotCaches>
    <pivotCache cacheId="95" r:id="rId14"/>
    <pivotCache cacheId="10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2" i="5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3" i="6"/>
  <c r="C2" i="5"/>
  <c r="C3" i="5"/>
  <c r="C4" i="5"/>
  <c r="C5" i="5"/>
  <c r="C6" i="5"/>
  <c r="C7" i="5"/>
  <c r="C8" i="5"/>
  <c r="C9" i="5"/>
  <c r="C10" i="5"/>
  <c r="C11" i="5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E18" i="5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2" i="8"/>
  <c r="F11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E15" i="5" l="1"/>
  <c r="E14" i="5"/>
  <c r="E17" i="5"/>
  <c r="E16" i="5"/>
  <c r="E13" i="5"/>
  <c r="E12" i="5"/>
  <c r="E10" i="5"/>
  <c r="E7" i="5"/>
  <c r="E9" i="5"/>
  <c r="E5" i="5"/>
  <c r="E8" i="5"/>
  <c r="E4" i="5"/>
  <c r="E11" i="5"/>
  <c r="E2" i="5"/>
  <c r="E6" i="5"/>
  <c r="E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<sst xmlns="http://schemas.openxmlformats.org/spreadsheetml/2006/main" count="73" uniqueCount="37">
  <si>
    <t>Fecha de compra</t>
  </si>
  <si>
    <t>Proveedor</t>
  </si>
  <si>
    <t>Insumo</t>
  </si>
  <si>
    <t>Cantidad</t>
  </si>
  <si>
    <t>Precio Unitario</t>
  </si>
  <si>
    <t>Fecha</t>
  </si>
  <si>
    <t>Costo Total</t>
  </si>
  <si>
    <t>Nombre del Proveedor</t>
  </si>
  <si>
    <t>Contacto</t>
  </si>
  <si>
    <t>Productos Suministrados</t>
  </si>
  <si>
    <t>Precios Históricos</t>
  </si>
  <si>
    <t>Cantidad Inicial</t>
  </si>
  <si>
    <t>Entradas</t>
  </si>
  <si>
    <t>Salidas</t>
  </si>
  <si>
    <t>Stock Actual</t>
  </si>
  <si>
    <t>Tipo de Movimiento</t>
  </si>
  <si>
    <t>Fecha de venta</t>
  </si>
  <si>
    <t>Cliente</t>
  </si>
  <si>
    <t>Productos Vendidos</t>
  </si>
  <si>
    <t>Precio de Venta</t>
  </si>
  <si>
    <t>Cantidad Merma</t>
  </si>
  <si>
    <t>Producto</t>
  </si>
  <si>
    <t>Cantidad Utilizada</t>
  </si>
  <si>
    <t>Costo Unitario</t>
  </si>
  <si>
    <t>Costos Fijos</t>
  </si>
  <si>
    <t>Costos Variables por Unidad</t>
  </si>
  <si>
    <t>Precio de Venta por Unidad</t>
  </si>
  <si>
    <t>Punto de Equilibrio</t>
  </si>
  <si>
    <t>Etiquetas de fila</t>
  </si>
  <si>
    <t>(en blanco)</t>
  </si>
  <si>
    <t>Total general</t>
  </si>
  <si>
    <t>Ingreso Total</t>
  </si>
  <si>
    <t>Suma de Ingreso Total</t>
  </si>
  <si>
    <t>Cuenta de Stock Actual</t>
  </si>
  <si>
    <t>Suma de Stock Actual</t>
  </si>
  <si>
    <t>Prov_Prueba_1</t>
  </si>
  <si>
    <t>Cli_Pru_1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</si>
</sst>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1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A957282-9305-4E3D-BC00-2A4228CF48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 Negocios.xlsx]Stock_Tabla_Dinamica!TablaDinámica5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Stock_Tabla_Dinamica!$B$3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Stock_Tabla_Dinamica!$A$4:$A$7</c:f>
              <c:strCache>
                <c:ptCount val="3"/>
                <c:pt idx="0">
                  <c:v>(en blanco)</c:v>
                </c:pt>
                <c:pt idx="1">
                  <c:v>121313</c:v>
                </c:pt>
                <c:pt idx="2">
                  <c:v>121212</c:v>
                </c:pt>
              </c:strCache>
            </c:strRef>
          </c:cat>
          <c:val>
            <c:numRef>
              <c:f>Stock_Tabla_Dinamica!$B$4:$B$7</c:f>
              <c:numCache>
                <c:formatCode>General</c:formatCode>
                <c:ptCount val="3"/>
                <c:pt idx="0">
                  <c:v>0</c:v>
                </c:pt>
                <c:pt idx="1">
                  <c:v>35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E-4546-B7C1-AED564E9F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611247"/>
        <c:axId val="618605487"/>
      </c:barChart>
      <c:catAx>
        <c:axId val="61861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8605487"/>
        <c:crosses val="autoZero"/>
        <c:auto val="1"/>
        <c:lblAlgn val="ctr"/>
        <c:lblOffset val="100"/>
        <c:noMultiLvlLbl val="0"/>
      </c:catAx>
      <c:valAx>
        <c:axId val="61860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861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1</xdr:row>
      <xdr:rowOff>61912</xdr:rowOff>
    </xdr:from>
    <xdr:to>
      <xdr:col>8</xdr:col>
      <xdr:colOff>514350</xdr:colOff>
      <xdr:row>15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667B5D-828B-6A7C-3421-3B195135A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lo" refreshedDate="45491.974247222221" createdVersion="8" refreshedVersion="8" minRefreshableVersion="3" recordCount="10" xr:uid="{0B109C6A-8498-4165-BF1D-EDC4B1443383}">
  <cacheSource type="worksheet">
    <worksheetSource name="Tabla4"/>
  </cacheSource>
  <cacheFields count="5">
    <cacheField name="Insumo" numFmtId="0">
      <sharedItems containsString="0" containsBlank="1" containsNumber="1" containsInteger="1" minValue="121212" maxValue="121313" count="3">
        <n v="121313"/>
        <n v="121212"/>
        <m/>
      </sharedItems>
    </cacheField>
    <cacheField name="Cantidad Inicial" numFmtId="1">
      <sharedItems containsSemiMixedTypes="0" containsString="0" containsNumber="1" containsInteger="1" minValue="0" maxValue="35" count="3">
        <n v="0"/>
        <n v="35" u="1"/>
        <n v="20" u="1"/>
      </sharedItems>
    </cacheField>
    <cacheField name="Entradas" numFmtId="1">
      <sharedItems containsSemiMixedTypes="0" containsString="0" containsNumber="1" containsInteger="1" minValue="0" maxValue="35" count="3">
        <n v="35"/>
        <n v="20"/>
        <n v="0"/>
      </sharedItems>
    </cacheField>
    <cacheField name="Salidas" numFmtId="1">
      <sharedItems containsSemiMixedTypes="0" containsString="0" containsNumber="1" containsInteger="1" minValue="0" maxValue="5" count="2">
        <n v="0"/>
        <n v="5"/>
      </sharedItems>
    </cacheField>
    <cacheField name="Stock Actual" numFmtId="1">
      <sharedItems containsSemiMixedTypes="0" containsString="0" containsNumber="1" containsInteger="1" minValue="0" maxValue="70" count="4">
        <n v="35"/>
        <n v="15"/>
        <n v="0"/>
        <n v="7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lo" refreshedDate="45491.974247453705" createdVersion="8" refreshedVersion="8" minRefreshableVersion="3" recordCount="22" xr:uid="{552F731B-05B1-4B85-8C19-4427D0E61BBE}">
  <cacheSource type="worksheet">
    <worksheetSource name="Tabla3"/>
  </cacheSource>
  <cacheFields count="6">
    <cacheField name="Fecha de venta" numFmtId="0">
      <sharedItems containsNonDate="0" containsDate="1" containsString="0" containsBlank="1" minDate="2024-07-18T00:00:00" maxDate="2024-07-19T00:00:00" count="2">
        <d v="2024-07-18T00:00:00"/>
        <m/>
      </sharedItems>
    </cacheField>
    <cacheField name="Cliente" numFmtId="0">
      <sharedItems containsBlank="1" count="2">
        <s v="Cli_Pru_1"/>
        <m/>
      </sharedItems>
    </cacheField>
    <cacheField name="Productos Vendidos" numFmtId="0">
      <sharedItems containsString="0" containsBlank="1" containsNumber="1" containsInteger="1" minValue="121212" maxValue="121212" count="2">
        <n v="121212"/>
        <m/>
      </sharedItems>
    </cacheField>
    <cacheField name="Cantidad" numFmtId="0">
      <sharedItems containsString="0" containsBlank="1" containsNumber="1" containsInteger="1" minValue="5" maxValue="5" count="2">
        <n v="5"/>
        <m/>
      </sharedItems>
    </cacheField>
    <cacheField name="Precio de Venta" numFmtId="0">
      <sharedItems containsString="0" containsBlank="1" containsNumber="1" containsInteger="1" minValue="20000" maxValue="20000" count="2">
        <n v="20000"/>
        <m/>
      </sharedItems>
    </cacheField>
    <cacheField name="Ingreso Total" numFmtId="0">
      <sharedItems containsSemiMixedTypes="0" containsString="0" containsNumber="1" containsInteger="1" minValue="0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x v="0"/>
  </r>
  <r>
    <x v="1"/>
    <x v="0"/>
    <x v="1"/>
    <x v="1"/>
    <x v="1"/>
  </r>
  <r>
    <x v="2"/>
    <x v="0"/>
    <x v="2"/>
    <x v="0"/>
    <x v="2"/>
  </r>
  <r>
    <x v="2"/>
    <x v="0"/>
    <x v="2"/>
    <x v="0"/>
    <x v="2"/>
  </r>
  <r>
    <x v="2"/>
    <x v="0"/>
    <x v="2"/>
    <x v="0"/>
    <x v="2"/>
  </r>
  <r>
    <x v="2"/>
    <x v="0"/>
    <x v="2"/>
    <x v="0"/>
    <x v="2"/>
  </r>
  <r>
    <x v="2"/>
    <x v="0"/>
    <x v="2"/>
    <x v="0"/>
    <x v="2"/>
  </r>
  <r>
    <x v="2"/>
    <x v="0"/>
    <x v="2"/>
    <x v="0"/>
    <x v="2"/>
  </r>
  <r>
    <x v="2"/>
    <x v="0"/>
    <x v="2"/>
    <x v="0"/>
    <x v="2"/>
  </r>
  <r>
    <x v="2"/>
    <x v="0"/>
    <x v="2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x v="0"/>
    <x v="0"/>
    <x v="0"/>
    <n v="10000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  <r>
    <x v="1"/>
    <x v="1"/>
    <x v="1"/>
    <x v="1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2A79B-A063-43AB-8342-AC79A2F94A5D}" name="TablaDinámica5" cacheId="9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5"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Stock Actual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259465-0938-453E-B34A-98976D83FE97}" name="TablaDinámica6" cacheId="95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compact="0" compactData="0" gridDropZones="1" multipleFieldFilters="0">
  <location ref="A3:E11" firstHeaderRow="1" firstDataRow="5" firstDataCol="1"/>
  <pivotFields count="5">
    <pivotField axis="axisRow" compact="0" outline="0" showAll="0">
      <items count="4">
        <item x="2"/>
        <item x="0"/>
        <item x="1"/>
        <item t="default"/>
      </items>
    </pivotField>
    <pivotField axis="axisCol" compact="0" outline="0" showAll="0">
      <items count="4">
        <item x="0"/>
        <item m="1" x="1"/>
        <item m="1" x="2"/>
        <item t="default"/>
      </items>
    </pivotField>
    <pivotField axis="axisCol" compact="0" outline="0" showAll="0" defaultSubtotal="0">
      <items count="3">
        <item x="0"/>
        <item x="1"/>
        <item x="2"/>
      </items>
    </pivotField>
    <pivotField axis="axisCol" compact="0" outline="0" showAll="0" defaultSubtotal="0">
      <items count="2">
        <item x="0"/>
        <item x="1"/>
      </items>
    </pivotField>
    <pivotField axis="axisCol" dataField="1" compact="0" outline="0" showAll="0" defaultSubtotal="0">
      <items count="4">
        <item x="2"/>
        <item m="1" x="3"/>
        <item x="0"/>
        <item x="1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4">
    <field x="3"/>
    <field x="2"/>
    <field x="4"/>
    <field x="1"/>
  </colFields>
  <colItems count="3">
    <i>
      <x/>
      <x/>
      <x v="2"/>
      <x/>
    </i>
    <i r="1">
      <x v="2"/>
      <x/>
      <x/>
    </i>
    <i>
      <x v="1"/>
      <x v="1"/>
      <x v="3"/>
      <x/>
    </i>
  </colItems>
  <dataFields count="1">
    <dataField name="Cuenta de Stock Actual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7B041D-46B8-466B-B846-C19BCDF91279}" name="TablaDinámica4" cacheId="10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gridDropZones="1" multipleFieldFilters="0">
  <location ref="A3:E9" firstHeaderRow="1" firstDataRow="5" firstDataCol="1"/>
  <pivotFields count="6">
    <pivotField axis="axisRow" compact="0" outline="0" showAll="0">
      <items count="3">
        <item x="1"/>
        <item x="0"/>
        <item t="default"/>
      </items>
    </pivotField>
    <pivotField axis="axisCol" compact="0" outline="0" showAll="0" defaultSubtotal="0">
      <items count="2">
        <item x="1"/>
        <item x="0"/>
      </items>
    </pivotField>
    <pivotField axis="axisCol" compact="0" outline="0" showAll="0" defaultSubtotal="0">
      <items count="2">
        <item x="1"/>
        <item x="0"/>
      </items>
    </pivotField>
    <pivotField axis="axisCol" compact="0" outline="0" showAll="0">
      <items count="3">
        <item x="1"/>
        <item x="0"/>
        <item t="default"/>
      </items>
    </pivotField>
    <pivotField axis="axisCol" compact="0" outline="0" showAll="0" defaultSubtotal="0">
      <items count="2">
        <item x="1"/>
        <item x="0"/>
      </items>
    </pivotField>
    <pivotField dataField="1" compact="0" outline="0" showAll="0"/>
  </pivotFields>
  <rowFields count="1">
    <field x="0"/>
  </rowFields>
  <rowItems count="2">
    <i>
      <x/>
    </i>
    <i>
      <x v="1"/>
    </i>
  </rowItems>
  <colFields count="4">
    <field x="1"/>
    <field x="4"/>
    <field x="2"/>
    <field x="3"/>
  </colFields>
  <colItems count="2">
    <i>
      <x/>
      <x/>
      <x/>
      <x/>
    </i>
    <i>
      <x v="1"/>
      <x v="1"/>
      <x v="1"/>
      <x v="1"/>
    </i>
  </colItems>
  <dataFields count="1">
    <dataField name="Suma de Ingreso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2D252A-7353-4659-A4B2-CA72E6810F2F}" name="Tabla5" displayName="Tabla5" ref="B2:F24" totalsRowShown="0" headerRowDxfId="9">
  <autoFilter ref="B2:F24" xr:uid="{EE2D252A-7353-4659-A4B2-CA72E6810F2F}"/>
  <tableColumns count="5">
    <tableColumn id="1" xr3:uid="{D89E83AF-264D-421F-B0C3-4DA79950F20A}" name="Fecha de compra"/>
    <tableColumn id="2" xr3:uid="{F26892B8-89BD-47FD-A0F0-D4B978C866CA}" name="Proveedor"/>
    <tableColumn id="3" xr3:uid="{DAEF7382-698B-4198-9385-A0A3D109BFEA}" name="Insumo"/>
    <tableColumn id="4" xr3:uid="{BDDF0171-2BED-4022-A3FA-A7C0E43BC014}" name="Cantidad"/>
    <tableColumn id="5" xr3:uid="{1DB698CA-0CAB-4CDE-9D91-4926D9F808A8}" name="Precio Unitar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A760C0-627A-45CB-892D-45CE1907DBDB}" name="Tabla3" displayName="Tabla3" ref="B2:G24" totalsRowShown="0" headerRowDxfId="11">
  <autoFilter ref="B2:G24" xr:uid="{83A760C0-627A-45CB-892D-45CE1907DBDB}"/>
  <tableColumns count="6">
    <tableColumn id="1" xr3:uid="{A6D75CA9-A099-48C7-B9F5-613879FBBD23}" name="Fecha de venta"/>
    <tableColumn id="2" xr3:uid="{14432723-3F9A-4E7F-A4C5-705FF73A6A2E}" name="Cliente"/>
    <tableColumn id="3" xr3:uid="{D4CADA1C-C1AA-490C-8392-89C44E6A8F65}" name="Productos Vendidos"/>
    <tableColumn id="4" xr3:uid="{40FDCB58-2303-451A-8CF3-36760E0E79B6}" name="Cantidad"/>
    <tableColumn id="5" xr3:uid="{F9F1EF5A-8746-4A77-96CB-FCC07EF781A3}" name="Precio de Venta"/>
    <tableColumn id="6" xr3:uid="{4785DB41-63F2-4B49-90D1-9904F92D16C0}" name="Ingreso Total">
      <calculatedColumnFormula>IFERROR((E3 * F3),"")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9E0B3-1982-4438-A39C-B31823455448}" name="Tabla1" displayName="Tabla1" ref="A10:F38" totalsRowShown="0" headerRowDxfId="12">
  <autoFilter ref="A10:F38" xr:uid="{38F9E0B3-1982-4438-A39C-B31823455448}"/>
  <tableColumns count="6">
    <tableColumn id="1" xr3:uid="{122383CB-6F4A-46D3-B63B-636B2F1C7E69}" name="Fecha"/>
    <tableColumn id="2" xr3:uid="{843E8B47-E212-4946-8258-D3B4252C0BD0}" name="Proveedor"/>
    <tableColumn id="3" xr3:uid="{260FEBDB-21F3-4D4E-B966-B7496BD28D4A}" name="Insumo"/>
    <tableColumn id="4" xr3:uid="{A7475011-70E6-47B9-8807-FA73349C6F25}" name="Cantidad"/>
    <tableColumn id="5" xr3:uid="{5EE21598-C10D-4CFB-B3F4-512EF86B3F6D}" name="Precio Unitario"/>
    <tableColumn id="6" xr3:uid="{06968824-C8B2-4A9B-9E95-B485ADEDD561}" name="Costo 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B1645F-18EA-44FD-9749-92A582E5651F}" name="Tabla6" displayName="Tabla6" ref="A1:D18" totalsRowShown="0" headerRowDxfId="8">
  <autoFilter ref="A1:D18" xr:uid="{C6B1645F-18EA-44FD-9749-92A582E5651F}"/>
  <tableColumns count="4">
    <tableColumn id="1" xr3:uid="{2E22B6D6-87A1-471A-AA57-0D7335D2EDC2}" name="Nombre del Proveedor"/>
    <tableColumn id="2" xr3:uid="{6FCCC593-4077-434D-8439-9CA553E7D532}" name="Contacto"/>
    <tableColumn id="3" xr3:uid="{FC810F94-7B84-4AF4-92D3-68F7A3DEEE7B}" name="Productos Suministrados"/>
    <tableColumn id="4" xr3:uid="{8007801D-3E68-4764-88FD-A51B7A27C42D}" name="Precios Históric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BB0E5-D936-435F-8126-720551F45606}" name="Tabla4" displayName="Tabla4" ref="A1:E11" totalsRowShown="0" headerRowDxfId="10">
  <autoFilter ref="A1:E11" xr:uid="{8B0BB0E5-D936-435F-8126-720551F45606}"/>
  <tableColumns count="5">
    <tableColumn id="1" xr3:uid="{9CD3EBC6-4BE1-4457-899C-903631C4A1D3}" name="Insumo"/>
    <tableColumn id="2" xr3:uid="{ADE726AD-9D36-47FA-AC62-FD7A3D728FE8}" name="Cantidad Inicial" dataDxfId="0">
      <calculatedColumnFormula>SUMIF(Tabla5[Insumo], A2, Tabla5[Cantidad])</calculatedColumnFormula>
    </tableColumn>
    <tableColumn id="3" xr3:uid="{1E4F8AF4-380E-43F0-9286-7826726C3CFD}" name="Entradas" dataDxfId="3">
      <calculatedColumnFormula>IFERROR(SUMIF(Tabla5[Insumo], A2, Tabla5[Cantidad]),"")</calculatedColumnFormula>
    </tableColumn>
    <tableColumn id="4" xr3:uid="{38A01E68-E257-4FE0-9018-A72AF5DA4F8E}" name="Salidas" dataDxfId="2">
      <calculatedColumnFormula>IFERROR(SUMIF(Tabla3[Productos Vendidos], A2, Tabla3[Cantidad]),"")</calculatedColumnFormula>
    </tableColumn>
    <tableColumn id="5" xr3:uid="{2D7BCA55-49F3-457D-84C2-0CB6762320BC}" name="Stock Actual" dataDxfId="1">
      <calculatedColumnFormula>(Tabla4[[#This Row],[Cantidad Inicial]]+Tabla4[[#This Row],[Entradas]])-Tabla4[[#This Row],[Salidas]]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38E5AF-D6B5-4739-9D43-F23D74D142F4}" name="Tabla7" displayName="Tabla7" ref="A1:F12" totalsRowShown="0" headerRowDxfId="7">
  <autoFilter ref="A1:F12" xr:uid="{DF38E5AF-D6B5-4739-9D43-F23D74D142F4}"/>
  <tableColumns count="6">
    <tableColumn id="1" xr3:uid="{46F42DB0-A344-4A50-9C99-00B97F284504}" name="Fecha"/>
    <tableColumn id="2" xr3:uid="{0BAD79FF-3E5E-4242-BFC1-23585176D318}" name="Insumo"/>
    <tableColumn id="3" xr3:uid="{A3248FDF-0221-437D-AC2B-FB683D6C9E9E}" name="Tipo de Movimiento"/>
    <tableColumn id="4" xr3:uid="{5CF2B9DA-897A-4725-B8B1-B24D43571FCD}" name="Cantidad"/>
    <tableColumn id="5" xr3:uid="{6DCC08F8-7B44-42AB-BFAB-FD23CA9AF7EC}" name="Precio Unitario"/>
    <tableColumn id="6" xr3:uid="{E3379112-443D-4E2A-B1DA-91E910180751}" name="Costo Tot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C345F4-F101-4102-9733-0EB512F9162E}" name="Tabla8" displayName="Tabla8" ref="A1:C13" totalsRowShown="0" headerRowDxfId="6">
  <autoFilter ref="A1:C13" xr:uid="{15C345F4-F101-4102-9733-0EB512F9162E}"/>
  <tableColumns count="3">
    <tableColumn id="1" xr3:uid="{A43169B1-F400-4AC7-AE9B-B943F39D5C44}" name="Fecha"/>
    <tableColumn id="2" xr3:uid="{56AC3A16-26D8-4C05-80BB-56719CB9D11F}" name="Insumo"/>
    <tableColumn id="3" xr3:uid="{D07978AE-0180-43F9-B41B-1759C6F0438F}" name="Cantidad Merm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ECEB5F-8E50-486B-A14E-582D18621074}" name="Tabla9" displayName="Tabla9" ref="A1:E16" totalsRowShown="0" headerRowDxfId="5">
  <autoFilter ref="A1:E16" xr:uid="{CCECEB5F-8E50-486B-A14E-582D18621074}"/>
  <tableColumns count="5">
    <tableColumn id="1" xr3:uid="{4B061BA6-1A77-4A50-99E2-B4344C35A4B8}" name="Producto"/>
    <tableColumn id="2" xr3:uid="{CCA2C2A2-7D74-4535-BC11-FCD5ACE2301C}" name="Insumo"/>
    <tableColumn id="3" xr3:uid="{4309A2E2-1156-4615-864A-F05D643303E9}" name="Cantidad Utilizada"/>
    <tableColumn id="4" xr3:uid="{9C86B674-EABF-409C-97BB-0C65A93F5E06}" name="Costo Unitario"/>
    <tableColumn id="5" xr3:uid="{B79AEBDB-AD00-427A-9D58-7EE4BC93E6BA}" name="Costo Total">
      <calculatedColumnFormula>IFERROR(C2 * D2,"")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41301C-B63A-4CB4-BF08-05375096872A}" name="Tabla10" displayName="Tabla10" ref="A1:D19" totalsRowShown="0" headerRowDxfId="4">
  <autoFilter ref="A1:D19" xr:uid="{C441301C-B63A-4CB4-BF08-05375096872A}"/>
  <tableColumns count="4">
    <tableColumn id="1" xr3:uid="{F9E132D3-1A78-4C82-91E3-8AB0C974C4C4}" name="Costos Fijos"/>
    <tableColumn id="2" xr3:uid="{57817AEE-9B8B-474D-A00B-281AB877069D}" name="Costos Variables por Unidad"/>
    <tableColumn id="3" xr3:uid="{5DE3DA9B-F682-444A-94C6-62077E695070}" name="Precio de Venta por Unidad"/>
    <tableColumn id="4" xr3:uid="{7CF9A04E-36AB-4A02-B94A-1636ACC8AF1A}" name="Punto de Equilib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AA3E-DAF8-496C-A80D-A752CC6B7586}">
  <dimension ref="B2:F24"/>
  <sheetViews>
    <sheetView topLeftCell="A6" workbookViewId="0">
      <selection activeCell="E3" sqref="E3"/>
    </sheetView>
  </sheetViews>
  <sheetFormatPr baseColWidth="10" defaultRowHeight="15" x14ac:dyDescent="0.25"/>
  <cols>
    <col min="1" max="1" width="18.28515625" customWidth="1"/>
    <col min="2" max="2" width="34.5703125" customWidth="1"/>
    <col min="3" max="3" width="25" customWidth="1"/>
    <col min="4" max="4" width="11.28515625" customWidth="1"/>
    <col min="5" max="5" width="16.42578125" customWidth="1"/>
    <col min="6" max="6" width="18.85546875" bestFit="1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6">
        <v>45491</v>
      </c>
      <c r="C3" t="s">
        <v>35</v>
      </c>
      <c r="D3">
        <v>121212</v>
      </c>
      <c r="E3" s="7">
        <v>20</v>
      </c>
      <c r="F3" s="8">
        <v>12525</v>
      </c>
    </row>
    <row r="4" spans="2:6" x14ac:dyDescent="0.25">
      <c r="B4" s="6">
        <v>45491</v>
      </c>
      <c r="C4" t="s">
        <v>35</v>
      </c>
      <c r="D4">
        <v>121313</v>
      </c>
      <c r="E4">
        <v>35</v>
      </c>
      <c r="F4" s="8">
        <v>10000</v>
      </c>
    </row>
    <row r="5" spans="2:6" x14ac:dyDescent="0.25">
      <c r="F5" s="8"/>
    </row>
    <row r="6" spans="2:6" x14ac:dyDescent="0.25">
      <c r="F6" s="8"/>
    </row>
    <row r="7" spans="2:6" x14ac:dyDescent="0.25">
      <c r="F7" s="8"/>
    </row>
    <row r="8" spans="2:6" x14ac:dyDescent="0.25">
      <c r="F8" s="8"/>
    </row>
    <row r="9" spans="2:6" x14ac:dyDescent="0.25">
      <c r="F9" s="8"/>
    </row>
    <row r="10" spans="2:6" x14ac:dyDescent="0.25">
      <c r="F10" s="8"/>
    </row>
    <row r="11" spans="2:6" x14ac:dyDescent="0.25">
      <c r="F11" s="8"/>
    </row>
    <row r="12" spans="2:6" x14ac:dyDescent="0.25">
      <c r="F12" s="8"/>
    </row>
    <row r="13" spans="2:6" x14ac:dyDescent="0.25">
      <c r="F13" s="8"/>
    </row>
    <row r="14" spans="2:6" x14ac:dyDescent="0.25">
      <c r="F14" s="8"/>
    </row>
    <row r="15" spans="2:6" x14ac:dyDescent="0.25">
      <c r="F15" s="8"/>
    </row>
    <row r="16" spans="2:6" x14ac:dyDescent="0.25">
      <c r="F16" s="8"/>
    </row>
    <row r="17" spans="6:6" x14ac:dyDescent="0.25">
      <c r="F17" s="8"/>
    </row>
    <row r="18" spans="6:6" x14ac:dyDescent="0.25">
      <c r="F18" s="8"/>
    </row>
    <row r="19" spans="6:6" x14ac:dyDescent="0.25">
      <c r="F19" s="8"/>
    </row>
    <row r="20" spans="6:6" x14ac:dyDescent="0.25">
      <c r="F20" s="8"/>
    </row>
    <row r="21" spans="6:6" x14ac:dyDescent="0.25">
      <c r="F21" s="8"/>
    </row>
    <row r="22" spans="6:6" x14ac:dyDescent="0.25">
      <c r="F22" s="8"/>
    </row>
    <row r="23" spans="6:6" x14ac:dyDescent="0.25">
      <c r="F23" s="8"/>
    </row>
    <row r="24" spans="6:6" x14ac:dyDescent="0.25">
      <c r="F24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CBBC-36E5-4411-B918-B363C9AA5CBF}">
  <dimension ref="B2:G24"/>
  <sheetViews>
    <sheetView topLeftCell="A10" workbookViewId="0">
      <selection activeCell="D8" sqref="D8"/>
    </sheetView>
  </sheetViews>
  <sheetFormatPr baseColWidth="10" defaultRowHeight="15" x14ac:dyDescent="0.25"/>
  <cols>
    <col min="1" max="1" width="16.5703125" customWidth="1"/>
    <col min="2" max="2" width="27.5703125" customWidth="1"/>
    <col min="3" max="3" width="21.140625" customWidth="1"/>
    <col min="4" max="4" width="23.7109375" bestFit="1" customWidth="1"/>
    <col min="5" max="5" width="17.140625" customWidth="1"/>
    <col min="6" max="6" width="14.7109375" customWidth="1"/>
  </cols>
  <sheetData>
    <row r="2" spans="2:7" x14ac:dyDescent="0.25">
      <c r="B2" s="2" t="s">
        <v>16</v>
      </c>
      <c r="C2" s="2" t="s">
        <v>17</v>
      </c>
      <c r="D2" s="2" t="s">
        <v>18</v>
      </c>
      <c r="E2" s="2" t="s">
        <v>3</v>
      </c>
      <c r="F2" s="2" t="s">
        <v>19</v>
      </c>
      <c r="G2" s="2" t="s">
        <v>31</v>
      </c>
    </row>
    <row r="3" spans="2:7" x14ac:dyDescent="0.25">
      <c r="B3" s="6">
        <v>45491</v>
      </c>
      <c r="C3" t="s">
        <v>36</v>
      </c>
      <c r="D3">
        <v>121212</v>
      </c>
      <c r="E3">
        <v>5</v>
      </c>
      <c r="F3">
        <v>20000</v>
      </c>
      <c r="G3">
        <f>IFERROR((E3 * F3),"")</f>
        <v>100000</v>
      </c>
    </row>
    <row r="4" spans="2:7" x14ac:dyDescent="0.25">
      <c r="G4">
        <f t="shared" ref="G4:G24" si="0">IFERROR((E4 * F4),"")</f>
        <v>0</v>
      </c>
    </row>
    <row r="5" spans="2:7" x14ac:dyDescent="0.25">
      <c r="G5">
        <f t="shared" si="0"/>
        <v>0</v>
      </c>
    </row>
    <row r="6" spans="2:7" x14ac:dyDescent="0.25">
      <c r="G6">
        <f t="shared" si="0"/>
        <v>0</v>
      </c>
    </row>
    <row r="7" spans="2:7" x14ac:dyDescent="0.25">
      <c r="G7">
        <f t="shared" si="0"/>
        <v>0</v>
      </c>
    </row>
    <row r="8" spans="2:7" x14ac:dyDescent="0.25">
      <c r="G8">
        <f t="shared" si="0"/>
        <v>0</v>
      </c>
    </row>
    <row r="9" spans="2:7" x14ac:dyDescent="0.25">
      <c r="G9">
        <f t="shared" si="0"/>
        <v>0</v>
      </c>
    </row>
    <row r="10" spans="2:7" x14ac:dyDescent="0.25">
      <c r="G10">
        <f t="shared" si="0"/>
        <v>0</v>
      </c>
    </row>
    <row r="11" spans="2:7" x14ac:dyDescent="0.25">
      <c r="G11">
        <f t="shared" si="0"/>
        <v>0</v>
      </c>
    </row>
    <row r="12" spans="2:7" x14ac:dyDescent="0.25">
      <c r="G12">
        <f t="shared" si="0"/>
        <v>0</v>
      </c>
    </row>
    <row r="13" spans="2:7" x14ac:dyDescent="0.25">
      <c r="G13">
        <f t="shared" si="0"/>
        <v>0</v>
      </c>
    </row>
    <row r="14" spans="2:7" x14ac:dyDescent="0.25">
      <c r="G14">
        <f t="shared" si="0"/>
        <v>0</v>
      </c>
    </row>
    <row r="15" spans="2:7" x14ac:dyDescent="0.25">
      <c r="G15">
        <f t="shared" si="0"/>
        <v>0</v>
      </c>
    </row>
    <row r="16" spans="2:7" x14ac:dyDescent="0.25">
      <c r="G16">
        <f t="shared" si="0"/>
        <v>0</v>
      </c>
    </row>
    <row r="17" spans="7:7" x14ac:dyDescent="0.25">
      <c r="G17">
        <f t="shared" si="0"/>
        <v>0</v>
      </c>
    </row>
    <row r="18" spans="7:7" x14ac:dyDescent="0.25">
      <c r="G18">
        <f t="shared" si="0"/>
        <v>0</v>
      </c>
    </row>
    <row r="19" spans="7:7" x14ac:dyDescent="0.25">
      <c r="G19">
        <f t="shared" si="0"/>
        <v>0</v>
      </c>
    </row>
    <row r="20" spans="7:7" x14ac:dyDescent="0.25">
      <c r="G20">
        <f t="shared" si="0"/>
        <v>0</v>
      </c>
    </row>
    <row r="21" spans="7:7" x14ac:dyDescent="0.25">
      <c r="G21">
        <f t="shared" si="0"/>
        <v>0</v>
      </c>
    </row>
    <row r="22" spans="7:7" x14ac:dyDescent="0.25">
      <c r="G22">
        <f t="shared" si="0"/>
        <v>0</v>
      </c>
    </row>
    <row r="23" spans="7:7" x14ac:dyDescent="0.25">
      <c r="G23">
        <f t="shared" si="0"/>
        <v>0</v>
      </c>
    </row>
    <row r="24" spans="7:7" x14ac:dyDescent="0.25">
      <c r="G24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8081-0ACC-425C-9DCF-9FC01F9E30CF}">
  <dimension ref="A10:F36"/>
  <sheetViews>
    <sheetView topLeftCell="A6" workbookViewId="0">
      <selection activeCell="D11" sqref="D11"/>
    </sheetView>
  </sheetViews>
  <sheetFormatPr baseColWidth="10" defaultColWidth="14.85546875" defaultRowHeight="15" x14ac:dyDescent="0.25"/>
  <cols>
    <col min="5" max="5" width="16.42578125" customWidth="1"/>
  </cols>
  <sheetData>
    <row r="10" spans="1:6" x14ac:dyDescent="0.25">
      <c r="A10" s="2" t="s">
        <v>5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6</v>
      </c>
    </row>
    <row r="11" spans="1:6" x14ac:dyDescent="0.25">
      <c r="A11" s="6">
        <v>45491</v>
      </c>
      <c r="B11" t="s">
        <v>35</v>
      </c>
      <c r="C11">
        <v>121212</v>
      </c>
      <c r="D11">
        <v>0</v>
      </c>
      <c r="E11">
        <v>12525</v>
      </c>
      <c r="F11">
        <f>IFERROR(D11 * E11,"")</f>
        <v>0</v>
      </c>
    </row>
    <row r="12" spans="1:6" x14ac:dyDescent="0.25">
      <c r="F12">
        <f t="shared" ref="F12:F36" si="0">D12 * E12</f>
        <v>0</v>
      </c>
    </row>
    <row r="13" spans="1:6" x14ac:dyDescent="0.25">
      <c r="F13">
        <f t="shared" si="0"/>
        <v>0</v>
      </c>
    </row>
    <row r="14" spans="1:6" x14ac:dyDescent="0.25">
      <c r="F14">
        <f t="shared" si="0"/>
        <v>0</v>
      </c>
    </row>
    <row r="15" spans="1:6" x14ac:dyDescent="0.25">
      <c r="F15">
        <f t="shared" si="0"/>
        <v>0</v>
      </c>
    </row>
    <row r="16" spans="1:6" x14ac:dyDescent="0.25">
      <c r="F16">
        <f t="shared" si="0"/>
        <v>0</v>
      </c>
    </row>
    <row r="17" spans="6:6" x14ac:dyDescent="0.25">
      <c r="F17">
        <f t="shared" si="0"/>
        <v>0</v>
      </c>
    </row>
    <row r="18" spans="6:6" x14ac:dyDescent="0.25">
      <c r="F18">
        <f t="shared" si="0"/>
        <v>0</v>
      </c>
    </row>
    <row r="19" spans="6:6" x14ac:dyDescent="0.25">
      <c r="F19">
        <f t="shared" si="0"/>
        <v>0</v>
      </c>
    </row>
    <row r="20" spans="6:6" x14ac:dyDescent="0.25">
      <c r="F20">
        <f t="shared" si="0"/>
        <v>0</v>
      </c>
    </row>
    <row r="21" spans="6:6" x14ac:dyDescent="0.25">
      <c r="F21">
        <f t="shared" si="0"/>
        <v>0</v>
      </c>
    </row>
    <row r="22" spans="6:6" x14ac:dyDescent="0.25">
      <c r="F22">
        <f t="shared" si="0"/>
        <v>0</v>
      </c>
    </row>
    <row r="23" spans="6:6" x14ac:dyDescent="0.25">
      <c r="F23">
        <f t="shared" si="0"/>
        <v>0</v>
      </c>
    </row>
    <row r="24" spans="6:6" x14ac:dyDescent="0.25">
      <c r="F24">
        <f t="shared" si="0"/>
        <v>0</v>
      </c>
    </row>
    <row r="25" spans="6:6" x14ac:dyDescent="0.25">
      <c r="F25">
        <f t="shared" si="0"/>
        <v>0</v>
      </c>
    </row>
    <row r="26" spans="6:6" x14ac:dyDescent="0.25">
      <c r="F26">
        <f t="shared" si="0"/>
        <v>0</v>
      </c>
    </row>
    <row r="27" spans="6:6" x14ac:dyDescent="0.25">
      <c r="F27">
        <f t="shared" si="0"/>
        <v>0</v>
      </c>
    </row>
    <row r="28" spans="6:6" x14ac:dyDescent="0.25">
      <c r="F28">
        <f t="shared" si="0"/>
        <v>0</v>
      </c>
    </row>
    <row r="29" spans="6:6" x14ac:dyDescent="0.25">
      <c r="F29">
        <f t="shared" si="0"/>
        <v>0</v>
      </c>
    </row>
    <row r="30" spans="6:6" x14ac:dyDescent="0.25">
      <c r="F30">
        <f t="shared" si="0"/>
        <v>0</v>
      </c>
    </row>
    <row r="31" spans="6:6" x14ac:dyDescent="0.25">
      <c r="F31">
        <f t="shared" si="0"/>
        <v>0</v>
      </c>
    </row>
    <row r="32" spans="6:6" x14ac:dyDescent="0.25">
      <c r="F32">
        <f t="shared" si="0"/>
        <v>0</v>
      </c>
    </row>
    <row r="33" spans="6:6" x14ac:dyDescent="0.25">
      <c r="F33">
        <f t="shared" si="0"/>
        <v>0</v>
      </c>
    </row>
    <row r="34" spans="6:6" x14ac:dyDescent="0.25">
      <c r="F34">
        <f t="shared" si="0"/>
        <v>0</v>
      </c>
    </row>
    <row r="35" spans="6:6" x14ac:dyDescent="0.25">
      <c r="F35">
        <f t="shared" si="0"/>
        <v>0</v>
      </c>
    </row>
    <row r="36" spans="6:6" x14ac:dyDescent="0.25">
      <c r="F36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F941-1152-4D88-8C88-D3936F818D47}">
  <dimension ref="A1:D2"/>
  <sheetViews>
    <sheetView workbookViewId="0">
      <selection sqref="A1:D1"/>
    </sheetView>
  </sheetViews>
  <sheetFormatPr baseColWidth="10" defaultRowHeight="15" x14ac:dyDescent="0.25"/>
  <cols>
    <col min="1" max="1" width="47.7109375" customWidth="1"/>
    <col min="3" max="3" width="45.42578125" customWidth="1"/>
    <col min="4" max="4" width="19.5703125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35</v>
      </c>
      <c r="B2">
        <v>124578</v>
      </c>
      <c r="C2">
        <v>121212</v>
      </c>
      <c r="D2">
        <v>12525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F93D-E094-4B74-B280-D22740781975}">
  <dimension ref="A3:B7"/>
  <sheetViews>
    <sheetView tabSelected="1" workbookViewId="0">
      <selection activeCell="A3" sqref="A3"/>
    </sheetView>
  </sheetViews>
  <sheetFormatPr baseColWidth="10" defaultRowHeight="15" x14ac:dyDescent="0.25"/>
  <cols>
    <col min="1" max="1" width="17.85546875" bestFit="1" customWidth="1"/>
    <col min="2" max="2" width="20.28515625" bestFit="1" customWidth="1"/>
  </cols>
  <sheetData>
    <row r="3" spans="1:2" x14ac:dyDescent="0.25">
      <c r="A3" s="3" t="s">
        <v>28</v>
      </c>
      <c r="B3" t="s">
        <v>34</v>
      </c>
    </row>
    <row r="4" spans="1:2" x14ac:dyDescent="0.25">
      <c r="A4" s="4" t="s">
        <v>29</v>
      </c>
      <c r="B4" s="5">
        <v>0</v>
      </c>
    </row>
    <row r="5" spans="1:2" x14ac:dyDescent="0.25">
      <c r="A5" s="4">
        <v>121313</v>
      </c>
      <c r="B5" s="5">
        <v>35</v>
      </c>
    </row>
    <row r="6" spans="1:2" x14ac:dyDescent="0.25">
      <c r="A6" s="4">
        <v>121212</v>
      </c>
      <c r="B6" s="5">
        <v>15</v>
      </c>
    </row>
    <row r="7" spans="1:2" x14ac:dyDescent="0.25">
      <c r="A7" s="4" t="s">
        <v>30</v>
      </c>
      <c r="B7" s="5">
        <v>50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2030-D5D5-437D-B421-BBCD0FE62DC1}">
  <dimension ref="A3:E11"/>
  <sheetViews>
    <sheetView workbookViewId="0">
      <selection activeCell="C4" sqref="C4"/>
    </sheetView>
  </sheetViews>
  <sheetFormatPr baseColWidth="10" defaultRowHeight="15" x14ac:dyDescent="0.25"/>
  <cols>
    <col min="1" max="1" width="22" bestFit="1" customWidth="1"/>
    <col min="2" max="4" width="14.28515625" bestFit="1" customWidth="1"/>
    <col min="5" max="5" width="17.28515625" bestFit="1" customWidth="1"/>
    <col min="6" max="6" width="12.5703125" bestFit="1" customWidth="1"/>
  </cols>
  <sheetData>
    <row r="3" spans="1:5" x14ac:dyDescent="0.25">
      <c r="A3" s="3" t="s">
        <v>33</v>
      </c>
      <c r="B3" s="3" t="s">
        <v>13</v>
      </c>
      <c r="C3" s="3" t="s">
        <v>12</v>
      </c>
      <c r="D3" s="3" t="s">
        <v>14</v>
      </c>
      <c r="E3" s="3" t="s">
        <v>11</v>
      </c>
    </row>
    <row r="4" spans="1:5" x14ac:dyDescent="0.25">
      <c r="B4">
        <v>0</v>
      </c>
      <c r="D4">
        <v>5</v>
      </c>
    </row>
    <row r="5" spans="1:5" x14ac:dyDescent="0.25">
      <c r="B5">
        <v>35</v>
      </c>
      <c r="C5">
        <v>0</v>
      </c>
      <c r="D5">
        <v>20</v>
      </c>
    </row>
    <row r="6" spans="1:5" x14ac:dyDescent="0.25">
      <c r="B6">
        <v>35</v>
      </c>
      <c r="C6">
        <v>0</v>
      </c>
      <c r="D6">
        <v>15</v>
      </c>
    </row>
    <row r="7" spans="1:5" x14ac:dyDescent="0.25">
      <c r="A7" s="3" t="s">
        <v>2</v>
      </c>
      <c r="B7">
        <v>0</v>
      </c>
      <c r="C7">
        <v>0</v>
      </c>
      <c r="D7">
        <v>0</v>
      </c>
    </row>
    <row r="8" spans="1:5" x14ac:dyDescent="0.25">
      <c r="A8" t="s">
        <v>29</v>
      </c>
      <c r="B8" s="5"/>
      <c r="C8" s="5">
        <v>8</v>
      </c>
      <c r="D8" s="5"/>
    </row>
    <row r="9" spans="1:5" x14ac:dyDescent="0.25">
      <c r="A9">
        <v>121313</v>
      </c>
      <c r="B9" s="5">
        <v>1</v>
      </c>
      <c r="C9" s="5"/>
      <c r="D9" s="5"/>
    </row>
    <row r="10" spans="1:5" x14ac:dyDescent="0.25">
      <c r="A10">
        <v>121212</v>
      </c>
      <c r="B10" s="5"/>
      <c r="C10" s="5"/>
      <c r="D10" s="5">
        <v>1</v>
      </c>
    </row>
    <row r="11" spans="1:5" x14ac:dyDescent="0.25">
      <c r="A11" t="s">
        <v>30</v>
      </c>
      <c r="B11" s="5">
        <v>1</v>
      </c>
      <c r="C11" s="5">
        <v>8</v>
      </c>
      <c r="D11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9B6F-F27E-48E4-A200-C1D8F110AD5F}">
  <dimension ref="A1:E18"/>
  <sheetViews>
    <sheetView workbookViewId="0">
      <selection activeCell="B14" sqref="B14"/>
    </sheetView>
  </sheetViews>
  <sheetFormatPr baseColWidth="10" defaultRowHeight="15" x14ac:dyDescent="0.25"/>
  <cols>
    <col min="1" max="1" width="27.42578125" customWidth="1"/>
    <col min="2" max="2" width="17.140625" customWidth="1"/>
    <col min="3" max="3" width="11.7109375" bestFit="1" customWidth="1"/>
    <col min="5" max="5" width="14.140625" customWidth="1"/>
  </cols>
  <sheetData>
    <row r="1" spans="1:5" x14ac:dyDescent="0.25">
      <c r="A1" s="2" t="s">
        <v>2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>
        <v>121313</v>
      </c>
      <c r="B2" s="7">
        <v>0</v>
      </c>
      <c r="C2" s="7">
        <f>IFERROR(SUMIF(Tabla5[Insumo], A2, Tabla5[Cantidad]),"")</f>
        <v>35</v>
      </c>
      <c r="D2" s="7">
        <f>IFERROR(SUMIF(Tabla3[Productos Vendidos], A2, Tabla3[Cantidad]),"")</f>
        <v>0</v>
      </c>
      <c r="E2" s="7">
        <f>(Tabla4[[#This Row],[Cantidad Inicial]]+Tabla4[[#This Row],[Entradas]])-Tabla4[[#This Row],[Salidas]]</f>
        <v>35</v>
      </c>
    </row>
    <row r="3" spans="1:5" x14ac:dyDescent="0.25">
      <c r="A3">
        <v>121212</v>
      </c>
      <c r="B3" s="7">
        <v>0</v>
      </c>
      <c r="C3" s="7">
        <f>IFERROR(SUMIF(Tabla5[Insumo], A3, Tabla5[Cantidad]),"")</f>
        <v>20</v>
      </c>
      <c r="D3" s="7">
        <f>IFERROR(SUMIF(Tabla3[Productos Vendidos], A3, Tabla3[Cantidad]),"")</f>
        <v>5</v>
      </c>
      <c r="E3" s="7">
        <f>(Tabla4[[#This Row],[Cantidad Inicial]]+Tabla4[[#This Row],[Entradas]])-Tabla4[[#This Row],[Salidas]]</f>
        <v>15</v>
      </c>
    </row>
    <row r="4" spans="1:5" x14ac:dyDescent="0.25">
      <c r="B4" s="7">
        <v>0</v>
      </c>
      <c r="C4" s="7">
        <f>IFERROR(SUMIF(Tabla5[Insumo], A4, Tabla5[Cantidad]),"")</f>
        <v>0</v>
      </c>
      <c r="D4" s="7">
        <f>IFERROR(SUMIF(Tabla3[Productos Vendidos], A4, Tabla3[Cantidad]),"")</f>
        <v>0</v>
      </c>
      <c r="E4" s="7">
        <f>(Tabla4[[#This Row],[Cantidad Inicial]]+Tabla4[[#This Row],[Entradas]])-Tabla4[[#This Row],[Salidas]]</f>
        <v>0</v>
      </c>
    </row>
    <row r="5" spans="1:5" x14ac:dyDescent="0.25">
      <c r="B5" s="7">
        <v>0</v>
      </c>
      <c r="C5" s="7">
        <f>IFERROR(SUMIF(Tabla5[Insumo], A5, Tabla5[Cantidad]),"")</f>
        <v>0</v>
      </c>
      <c r="D5" s="7">
        <f>IFERROR(SUMIF(Tabla3[Productos Vendidos], A5, Tabla3[Cantidad]),"")</f>
        <v>0</v>
      </c>
      <c r="E5" s="7">
        <f>(Tabla4[[#This Row],[Cantidad Inicial]]+Tabla4[[#This Row],[Entradas]])-Tabla4[[#This Row],[Salidas]]</f>
        <v>0</v>
      </c>
    </row>
    <row r="6" spans="1:5" x14ac:dyDescent="0.25">
      <c r="B6" s="7">
        <v>0</v>
      </c>
      <c r="C6" s="7">
        <f>IFERROR(SUMIF(Tabla5[Insumo], A6, Tabla5[Cantidad]),"")</f>
        <v>0</v>
      </c>
      <c r="D6" s="7">
        <f>IFERROR(SUMIF(Tabla3[Productos Vendidos], A6, Tabla3[Cantidad]),"")</f>
        <v>0</v>
      </c>
      <c r="E6" s="7">
        <f>(Tabla4[[#This Row],[Cantidad Inicial]]+Tabla4[[#This Row],[Entradas]])-Tabla4[[#This Row],[Salidas]]</f>
        <v>0</v>
      </c>
    </row>
    <row r="7" spans="1:5" x14ac:dyDescent="0.25">
      <c r="B7" s="7">
        <v>0</v>
      </c>
      <c r="C7" s="7">
        <f>IFERROR(SUMIF(Tabla5[Insumo], A7, Tabla5[Cantidad]),"")</f>
        <v>0</v>
      </c>
      <c r="D7" s="7">
        <f>IFERROR(SUMIF(Tabla3[Productos Vendidos], A7, Tabla3[Cantidad]),"")</f>
        <v>0</v>
      </c>
      <c r="E7" s="7">
        <f>(Tabla4[[#This Row],[Cantidad Inicial]]+Tabla4[[#This Row],[Entradas]])-Tabla4[[#This Row],[Salidas]]</f>
        <v>0</v>
      </c>
    </row>
    <row r="8" spans="1:5" x14ac:dyDescent="0.25">
      <c r="B8" s="7">
        <v>0</v>
      </c>
      <c r="C8" s="7">
        <f>IFERROR(SUMIF(Tabla5[Insumo], A8, Tabla5[Cantidad]),"")</f>
        <v>0</v>
      </c>
      <c r="D8" s="7">
        <f>IFERROR(SUMIF(Tabla3[Productos Vendidos], A8, Tabla3[Cantidad]),"")</f>
        <v>0</v>
      </c>
      <c r="E8" s="7">
        <f>(Tabla4[[#This Row],[Cantidad Inicial]]+Tabla4[[#This Row],[Entradas]])-Tabla4[[#This Row],[Salidas]]</f>
        <v>0</v>
      </c>
    </row>
    <row r="9" spans="1:5" x14ac:dyDescent="0.25">
      <c r="B9" s="7">
        <v>0</v>
      </c>
      <c r="C9" s="7">
        <f>IFERROR(SUMIF(Tabla5[Insumo], A9, Tabla5[Cantidad]),"")</f>
        <v>0</v>
      </c>
      <c r="D9" s="7">
        <f>IFERROR(SUMIF(Tabla3[Productos Vendidos], A9, Tabla3[Cantidad]),"")</f>
        <v>0</v>
      </c>
      <c r="E9" s="7">
        <f>(Tabla4[[#This Row],[Cantidad Inicial]]+Tabla4[[#This Row],[Entradas]])-Tabla4[[#This Row],[Salidas]]</f>
        <v>0</v>
      </c>
    </row>
    <row r="10" spans="1:5" x14ac:dyDescent="0.25">
      <c r="B10" s="7">
        <v>0</v>
      </c>
      <c r="C10" s="7">
        <f>IFERROR(SUMIF(Tabla5[Insumo], A10, Tabla5[Cantidad]),"")</f>
        <v>0</v>
      </c>
      <c r="D10" s="7">
        <f>IFERROR(SUMIF(Tabla3[Productos Vendidos], A10, Tabla3[Cantidad]),"")</f>
        <v>0</v>
      </c>
      <c r="E10" s="7">
        <f>(Tabla4[[#This Row],[Cantidad Inicial]]+Tabla4[[#This Row],[Entradas]])-Tabla4[[#This Row],[Salidas]]</f>
        <v>0</v>
      </c>
    </row>
    <row r="11" spans="1:5" x14ac:dyDescent="0.25">
      <c r="B11" s="7">
        <v>0</v>
      </c>
      <c r="C11" s="7">
        <f>IFERROR(SUMIF(Tabla5[Insumo], A11, Tabla5[Cantidad]),"")</f>
        <v>0</v>
      </c>
      <c r="D11" s="7">
        <f>IFERROR(SUMIF(Tabla3[Productos Vendidos], A11, Tabla3[Cantidad]),"")</f>
        <v>0</v>
      </c>
      <c r="E11" s="7">
        <f>(Tabla4[[#This Row],[Cantidad Inicial]]+Tabla4[[#This Row],[Entradas]])-Tabla4[[#This Row],[Salidas]]</f>
        <v>0</v>
      </c>
    </row>
    <row r="12" spans="1:5" x14ac:dyDescent="0.25">
      <c r="C12" t="str" cm="1">
        <f t="array" aca="1" ref="C12" ca="1">IFERROR(_xludf.SUMIF(Compras!C:C, A12, Compras!D:D),"")</f>
        <v/>
      </c>
      <c r="D12" t="str" cm="1">
        <f t="array" aca="1" ref="D12" ca="1">IFERROR(_xludf.SUMIF(Ventas!C:C, A12, Ventas!D:D),"")</f>
        <v/>
      </c>
      <c r="E12" t="str">
        <f t="shared" ref="E3:E18" ca="1" si="0">IFERROR(B12 + C12 - D12,"")</f>
        <v/>
      </c>
    </row>
    <row r="13" spans="1:5" x14ac:dyDescent="0.25">
      <c r="C13" t="str" cm="1">
        <f t="array" aca="1" ref="C13" ca="1">IFERROR(_xludf.SUMIF(Compras!C:C, A13, Compras!D:D),"")</f>
        <v/>
      </c>
      <c r="D13" t="str" cm="1">
        <f t="array" aca="1" ref="D13" ca="1">IFERROR(_xludf.SUMIF(Ventas!C:C, A13, Ventas!D:D),"")</f>
        <v/>
      </c>
      <c r="E13" t="str">
        <f t="shared" ca="1" si="0"/>
        <v/>
      </c>
    </row>
    <row r="14" spans="1:5" x14ac:dyDescent="0.25">
      <c r="C14" t="str" cm="1">
        <f t="array" aca="1" ref="C14" ca="1">IFERROR(_xludf.SUMIF(Compras!C:C, A14, Compras!D:D),"")</f>
        <v/>
      </c>
      <c r="D14" t="str" cm="1">
        <f t="array" aca="1" ref="D14" ca="1">IFERROR(_xludf.SUMIF(Ventas!C:C, A14, Ventas!D:D),"")</f>
        <v/>
      </c>
      <c r="E14" t="str">
        <f t="shared" ca="1" si="0"/>
        <v/>
      </c>
    </row>
    <row r="15" spans="1:5" x14ac:dyDescent="0.25">
      <c r="C15" t="str" cm="1">
        <f t="array" aca="1" ref="C15" ca="1">IFERROR(_xludf.SUMIF(Compras!C:C, A15, Compras!D:D),"")</f>
        <v/>
      </c>
      <c r="D15" t="str" cm="1">
        <f t="array" aca="1" ref="D15" ca="1">IFERROR(_xludf.SUMIF(Ventas!C:C, A15, Ventas!D:D),"")</f>
        <v/>
      </c>
      <c r="E15" t="str">
        <f t="shared" ca="1" si="0"/>
        <v/>
      </c>
    </row>
    <row r="16" spans="1:5" x14ac:dyDescent="0.25">
      <c r="C16" t="str" cm="1">
        <f t="array" aca="1" ref="C16" ca="1">IFERROR(_xludf.SUMIF(Compras!C:C, A16, Compras!D:D),"")</f>
        <v/>
      </c>
      <c r="D16" t="str" cm="1">
        <f t="array" aca="1" ref="D16" ca="1">IFERROR(_xludf.SUMIF(Ventas!C:C, A16, Ventas!D:D),"")</f>
        <v/>
      </c>
      <c r="E16" t="str">
        <f t="shared" ca="1" si="0"/>
        <v/>
      </c>
    </row>
    <row r="17" spans="3:5" x14ac:dyDescent="0.25">
      <c r="C17" t="str" cm="1">
        <f t="array" aca="1" ref="C17" ca="1">IFERROR(_xludf.SUMIF(Compras!C:C, A17, Compras!D:D),"")</f>
        <v/>
      </c>
      <c r="D17" t="str" cm="1">
        <f t="array" aca="1" ref="D17" ca="1">IFERROR(_xludf.SUMIF(Ventas!C:C, A17, Ventas!D:D),"")</f>
        <v/>
      </c>
      <c r="E17" t="str">
        <f t="shared" ca="1" si="0"/>
        <v/>
      </c>
    </row>
    <row r="18" spans="3:5" x14ac:dyDescent="0.25">
      <c r="C18" t="str" cm="1">
        <f t="array" aca="1" ref="C18" ca="1">IFERROR(_xludf.SUMIF(Compras!C:C, A18, Compras!D:D),"")</f>
        <v/>
      </c>
      <c r="E18" t="str">
        <f t="shared" ca="1" si="0"/>
        <v/>
      </c>
    </row>
  </sheetData>
  <pageMargins left="0.7" right="0.7" top="0.75" bottom="0.75" header="0.3" footer="0.3"/>
  <ignoredErrors>
    <ignoredError sqref="B2 B3:B11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835A-A8FC-4EA9-9F2E-A7832B8EA738}">
  <dimension ref="A1:F1"/>
  <sheetViews>
    <sheetView workbookViewId="0">
      <selection sqref="A1:F1"/>
    </sheetView>
  </sheetViews>
  <sheetFormatPr baseColWidth="10" defaultRowHeight="15" x14ac:dyDescent="0.25"/>
  <cols>
    <col min="1" max="1" width="11.42578125" customWidth="1"/>
    <col min="2" max="2" width="36.42578125" customWidth="1"/>
    <col min="3" max="3" width="20.85546875" customWidth="1"/>
    <col min="4" max="4" width="11.28515625" customWidth="1"/>
    <col min="5" max="5" width="16.42578125" customWidth="1"/>
    <col min="6" max="6" width="13.85546875" customWidth="1"/>
  </cols>
  <sheetData>
    <row r="1" spans="1:6" s="1" customFormat="1" x14ac:dyDescent="0.25">
      <c r="A1" s="2" t="s">
        <v>5</v>
      </c>
      <c r="B1" s="2" t="s">
        <v>2</v>
      </c>
      <c r="C1" s="2" t="s">
        <v>15</v>
      </c>
      <c r="D1" s="2" t="s">
        <v>3</v>
      </c>
      <c r="E1" s="2" t="s">
        <v>4</v>
      </c>
      <c r="F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CAC4-D695-4F06-A438-B004B37351AD}">
  <dimension ref="A3:E9"/>
  <sheetViews>
    <sheetView workbookViewId="0">
      <selection activeCell="C18" sqref="C18"/>
    </sheetView>
  </sheetViews>
  <sheetFormatPr baseColWidth="10" defaultRowHeight="15" x14ac:dyDescent="0.25"/>
  <cols>
    <col min="1" max="1" width="20.85546875" bestFit="1" customWidth="1"/>
    <col min="2" max="3" width="17.28515625" bestFit="1" customWidth="1"/>
    <col min="4" max="4" width="21.42578125" bestFit="1" customWidth="1"/>
    <col min="5" max="5" width="11.42578125" bestFit="1" customWidth="1"/>
    <col min="6" max="6" width="12.5703125" bestFit="1" customWidth="1"/>
  </cols>
  <sheetData>
    <row r="3" spans="1:5" x14ac:dyDescent="0.25">
      <c r="A3" s="3" t="s">
        <v>32</v>
      </c>
      <c r="B3" s="3" t="s">
        <v>17</v>
      </c>
      <c r="C3" s="3" t="s">
        <v>19</v>
      </c>
      <c r="D3" s="3" t="s">
        <v>18</v>
      </c>
      <c r="E3" s="3" t="s">
        <v>3</v>
      </c>
    </row>
    <row r="4" spans="1:5" x14ac:dyDescent="0.25">
      <c r="B4" t="s">
        <v>29</v>
      </c>
      <c r="C4" t="s">
        <v>36</v>
      </c>
    </row>
    <row r="5" spans="1:5" x14ac:dyDescent="0.25">
      <c r="B5" t="s">
        <v>29</v>
      </c>
      <c r="C5">
        <v>20000</v>
      </c>
    </row>
    <row r="6" spans="1:5" x14ac:dyDescent="0.25">
      <c r="B6" t="s">
        <v>29</v>
      </c>
      <c r="C6">
        <v>121212</v>
      </c>
    </row>
    <row r="7" spans="1:5" x14ac:dyDescent="0.25">
      <c r="A7" s="3" t="s">
        <v>16</v>
      </c>
      <c r="B7" t="s">
        <v>29</v>
      </c>
      <c r="C7">
        <v>5</v>
      </c>
    </row>
    <row r="8" spans="1:5" x14ac:dyDescent="0.25">
      <c r="A8" t="s">
        <v>29</v>
      </c>
      <c r="B8" s="5">
        <v>0</v>
      </c>
      <c r="C8" s="5"/>
    </row>
    <row r="9" spans="1:5" x14ac:dyDescent="0.25">
      <c r="A9" s="6">
        <v>45491</v>
      </c>
      <c r="B9" s="5"/>
      <c r="C9" s="5">
        <v>100000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B843-E35E-4BC9-B05B-47648F9D137B}">
  <dimension ref="A1:C1"/>
  <sheetViews>
    <sheetView workbookViewId="0">
      <selection sqref="A1:C1"/>
    </sheetView>
  </sheetViews>
  <sheetFormatPr baseColWidth="10" defaultColWidth="14.5703125" defaultRowHeight="15" x14ac:dyDescent="0.25"/>
  <cols>
    <col min="3" max="3" width="17.85546875" customWidth="1"/>
  </cols>
  <sheetData>
    <row r="1" spans="1:3" x14ac:dyDescent="0.25">
      <c r="A1" s="2" t="s">
        <v>5</v>
      </c>
      <c r="B1" s="2" t="s">
        <v>2</v>
      </c>
      <c r="C1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53A0-EB92-4ECE-A2AC-08C7FB117C94}">
  <dimension ref="A1:E16"/>
  <sheetViews>
    <sheetView workbookViewId="0">
      <selection sqref="A1:E1"/>
    </sheetView>
  </sheetViews>
  <sheetFormatPr baseColWidth="10" defaultRowHeight="15" x14ac:dyDescent="0.25"/>
  <cols>
    <col min="1" max="1" width="22.42578125" customWidth="1"/>
    <col min="2" max="2" width="22.28515625" customWidth="1"/>
    <col min="3" max="3" width="19.5703125" customWidth="1"/>
    <col min="4" max="4" width="16.140625" customWidth="1"/>
    <col min="5" max="5" width="13.42578125" customWidth="1"/>
  </cols>
  <sheetData>
    <row r="1" spans="1:5" x14ac:dyDescent="0.25">
      <c r="A1" s="2" t="s">
        <v>21</v>
      </c>
      <c r="B1" s="2" t="s">
        <v>2</v>
      </c>
      <c r="C1" s="2" t="s">
        <v>22</v>
      </c>
      <c r="D1" s="2" t="s">
        <v>23</v>
      </c>
      <c r="E1" s="2" t="s">
        <v>6</v>
      </c>
    </row>
    <row r="2" spans="1:5" x14ac:dyDescent="0.25">
      <c r="E2">
        <f>IFERROR(C2 * D2,"")</f>
        <v>0</v>
      </c>
    </row>
    <row r="3" spans="1:5" x14ac:dyDescent="0.25">
      <c r="E3">
        <f t="shared" ref="E3:E16" si="0">IFERROR(C3 * D3,"")</f>
        <v>0</v>
      </c>
    </row>
    <row r="4" spans="1:5" x14ac:dyDescent="0.25">
      <c r="E4">
        <f t="shared" si="0"/>
        <v>0</v>
      </c>
    </row>
    <row r="5" spans="1:5" x14ac:dyDescent="0.25">
      <c r="E5">
        <f t="shared" si="0"/>
        <v>0</v>
      </c>
    </row>
    <row r="6" spans="1:5" x14ac:dyDescent="0.25">
      <c r="E6">
        <f t="shared" si="0"/>
        <v>0</v>
      </c>
    </row>
    <row r="7" spans="1:5" x14ac:dyDescent="0.25">
      <c r="E7">
        <f t="shared" si="0"/>
        <v>0</v>
      </c>
    </row>
    <row r="8" spans="1:5" x14ac:dyDescent="0.25">
      <c r="E8">
        <f t="shared" si="0"/>
        <v>0</v>
      </c>
    </row>
    <row r="9" spans="1:5" x14ac:dyDescent="0.25">
      <c r="E9">
        <f t="shared" si="0"/>
        <v>0</v>
      </c>
    </row>
    <row r="10" spans="1:5" x14ac:dyDescent="0.25">
      <c r="E10">
        <f t="shared" si="0"/>
        <v>0</v>
      </c>
    </row>
    <row r="11" spans="1:5" x14ac:dyDescent="0.25">
      <c r="E11">
        <f t="shared" si="0"/>
        <v>0</v>
      </c>
    </row>
    <row r="12" spans="1:5" x14ac:dyDescent="0.25">
      <c r="E12">
        <f t="shared" si="0"/>
        <v>0</v>
      </c>
    </row>
    <row r="13" spans="1:5" x14ac:dyDescent="0.25">
      <c r="E13">
        <f t="shared" si="0"/>
        <v>0</v>
      </c>
    </row>
    <row r="14" spans="1:5" x14ac:dyDescent="0.25">
      <c r="E14">
        <f t="shared" si="0"/>
        <v>0</v>
      </c>
    </row>
    <row r="15" spans="1:5" x14ac:dyDescent="0.25">
      <c r="E15">
        <f t="shared" si="0"/>
        <v>0</v>
      </c>
    </row>
    <row r="16" spans="1:5" x14ac:dyDescent="0.25">
      <c r="E16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F1E2-6851-48CD-8668-FCB509F06000}">
  <dimension ref="A1:D17"/>
  <sheetViews>
    <sheetView workbookViewId="0">
      <selection sqref="A1:D1"/>
    </sheetView>
  </sheetViews>
  <sheetFormatPr baseColWidth="10" defaultRowHeight="15" x14ac:dyDescent="0.25"/>
  <cols>
    <col min="1" max="1" width="15.85546875" customWidth="1"/>
    <col min="2" max="2" width="28.42578125" customWidth="1"/>
    <col min="3" max="3" width="27.28515625" customWidth="1"/>
    <col min="4" max="4" width="20.28515625" customWidth="1"/>
  </cols>
  <sheetData>
    <row r="1" spans="1:4" x14ac:dyDescent="0.25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25">
      <c r="D2" t="str">
        <f>IFERROR(A1 / (C1 - B1),"")</f>
        <v/>
      </c>
    </row>
    <row r="3" spans="1:4" x14ac:dyDescent="0.25">
      <c r="D3" t="str">
        <f t="shared" ref="D3:D17" si="0">IFERROR(A2 / (C2 - B2),"")</f>
        <v/>
      </c>
    </row>
    <row r="4" spans="1:4" x14ac:dyDescent="0.25">
      <c r="D4" t="str">
        <f t="shared" si="0"/>
        <v/>
      </c>
    </row>
    <row r="5" spans="1:4" x14ac:dyDescent="0.25">
      <c r="D5" t="str">
        <f t="shared" si="0"/>
        <v/>
      </c>
    </row>
    <row r="6" spans="1:4" x14ac:dyDescent="0.25">
      <c r="D6" t="str">
        <f t="shared" si="0"/>
        <v/>
      </c>
    </row>
    <row r="7" spans="1:4" x14ac:dyDescent="0.25">
      <c r="D7" t="str">
        <f t="shared" si="0"/>
        <v/>
      </c>
    </row>
    <row r="8" spans="1:4" x14ac:dyDescent="0.25">
      <c r="D8" t="str">
        <f t="shared" si="0"/>
        <v/>
      </c>
    </row>
    <row r="9" spans="1:4" x14ac:dyDescent="0.25">
      <c r="D9" t="str">
        <f t="shared" si="0"/>
        <v/>
      </c>
    </row>
    <row r="10" spans="1:4" x14ac:dyDescent="0.25">
      <c r="D10" t="str">
        <f t="shared" si="0"/>
        <v/>
      </c>
    </row>
    <row r="11" spans="1:4" x14ac:dyDescent="0.25">
      <c r="D11" t="str">
        <f t="shared" si="0"/>
        <v/>
      </c>
    </row>
    <row r="12" spans="1:4" x14ac:dyDescent="0.25">
      <c r="D12" t="str">
        <f t="shared" si="0"/>
        <v/>
      </c>
    </row>
    <row r="13" spans="1:4" x14ac:dyDescent="0.25">
      <c r="D13" t="str">
        <f t="shared" si="0"/>
        <v/>
      </c>
    </row>
    <row r="14" spans="1:4" x14ac:dyDescent="0.25">
      <c r="D14" t="str">
        <f t="shared" si="0"/>
        <v/>
      </c>
    </row>
    <row r="15" spans="1:4" x14ac:dyDescent="0.25">
      <c r="D15" t="str">
        <f t="shared" si="0"/>
        <v/>
      </c>
    </row>
    <row r="16" spans="1:4" x14ac:dyDescent="0.25">
      <c r="D16" t="str">
        <f t="shared" si="0"/>
        <v/>
      </c>
    </row>
    <row r="17" spans="4:4" x14ac:dyDescent="0.25">
      <c r="D17" t="str">
        <f t="shared" si="0"/>
        <v/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236F-264C-4F62-B7AE-7125AEC94C20}">
  <dimension ref="A1"/>
  <sheetViews>
    <sheetView workbookViewId="0">
      <selection activeCell="J8" sqref="J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Compras</vt:lpstr>
      <vt:lpstr>Ventas</vt:lpstr>
      <vt:lpstr>Datos</vt:lpstr>
      <vt:lpstr>Proveedores</vt:lpstr>
      <vt:lpstr>Stock_Tabla_Dinamica</vt:lpstr>
      <vt:lpstr>Hoja16</vt:lpstr>
      <vt:lpstr>Stock</vt:lpstr>
      <vt:lpstr>Kardex</vt:lpstr>
      <vt:lpstr>Ventas_Tabla_Dinamica</vt:lpstr>
      <vt:lpstr>Mermas</vt:lpstr>
      <vt:lpstr>Costos</vt:lpstr>
      <vt:lpstr>Finanzas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Bettancourt Ortega</dc:creator>
  <cp:lastModifiedBy>Danilo Bettancourt Ortega</cp:lastModifiedBy>
  <dcterms:created xsi:type="dcterms:W3CDTF">2024-07-18T13:12:19Z</dcterms:created>
  <dcterms:modified xsi:type="dcterms:W3CDTF">2024-07-19T03:23:46Z</dcterms:modified>
</cp:coreProperties>
</file>