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bhart/Projects/EPA_UQ/"/>
    </mc:Choice>
  </mc:AlternateContent>
  <bookViews>
    <workbookView xWindow="920" yWindow="440" windowWidth="22640" windowHeight="28360" tabRatio="500"/>
  </bookViews>
  <sheets>
    <sheet name="Summary" sheetId="2" r:id="rId1"/>
    <sheet name="KL EC All" sheetId="4" r:id="rId2"/>
    <sheet name="KL uEC All" sheetId="8" r:id="rId3"/>
    <sheet name="Net6 EC All" sheetId="13" r:id="rId4"/>
    <sheet name="Net6 uEC All" sheetId="17" r:id="rId5"/>
    <sheet name="KL-1 EC" sheetId="5" r:id="rId6"/>
    <sheet name="KL-326 EC" sheetId="6" r:id="rId7"/>
    <sheet name="KL-1427 EC" sheetId="7" r:id="rId8"/>
    <sheet name="KL-1 uEC" sheetId="9" r:id="rId9"/>
    <sheet name="KL-326 uEC" sheetId="10" r:id="rId10"/>
    <sheet name="KL-1427 uEC" sheetId="11" r:id="rId11"/>
    <sheet name="Net6-3323 EC" sheetId="14" r:id="rId12"/>
    <sheet name="Net6-188 EC" sheetId="15" r:id="rId13"/>
    <sheet name="Net6-1718 EC" sheetId="16" r:id="rId14"/>
    <sheet name="Net6-3323 uEC" sheetId="18" r:id="rId15"/>
    <sheet name="Net6-188 uEC" sheetId="19" r:id="rId16"/>
    <sheet name="Net6-1718 uEC" sheetId="20" r:id="rId1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2" l="1"/>
  <c r="D49" i="2"/>
  <c r="C49" i="2"/>
  <c r="B49" i="2"/>
  <c r="L28" i="2"/>
  <c r="K28" i="2"/>
  <c r="J28" i="2"/>
  <c r="I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I26" i="2"/>
  <c r="I27" i="2"/>
  <c r="I25" i="2"/>
  <c r="I21" i="2"/>
  <c r="I23" i="2"/>
  <c r="I24" i="2"/>
  <c r="I22" i="2"/>
  <c r="D36" i="13"/>
  <c r="D42" i="13"/>
  <c r="D48" i="13"/>
  <c r="D54" i="13"/>
  <c r="D60" i="13"/>
  <c r="D66" i="13"/>
  <c r="C67" i="13"/>
  <c r="C61" i="13"/>
  <c r="C55" i="13"/>
  <c r="C49" i="13"/>
  <c r="C43" i="13"/>
  <c r="C37" i="13"/>
  <c r="C24" i="13"/>
  <c r="B67" i="13"/>
  <c r="B61" i="13"/>
  <c r="B55" i="13"/>
  <c r="B49" i="13"/>
  <c r="B43" i="13"/>
  <c r="B37" i="13"/>
  <c r="B24" i="13"/>
  <c r="D24" i="13"/>
  <c r="I67" i="13"/>
  <c r="H67" i="13"/>
  <c r="G67" i="13"/>
  <c r="D67" i="13"/>
  <c r="I61" i="13"/>
  <c r="H61" i="13"/>
  <c r="G61" i="13"/>
  <c r="D61" i="13"/>
  <c r="I55" i="13"/>
  <c r="H55" i="13"/>
  <c r="G55" i="13"/>
  <c r="D55" i="13"/>
  <c r="I49" i="13"/>
  <c r="H49" i="13"/>
  <c r="G49" i="13"/>
  <c r="D49" i="13"/>
  <c r="I43" i="13"/>
  <c r="H43" i="13"/>
  <c r="G43" i="13"/>
  <c r="D43" i="13"/>
  <c r="I37" i="13"/>
  <c r="H37" i="13"/>
  <c r="G37" i="13"/>
  <c r="D37" i="13"/>
  <c r="C37" i="17"/>
  <c r="C24" i="17"/>
  <c r="B24" i="17"/>
  <c r="G24" i="17"/>
  <c r="C43" i="17"/>
  <c r="C49" i="17"/>
  <c r="C55" i="17"/>
  <c r="C61" i="17"/>
  <c r="D24" i="17"/>
  <c r="D31" i="17"/>
  <c r="D37" i="17"/>
  <c r="D43" i="17"/>
  <c r="D49" i="17"/>
  <c r="D55" i="17"/>
  <c r="D61" i="17"/>
  <c r="D67" i="17"/>
  <c r="C67" i="17"/>
  <c r="B67" i="17"/>
  <c r="I67" i="17"/>
  <c r="H67" i="17"/>
  <c r="G67" i="17"/>
  <c r="B61" i="17"/>
  <c r="I61" i="17"/>
  <c r="H61" i="17"/>
  <c r="G61" i="17"/>
  <c r="B55" i="17"/>
  <c r="I55" i="17"/>
  <c r="H55" i="17"/>
  <c r="G55" i="17"/>
  <c r="B49" i="17"/>
  <c r="I49" i="17"/>
  <c r="H49" i="17"/>
  <c r="G49" i="17"/>
  <c r="B43" i="17"/>
  <c r="I43" i="17"/>
  <c r="H43" i="17"/>
  <c r="G43" i="17"/>
  <c r="B37" i="17"/>
  <c r="I37" i="17"/>
  <c r="H37" i="17"/>
  <c r="G37" i="17"/>
  <c r="D36" i="17"/>
  <c r="I25" i="4"/>
  <c r="I25" i="5"/>
  <c r="I25" i="6"/>
  <c r="I25" i="7"/>
  <c r="I25" i="11"/>
  <c r="I25" i="10"/>
  <c r="I25" i="9"/>
  <c r="C61" i="4"/>
  <c r="C55" i="4"/>
  <c r="C49" i="4"/>
  <c r="C43" i="4"/>
  <c r="C37" i="4"/>
  <c r="C24" i="8"/>
  <c r="D24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0" i="8"/>
  <c r="I37" i="8"/>
  <c r="I43" i="8"/>
  <c r="I49" i="8"/>
  <c r="I55" i="8"/>
  <c r="I61" i="8"/>
  <c r="I67" i="8"/>
  <c r="I25" i="8"/>
  <c r="B24" i="8"/>
  <c r="H67" i="8"/>
  <c r="G67" i="8"/>
  <c r="H61" i="8"/>
  <c r="G61" i="8"/>
  <c r="H55" i="8"/>
  <c r="G55" i="8"/>
  <c r="H49" i="8"/>
  <c r="G49" i="8"/>
  <c r="H43" i="8"/>
  <c r="G43" i="8"/>
  <c r="H37" i="8"/>
  <c r="G37" i="8"/>
  <c r="H30" i="8"/>
  <c r="G30" i="8"/>
  <c r="B67" i="8"/>
  <c r="B61" i="8"/>
  <c r="B55" i="8"/>
  <c r="B49" i="8"/>
  <c r="B43" i="8"/>
  <c r="B37" i="8"/>
  <c r="I67" i="4"/>
  <c r="H67" i="4"/>
  <c r="G67" i="4"/>
  <c r="I61" i="4"/>
  <c r="H61" i="4"/>
  <c r="G61" i="4"/>
  <c r="I55" i="4"/>
  <c r="H55" i="4"/>
  <c r="G55" i="4"/>
  <c r="I49" i="4"/>
  <c r="H49" i="4"/>
  <c r="G49" i="4"/>
  <c r="I43" i="4"/>
  <c r="H43" i="4"/>
  <c r="G43" i="4"/>
  <c r="C66" i="4"/>
  <c r="C54" i="4"/>
  <c r="C60" i="4"/>
  <c r="C48" i="4"/>
  <c r="C42" i="4"/>
  <c r="C36" i="4"/>
  <c r="C24" i="4"/>
  <c r="B24" i="4"/>
  <c r="D67" i="4"/>
  <c r="D61" i="4"/>
  <c r="D55" i="4"/>
  <c r="D49" i="4"/>
  <c r="D43" i="4"/>
  <c r="D37" i="4"/>
  <c r="D24" i="4"/>
  <c r="I37" i="4"/>
  <c r="H37" i="4"/>
  <c r="G3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3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B67" i="4"/>
  <c r="B61" i="4"/>
  <c r="B55" i="4"/>
  <c r="B49" i="4"/>
  <c r="B43" i="4"/>
  <c r="B37" i="4"/>
  <c r="I30" i="17"/>
  <c r="H30" i="17"/>
  <c r="G30" i="17"/>
  <c r="I30" i="13"/>
  <c r="H30" i="13"/>
  <c r="G30" i="13"/>
  <c r="I24" i="20"/>
  <c r="H24" i="20"/>
  <c r="G24" i="20"/>
  <c r="I23" i="20"/>
  <c r="H23" i="20"/>
  <c r="G23" i="20"/>
  <c r="I22" i="20"/>
  <c r="H22" i="20"/>
  <c r="G22" i="20"/>
  <c r="I21" i="20"/>
  <c r="H21" i="20"/>
  <c r="G21" i="20"/>
  <c r="I20" i="20"/>
  <c r="H20" i="20"/>
  <c r="G20" i="20"/>
  <c r="I19" i="20"/>
  <c r="H19" i="20"/>
  <c r="G19" i="20"/>
  <c r="I18" i="20"/>
  <c r="H18" i="20"/>
  <c r="G18" i="20"/>
  <c r="I17" i="20"/>
  <c r="H17" i="20"/>
  <c r="G17" i="20"/>
  <c r="I16" i="20"/>
  <c r="H16" i="20"/>
  <c r="G16" i="20"/>
  <c r="I15" i="20"/>
  <c r="H15" i="20"/>
  <c r="G15" i="20"/>
  <c r="I14" i="20"/>
  <c r="H14" i="20"/>
  <c r="G14" i="20"/>
  <c r="I13" i="20"/>
  <c r="H13" i="20"/>
  <c r="G13" i="20"/>
  <c r="I12" i="20"/>
  <c r="H12" i="20"/>
  <c r="G12" i="20"/>
  <c r="I11" i="20"/>
  <c r="H11" i="20"/>
  <c r="G11" i="20"/>
  <c r="I10" i="20"/>
  <c r="H10" i="20"/>
  <c r="G10" i="20"/>
  <c r="I9" i="20"/>
  <c r="H9" i="20"/>
  <c r="G9" i="20"/>
  <c r="I8" i="20"/>
  <c r="H8" i="20"/>
  <c r="G8" i="20"/>
  <c r="I7" i="20"/>
  <c r="H7" i="20"/>
  <c r="G7" i="20"/>
  <c r="I6" i="20"/>
  <c r="H6" i="20"/>
  <c r="G6" i="20"/>
  <c r="I5" i="20"/>
  <c r="H5" i="20"/>
  <c r="G5" i="20"/>
  <c r="I4" i="20"/>
  <c r="H4" i="20"/>
  <c r="G4" i="20"/>
  <c r="I3" i="20"/>
  <c r="H3" i="20"/>
  <c r="G3" i="20"/>
  <c r="I24" i="19"/>
  <c r="H24" i="19"/>
  <c r="G24" i="19"/>
  <c r="I23" i="19"/>
  <c r="H23" i="19"/>
  <c r="G23" i="19"/>
  <c r="I22" i="19"/>
  <c r="H22" i="19"/>
  <c r="G22" i="19"/>
  <c r="I21" i="19"/>
  <c r="H21" i="19"/>
  <c r="G21" i="19"/>
  <c r="I20" i="19"/>
  <c r="H20" i="19"/>
  <c r="G20" i="19"/>
  <c r="I19" i="19"/>
  <c r="H19" i="19"/>
  <c r="G19" i="19"/>
  <c r="I18" i="19"/>
  <c r="H18" i="19"/>
  <c r="G18" i="19"/>
  <c r="I17" i="19"/>
  <c r="H17" i="19"/>
  <c r="G17" i="19"/>
  <c r="I16" i="19"/>
  <c r="H16" i="19"/>
  <c r="G16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I3" i="19"/>
  <c r="H3" i="19"/>
  <c r="G3" i="19"/>
  <c r="I24" i="18"/>
  <c r="H24" i="18"/>
  <c r="G24" i="18"/>
  <c r="I23" i="18"/>
  <c r="H23" i="18"/>
  <c r="G23" i="18"/>
  <c r="I22" i="18"/>
  <c r="H22" i="18"/>
  <c r="G22" i="18"/>
  <c r="I21" i="18"/>
  <c r="H21" i="18"/>
  <c r="G21" i="18"/>
  <c r="I20" i="18"/>
  <c r="H20" i="18"/>
  <c r="G20" i="18"/>
  <c r="I19" i="18"/>
  <c r="H19" i="18"/>
  <c r="G19" i="18"/>
  <c r="I18" i="18"/>
  <c r="H18" i="18"/>
  <c r="G18" i="18"/>
  <c r="I17" i="18"/>
  <c r="H17" i="18"/>
  <c r="G17" i="18"/>
  <c r="I16" i="18"/>
  <c r="H16" i="18"/>
  <c r="G16" i="18"/>
  <c r="I15" i="18"/>
  <c r="H15" i="18"/>
  <c r="G15" i="18"/>
  <c r="I14" i="18"/>
  <c r="H14" i="18"/>
  <c r="G14" i="18"/>
  <c r="I13" i="18"/>
  <c r="H13" i="18"/>
  <c r="G13" i="18"/>
  <c r="I12" i="18"/>
  <c r="H12" i="18"/>
  <c r="G12" i="18"/>
  <c r="I11" i="18"/>
  <c r="H11" i="18"/>
  <c r="G11" i="18"/>
  <c r="I10" i="18"/>
  <c r="H10" i="18"/>
  <c r="G10" i="18"/>
  <c r="I9" i="18"/>
  <c r="H9" i="18"/>
  <c r="G9" i="18"/>
  <c r="I8" i="18"/>
  <c r="H8" i="18"/>
  <c r="G8" i="18"/>
  <c r="I7" i="18"/>
  <c r="H7" i="18"/>
  <c r="G7" i="18"/>
  <c r="I6" i="18"/>
  <c r="H6" i="18"/>
  <c r="G6" i="18"/>
  <c r="I5" i="18"/>
  <c r="H5" i="18"/>
  <c r="G5" i="18"/>
  <c r="I4" i="18"/>
  <c r="H4" i="18"/>
  <c r="G4" i="18"/>
  <c r="I3" i="18"/>
  <c r="H3" i="18"/>
  <c r="G3" i="18"/>
  <c r="I24" i="17"/>
  <c r="H24" i="17"/>
  <c r="I23" i="17"/>
  <c r="H23" i="17"/>
  <c r="G23" i="17"/>
  <c r="I22" i="17"/>
  <c r="H22" i="17"/>
  <c r="G22" i="17"/>
  <c r="I21" i="17"/>
  <c r="H21" i="17"/>
  <c r="G21" i="17"/>
  <c r="I20" i="17"/>
  <c r="H20" i="17"/>
  <c r="G20" i="17"/>
  <c r="I19" i="17"/>
  <c r="H19" i="17"/>
  <c r="G19" i="17"/>
  <c r="I18" i="17"/>
  <c r="H18" i="17"/>
  <c r="G18" i="17"/>
  <c r="I17" i="17"/>
  <c r="H17" i="17"/>
  <c r="G17" i="17"/>
  <c r="I16" i="17"/>
  <c r="H16" i="17"/>
  <c r="G16" i="17"/>
  <c r="I15" i="17"/>
  <c r="H15" i="17"/>
  <c r="G15" i="17"/>
  <c r="I14" i="17"/>
  <c r="H14" i="17"/>
  <c r="G14" i="17"/>
  <c r="I13" i="17"/>
  <c r="H13" i="17"/>
  <c r="G13" i="17"/>
  <c r="I12" i="17"/>
  <c r="H12" i="17"/>
  <c r="G12" i="17"/>
  <c r="I11" i="17"/>
  <c r="H11" i="17"/>
  <c r="G11" i="17"/>
  <c r="I10" i="17"/>
  <c r="H10" i="17"/>
  <c r="G10" i="17"/>
  <c r="I9" i="17"/>
  <c r="H9" i="17"/>
  <c r="G9" i="17"/>
  <c r="I8" i="17"/>
  <c r="H8" i="17"/>
  <c r="G8" i="17"/>
  <c r="I7" i="17"/>
  <c r="H7" i="17"/>
  <c r="G7" i="17"/>
  <c r="I6" i="17"/>
  <c r="H6" i="17"/>
  <c r="G6" i="17"/>
  <c r="I5" i="17"/>
  <c r="H5" i="17"/>
  <c r="G5" i="17"/>
  <c r="I4" i="17"/>
  <c r="H4" i="17"/>
  <c r="G4" i="17"/>
  <c r="I3" i="17"/>
  <c r="H3" i="17"/>
  <c r="G3" i="17"/>
  <c r="I24" i="16"/>
  <c r="H24" i="16"/>
  <c r="G24" i="16"/>
  <c r="I23" i="16"/>
  <c r="H23" i="16"/>
  <c r="G23" i="16"/>
  <c r="I22" i="16"/>
  <c r="H22" i="16"/>
  <c r="G22" i="16"/>
  <c r="I21" i="16"/>
  <c r="H21" i="16"/>
  <c r="G21" i="16"/>
  <c r="I20" i="16"/>
  <c r="H20" i="16"/>
  <c r="G20" i="16"/>
  <c r="I19" i="16"/>
  <c r="H19" i="16"/>
  <c r="G19" i="16"/>
  <c r="I18" i="16"/>
  <c r="H18" i="16"/>
  <c r="G18" i="16"/>
  <c r="I17" i="16"/>
  <c r="H17" i="16"/>
  <c r="G17" i="16"/>
  <c r="I16" i="16"/>
  <c r="H16" i="16"/>
  <c r="G16" i="16"/>
  <c r="I15" i="16"/>
  <c r="H15" i="16"/>
  <c r="G15" i="16"/>
  <c r="I14" i="16"/>
  <c r="H14" i="16"/>
  <c r="G14" i="16"/>
  <c r="I13" i="16"/>
  <c r="H13" i="16"/>
  <c r="G13" i="16"/>
  <c r="I12" i="16"/>
  <c r="H12" i="16"/>
  <c r="G12" i="16"/>
  <c r="I11" i="16"/>
  <c r="H11" i="16"/>
  <c r="G11" i="16"/>
  <c r="I10" i="16"/>
  <c r="H10" i="16"/>
  <c r="G10" i="16"/>
  <c r="I9" i="16"/>
  <c r="H9" i="16"/>
  <c r="G9" i="16"/>
  <c r="I8" i="16"/>
  <c r="H8" i="16"/>
  <c r="G8" i="16"/>
  <c r="I7" i="16"/>
  <c r="H7" i="16"/>
  <c r="G7" i="16"/>
  <c r="I6" i="16"/>
  <c r="H6" i="16"/>
  <c r="G6" i="16"/>
  <c r="I5" i="16"/>
  <c r="H5" i="16"/>
  <c r="G5" i="16"/>
  <c r="I4" i="16"/>
  <c r="H4" i="16"/>
  <c r="G4" i="16"/>
  <c r="I3" i="16"/>
  <c r="H3" i="16"/>
  <c r="G3" i="16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I9" i="15"/>
  <c r="H9" i="15"/>
  <c r="G9" i="15"/>
  <c r="I8" i="15"/>
  <c r="H8" i="15"/>
  <c r="G8" i="15"/>
  <c r="I7" i="15"/>
  <c r="H7" i="15"/>
  <c r="G7" i="15"/>
  <c r="I6" i="15"/>
  <c r="H6" i="15"/>
  <c r="G6" i="15"/>
  <c r="I5" i="15"/>
  <c r="H5" i="15"/>
  <c r="G5" i="15"/>
  <c r="I4" i="15"/>
  <c r="H4" i="15"/>
  <c r="G4" i="15"/>
  <c r="I3" i="15"/>
  <c r="H3" i="15"/>
  <c r="G3" i="15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4" i="14"/>
  <c r="H4" i="14"/>
  <c r="G4" i="14"/>
  <c r="I3" i="14"/>
  <c r="H3" i="14"/>
  <c r="G3" i="14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" i="13"/>
  <c r="H7" i="13"/>
  <c r="G7" i="13"/>
  <c r="I6" i="13"/>
  <c r="H6" i="13"/>
  <c r="G6" i="13"/>
  <c r="I5" i="13"/>
  <c r="H5" i="13"/>
  <c r="G5" i="13"/>
  <c r="I4" i="13"/>
  <c r="H4" i="13"/>
  <c r="G4" i="13"/>
  <c r="I3" i="13"/>
  <c r="H3" i="13"/>
  <c r="G3" i="13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30" i="4"/>
  <c r="G30" i="4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G3" i="11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I3" i="10"/>
  <c r="H3" i="10"/>
  <c r="G3" i="10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<sst xmlns="http://schemas.openxmlformats.org/spreadsheetml/2006/main" count="941" uniqueCount="118">
  <si>
    <t>Analysis of Variance</t>
  </si>
  <si>
    <t xml:space="preserve">  Source</t>
  </si>
  <si>
    <t>Sum Sq.</t>
  </si>
  <si>
    <t>d.f.</t>
  </si>
  <si>
    <t>Mean Sq.</t>
  </si>
  <si>
    <t>F</t>
  </si>
  <si>
    <t>Prob&gt;F</t>
  </si>
  <si>
    <t xml:space="preserve">  D</t>
  </si>
  <si>
    <t xml:space="preserve">  C</t>
  </si>
  <si>
    <t xml:space="preserve">  R</t>
  </si>
  <si>
    <t xml:space="preserve">  InjS</t>
  </si>
  <si>
    <t xml:space="preserve">  InjD</t>
  </si>
  <si>
    <t xml:space="preserve">  T</t>
  </si>
  <si>
    <t xml:space="preserve">  Error</t>
  </si>
  <si>
    <t xml:space="preserve">  Total</t>
  </si>
  <si>
    <t>Constrained (Type III) sums of squares.</t>
  </si>
  <si>
    <t>KL All</t>
  </si>
  <si>
    <t>KL-1</t>
  </si>
  <si>
    <t>KL-326</t>
  </si>
  <si>
    <t>KL-1427</t>
  </si>
  <si>
    <t>Mean EC</t>
  </si>
  <si>
    <t>Max EC</t>
  </si>
  <si>
    <t>Median EC</t>
  </si>
  <si>
    <t>Mean uEC</t>
  </si>
  <si>
    <t>Median uEC</t>
  </si>
  <si>
    <t>Max uEC</t>
  </si>
  <si>
    <t xml:space="preserve">  D*C</t>
  </si>
  <si>
    <t xml:space="preserve">  D*R</t>
  </si>
  <si>
    <t xml:space="preserve">  D*InjS</t>
  </si>
  <si>
    <t xml:space="preserve">  D*InjD</t>
  </si>
  <si>
    <t xml:space="preserve">  D*T</t>
  </si>
  <si>
    <t xml:space="preserve">  C*R</t>
  </si>
  <si>
    <t xml:space="preserve">  C*InjS</t>
  </si>
  <si>
    <t xml:space="preserve">  C*InjD</t>
  </si>
  <si>
    <t xml:space="preserve">  C*T</t>
  </si>
  <si>
    <t xml:space="preserve">  R*InjS</t>
  </si>
  <si>
    <t xml:space="preserve">  R*InjD</t>
  </si>
  <si>
    <t xml:space="preserve">  R*T</t>
  </si>
  <si>
    <t xml:space="preserve">  InjS*InjD</t>
  </si>
  <si>
    <t xml:space="preserve">  InjS*T</t>
  </si>
  <si>
    <t xml:space="preserve">  InjD*T</t>
  </si>
  <si>
    <t>1.8082e-313</t>
  </si>
  <si>
    <t>ANOVA Table</t>
  </si>
  <si>
    <t>Source</t>
  </si>
  <si>
    <t>SS</t>
  </si>
  <si>
    <t>df</t>
  </si>
  <si>
    <t>MS</t>
  </si>
  <si>
    <t>Groups</t>
  </si>
  <si>
    <t>Error</t>
  </si>
  <si>
    <t>Total</t>
  </si>
  <si>
    <t>eta sq</t>
  </si>
  <si>
    <t>partial eta sq</t>
  </si>
  <si>
    <t>omega sq.</t>
  </si>
  <si>
    <t>InjL</t>
  </si>
  <si>
    <t>InjS</t>
  </si>
  <si>
    <t>D</t>
  </si>
  <si>
    <t>InjD</t>
  </si>
  <si>
    <t>R</t>
  </si>
  <si>
    <t>C</t>
  </si>
  <si>
    <t>Net6 All</t>
  </si>
  <si>
    <t>RESERVOIR-3323</t>
  </si>
  <si>
    <t>JUNCTION-188</t>
  </si>
  <si>
    <t>JUNCTION-1718</t>
  </si>
  <si>
    <t>uEC</t>
  </si>
  <si>
    <t>EC (km)</t>
  </si>
  <si>
    <t>uEC (km)</t>
  </si>
  <si>
    <t>mean</t>
  </si>
  <si>
    <t>median</t>
  </si>
  <si>
    <t>maximum</t>
  </si>
  <si>
    <t>KL (all)</t>
  </si>
  <si>
    <t>Net6 (all)</t>
  </si>
  <si>
    <t>4.9407e-324</t>
  </si>
  <si>
    <t>InjL*T</t>
  </si>
  <si>
    <t>InjL*InjD</t>
  </si>
  <si>
    <t>InjL*InjS</t>
  </si>
  <si>
    <t>InjL*R</t>
  </si>
  <si>
    <t>InjL*C</t>
  </si>
  <si>
    <t>InjL*D</t>
  </si>
  <si>
    <t>KL EC</t>
  </si>
  <si>
    <t>KL uEC</t>
  </si>
  <si>
    <t>Net6 EC</t>
  </si>
  <si>
    <t>Net6 uEC</t>
  </si>
  <si>
    <t>EC</t>
  </si>
  <si>
    <t>N6-3323</t>
  </si>
  <si>
    <t>N6-188</t>
  </si>
  <si>
    <t>N6-1718</t>
  </si>
  <si>
    <t>eta-squared</t>
  </si>
  <si>
    <t>Order</t>
  </si>
  <si>
    <t>sum(eta2(source))</t>
  </si>
  <si>
    <t>InjL O(1+2)</t>
  </si>
  <si>
    <t>C O(1+2)</t>
  </si>
  <si>
    <t>T O(1+2)</t>
  </si>
  <si>
    <t>R O(1+2)</t>
  </si>
  <si>
    <t>D O(1+2)</t>
  </si>
  <si>
    <t>InjD O(1+2)</t>
  </si>
  <si>
    <t>InjS O(1+2)</t>
  </si>
  <si>
    <t>Err + O(&gt;2)</t>
  </si>
  <si>
    <t>C\timesInjL</t>
  </si>
  <si>
    <t>R\timesInjL</t>
  </si>
  <si>
    <t>D\timesInjL</t>
  </si>
  <si>
    <t>InjD\timesInjL</t>
  </si>
  <si>
    <t>InjS\timesInjL</t>
  </si>
  <si>
    <t>R\timesC</t>
  </si>
  <si>
    <t>D\timesC</t>
  </si>
  <si>
    <t>InjD\timesC</t>
  </si>
  <si>
    <t>InjS\timesC</t>
  </si>
  <si>
    <t>D\timesR</t>
  </si>
  <si>
    <t>InjD\timesR</t>
  </si>
  <si>
    <t>InjS\timesR</t>
  </si>
  <si>
    <t>InjD\timesD</t>
  </si>
  <si>
    <t>InjS\timesD</t>
  </si>
  <si>
    <t>M</t>
  </si>
  <si>
    <t>M\timesInjL</t>
  </si>
  <si>
    <t>M\timesC</t>
  </si>
  <si>
    <t>R\timesM</t>
  </si>
  <si>
    <t>D\timesM</t>
  </si>
  <si>
    <t>InjD\timesM</t>
  </si>
  <si>
    <t>InjS\timesM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</si>
</sst>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7" formatCode="_(* #,##0_);_(* \(#,##0\);_(* &quot;-&quot;??_);_(@_)"/>
    <numFmt numFmtId="171" formatCode="0.0000"/>
    <numFmt numFmtId="174" formatCode="0.00000"/>
    <numFmt numFmtId="177" formatCode="0.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164" fontId="0" fillId="0" borderId="0" xfId="2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2" applyFont="1"/>
    <xf numFmtId="10" fontId="0" fillId="0" borderId="0" xfId="2" applyNumberFormat="1" applyFont="1"/>
    <xf numFmtId="167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64" fontId="0" fillId="0" borderId="0" xfId="0" applyNumberFormat="1"/>
    <xf numFmtId="164" fontId="4" fillId="0" borderId="0" xfId="0" applyNumberFormat="1" applyFont="1"/>
    <xf numFmtId="0" fontId="0" fillId="2" borderId="0" xfId="0" applyFill="1" applyAlignment="1">
      <alignment horizontal="center"/>
    </xf>
    <xf numFmtId="0" fontId="4" fillId="2" borderId="0" xfId="0" applyFont="1" applyFill="1"/>
    <xf numFmtId="174" fontId="4" fillId="2" borderId="0" xfId="2" applyNumberFormat="1" applyFont="1" applyFill="1"/>
    <xf numFmtId="171" fontId="4" fillId="2" borderId="0" xfId="0" applyNumberFormat="1" applyFont="1" applyFill="1"/>
    <xf numFmtId="171" fontId="4" fillId="0" borderId="0" xfId="0" applyNumberFormat="1" applyFont="1"/>
    <xf numFmtId="171" fontId="4" fillId="0" borderId="0" xfId="2" applyNumberFormat="1" applyFont="1"/>
    <xf numFmtId="1" fontId="4" fillId="0" borderId="0" xfId="2" applyNumberFormat="1" applyFont="1"/>
    <xf numFmtId="9" fontId="4" fillId="0" borderId="0" xfId="2" applyFont="1"/>
    <xf numFmtId="177" fontId="0" fillId="0" borderId="0" xfId="2" applyNumberFormat="1" applyFont="1"/>
  </cellXfs>
  <cellStyles count="1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  <cellStyle name="Percent" xfId="2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Summary!$I$20</c:f>
              <c:strCache>
                <c:ptCount val="1"/>
                <c:pt idx="0">
                  <c:v>KL 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Summary!$H$21:$H$28</c:f>
              <c:strCache>
                <c:ptCount val="8"/>
                <c:pt idx="0">
                  <c:v>InjL O(1+2)</c:v>
                </c:pt>
                <c:pt idx="1">
                  <c:v>C O(1+2)</c:v>
                </c:pt>
                <c:pt idx="2">
                  <c:v>T O(1+2)</c:v>
                </c:pt>
                <c:pt idx="3">
                  <c:v>R O(1+2)</c:v>
                </c:pt>
                <c:pt idx="4">
                  <c:v>D O(1+2)</c:v>
                </c:pt>
                <c:pt idx="5">
                  <c:v>InjD O(1+2)</c:v>
                </c:pt>
                <c:pt idx="6">
                  <c:v>InjS O(1+2)</c:v>
                </c:pt>
                <c:pt idx="7">
                  <c:v>Err + O(&gt;2)</c:v>
                </c:pt>
              </c:strCache>
            </c:strRef>
          </c:cat>
          <c:val>
            <c:numRef>
              <c:f>Summary!$I$21:$I$28</c:f>
              <c:numCache>
                <c:formatCode>0.000000</c:formatCode>
                <c:ptCount val="8"/>
                <c:pt idx="0">
                  <c:v>0.7844</c:v>
                </c:pt>
                <c:pt idx="1">
                  <c:v>0.0018</c:v>
                </c:pt>
                <c:pt idx="2">
                  <c:v>0.2141</c:v>
                </c:pt>
                <c:pt idx="3">
                  <c:v>0.126</c:v>
                </c:pt>
                <c:pt idx="4">
                  <c:v>0.0001</c:v>
                </c:pt>
                <c:pt idx="5">
                  <c:v>0.0213</c:v>
                </c:pt>
                <c:pt idx="6">
                  <c:v>0.0009</c:v>
                </c:pt>
                <c:pt idx="7">
                  <c:v>0.0215000000000002</c:v>
                </c:pt>
              </c:numCache>
            </c:numRef>
          </c:val>
        </c:ser>
        <c:ser>
          <c:idx val="1"/>
          <c:order val="1"/>
          <c:tx>
            <c:strRef>
              <c:f>Summary!$J$20</c:f>
              <c:strCache>
                <c:ptCount val="1"/>
                <c:pt idx="0">
                  <c:v>KL uEC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Summary!$H$21:$H$28</c:f>
              <c:strCache>
                <c:ptCount val="8"/>
                <c:pt idx="0">
                  <c:v>InjL O(1+2)</c:v>
                </c:pt>
                <c:pt idx="1">
                  <c:v>C O(1+2)</c:v>
                </c:pt>
                <c:pt idx="2">
                  <c:v>T O(1+2)</c:v>
                </c:pt>
                <c:pt idx="3">
                  <c:v>R O(1+2)</c:v>
                </c:pt>
                <c:pt idx="4">
                  <c:v>D O(1+2)</c:v>
                </c:pt>
                <c:pt idx="5">
                  <c:v>InjD O(1+2)</c:v>
                </c:pt>
                <c:pt idx="6">
                  <c:v>InjS O(1+2)</c:v>
                </c:pt>
                <c:pt idx="7">
                  <c:v>Err + O(&gt;2)</c:v>
                </c:pt>
              </c:strCache>
            </c:strRef>
          </c:cat>
          <c:val>
            <c:numRef>
              <c:f>Summary!$J$21:$J$28</c:f>
              <c:numCache>
                <c:formatCode>0.000000</c:formatCode>
                <c:ptCount val="8"/>
                <c:pt idx="0">
                  <c:v>0.5058</c:v>
                </c:pt>
                <c:pt idx="1">
                  <c:v>0.5123</c:v>
                </c:pt>
                <c:pt idx="2">
                  <c:v>0.0768</c:v>
                </c:pt>
                <c:pt idx="3">
                  <c:v>0.0637</c:v>
                </c:pt>
                <c:pt idx="4">
                  <c:v>0.0025</c:v>
                </c:pt>
                <c:pt idx="5">
                  <c:v>0.01</c:v>
                </c:pt>
                <c:pt idx="6">
                  <c:v>0.001</c:v>
                </c:pt>
                <c:pt idx="7">
                  <c:v>0.1057</c:v>
                </c:pt>
              </c:numCache>
            </c:numRef>
          </c:val>
        </c:ser>
        <c:ser>
          <c:idx val="2"/>
          <c:order val="2"/>
          <c:tx>
            <c:strRef>
              <c:f>Summary!$K$20</c:f>
              <c:strCache>
                <c:ptCount val="1"/>
                <c:pt idx="0">
                  <c:v>Net6 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Summary!$H$21:$H$28</c:f>
              <c:strCache>
                <c:ptCount val="8"/>
                <c:pt idx="0">
                  <c:v>InjL O(1+2)</c:v>
                </c:pt>
                <c:pt idx="1">
                  <c:v>C O(1+2)</c:v>
                </c:pt>
                <c:pt idx="2">
                  <c:v>T O(1+2)</c:v>
                </c:pt>
                <c:pt idx="3">
                  <c:v>R O(1+2)</c:v>
                </c:pt>
                <c:pt idx="4">
                  <c:v>D O(1+2)</c:v>
                </c:pt>
                <c:pt idx="5">
                  <c:v>InjD O(1+2)</c:v>
                </c:pt>
                <c:pt idx="6">
                  <c:v>InjS O(1+2)</c:v>
                </c:pt>
                <c:pt idx="7">
                  <c:v>Err + O(&gt;2)</c:v>
                </c:pt>
              </c:strCache>
            </c:strRef>
          </c:cat>
          <c:val>
            <c:numRef>
              <c:f>Summary!$K$21:$K$28</c:f>
              <c:numCache>
                <c:formatCode>0.000000</c:formatCode>
                <c:ptCount val="8"/>
                <c:pt idx="0">
                  <c:v>0.776</c:v>
                </c:pt>
                <c:pt idx="1">
                  <c:v>0.0</c:v>
                </c:pt>
                <c:pt idx="2">
                  <c:v>0.416</c:v>
                </c:pt>
                <c:pt idx="3">
                  <c:v>0.051</c:v>
                </c:pt>
                <c:pt idx="4">
                  <c:v>0.0</c:v>
                </c:pt>
                <c:pt idx="5">
                  <c:v>0.07</c:v>
                </c:pt>
                <c:pt idx="6">
                  <c:v>0.0</c:v>
                </c:pt>
                <c:pt idx="7">
                  <c:v>0.0719999999999998</c:v>
                </c:pt>
              </c:numCache>
            </c:numRef>
          </c:val>
        </c:ser>
        <c:ser>
          <c:idx val="3"/>
          <c:order val="3"/>
          <c:tx>
            <c:strRef>
              <c:f>Summary!$L$20</c:f>
              <c:strCache>
                <c:ptCount val="1"/>
                <c:pt idx="0">
                  <c:v>Net6 uEC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Summary!$H$21:$H$28</c:f>
              <c:strCache>
                <c:ptCount val="8"/>
                <c:pt idx="0">
                  <c:v>InjL O(1+2)</c:v>
                </c:pt>
                <c:pt idx="1">
                  <c:v>C O(1+2)</c:v>
                </c:pt>
                <c:pt idx="2">
                  <c:v>T O(1+2)</c:v>
                </c:pt>
                <c:pt idx="3">
                  <c:v>R O(1+2)</c:v>
                </c:pt>
                <c:pt idx="4">
                  <c:v>D O(1+2)</c:v>
                </c:pt>
                <c:pt idx="5">
                  <c:v>InjD O(1+2)</c:v>
                </c:pt>
                <c:pt idx="6">
                  <c:v>InjS O(1+2)</c:v>
                </c:pt>
                <c:pt idx="7">
                  <c:v>Err + O(&gt;2)</c:v>
                </c:pt>
              </c:strCache>
            </c:strRef>
          </c:cat>
          <c:val>
            <c:numRef>
              <c:f>Summary!$L$21:$L$28</c:f>
              <c:numCache>
                <c:formatCode>0.000000</c:formatCode>
                <c:ptCount val="8"/>
                <c:pt idx="0">
                  <c:v>0.607961998661131</c:v>
                </c:pt>
                <c:pt idx="1">
                  <c:v>0.14369309395939</c:v>
                </c:pt>
                <c:pt idx="2">
                  <c:v>0.233227114735217</c:v>
                </c:pt>
                <c:pt idx="3">
                  <c:v>0.0310993311014504</c:v>
                </c:pt>
                <c:pt idx="4">
                  <c:v>0.0156803733880752</c:v>
                </c:pt>
                <c:pt idx="5">
                  <c:v>0.0268070222012146</c:v>
                </c:pt>
                <c:pt idx="6">
                  <c:v>0.00466816927255253</c:v>
                </c:pt>
                <c:pt idx="7">
                  <c:v>0.271474378481083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650064"/>
        <c:axId val="984127632"/>
      </c:barChart>
      <c:catAx>
        <c:axId val="10176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27632"/>
        <c:crosses val="autoZero"/>
        <c:auto val="1"/>
        <c:lblAlgn val="ctr"/>
        <c:lblOffset val="100"/>
        <c:noMultiLvlLbl val="0"/>
      </c:catAx>
      <c:valAx>
        <c:axId val="9841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29</xdr:row>
      <xdr:rowOff>50800</xdr:rowOff>
    </xdr:from>
    <xdr:to>
      <xdr:col>12</xdr:col>
      <xdr:colOff>234950</xdr:colOff>
      <xdr:row>42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A10" workbookViewId="0">
      <selection activeCell="A53" sqref="A53:A74"/>
    </sheetView>
  </sheetViews>
  <sheetFormatPr baseColWidth="10" defaultRowHeight="16" x14ac:dyDescent="0.2"/>
  <sheetData>
    <row r="1" spans="1:9" x14ac:dyDescent="0.2">
      <c r="B1" t="s">
        <v>16</v>
      </c>
      <c r="C1" t="s">
        <v>17</v>
      </c>
      <c r="D1" t="s">
        <v>18</v>
      </c>
      <c r="E1" t="s">
        <v>19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">
      <c r="A2" t="s">
        <v>20</v>
      </c>
      <c r="B2">
        <v>41.384999999999998</v>
      </c>
      <c r="C2">
        <v>181.09200000000001</v>
      </c>
      <c r="D2">
        <v>32.179000000000002</v>
      </c>
      <c r="E2">
        <v>37.991999999999997</v>
      </c>
      <c r="F2">
        <v>32.042000000000002</v>
      </c>
      <c r="G2">
        <v>248.358</v>
      </c>
      <c r="H2">
        <v>129.68</v>
      </c>
      <c r="I2">
        <v>24.07</v>
      </c>
    </row>
    <row r="3" spans="1:9" x14ac:dyDescent="0.2">
      <c r="A3" t="s">
        <v>22</v>
      </c>
      <c r="B3">
        <v>26.356000000000002</v>
      </c>
      <c r="C3">
        <v>223.126</v>
      </c>
      <c r="D3">
        <v>0.441</v>
      </c>
      <c r="E3">
        <v>39.61</v>
      </c>
      <c r="F3">
        <v>3.524</v>
      </c>
      <c r="G3">
        <v>108.806</v>
      </c>
      <c r="H3">
        <v>121.15</v>
      </c>
      <c r="I3">
        <v>20.41</v>
      </c>
    </row>
    <row r="4" spans="1:9" x14ac:dyDescent="0.2">
      <c r="A4" t="s">
        <v>21</v>
      </c>
      <c r="B4">
        <v>250.398</v>
      </c>
      <c r="C4">
        <v>250.398</v>
      </c>
      <c r="D4">
        <v>175.22300000000001</v>
      </c>
      <c r="E4">
        <v>51.930999999999997</v>
      </c>
      <c r="F4">
        <v>634.45500000000004</v>
      </c>
      <c r="G4">
        <v>634.45500000000004</v>
      </c>
      <c r="H4">
        <v>383.41</v>
      </c>
      <c r="I4">
        <v>186.49</v>
      </c>
    </row>
    <row r="5" spans="1:9" x14ac:dyDescent="0.2">
      <c r="A5" t="s">
        <v>23</v>
      </c>
      <c r="B5">
        <v>28.437000000000001</v>
      </c>
      <c r="C5">
        <v>14.526999999999999</v>
      </c>
      <c r="D5">
        <v>103.687</v>
      </c>
      <c r="E5">
        <v>8.6940000000000008</v>
      </c>
      <c r="F5">
        <v>13.384</v>
      </c>
      <c r="G5">
        <v>24.44</v>
      </c>
      <c r="H5">
        <v>90.57</v>
      </c>
      <c r="I5">
        <v>40.07</v>
      </c>
    </row>
    <row r="6" spans="1:9" x14ac:dyDescent="0.2">
      <c r="A6" t="s">
        <v>24</v>
      </c>
      <c r="B6">
        <v>9.3719999999999999</v>
      </c>
      <c r="C6">
        <v>0.313</v>
      </c>
      <c r="D6">
        <v>120.125</v>
      </c>
      <c r="E6">
        <v>6.173</v>
      </c>
      <c r="F6">
        <v>0.39200000000000002</v>
      </c>
      <c r="G6">
        <v>3.95</v>
      </c>
      <c r="H6">
        <v>35.83</v>
      </c>
      <c r="I6">
        <v>20.59</v>
      </c>
    </row>
    <row r="7" spans="1:9" x14ac:dyDescent="0.2">
      <c r="A7" t="s">
        <v>25</v>
      </c>
      <c r="B7">
        <v>227.904</v>
      </c>
      <c r="C7">
        <v>83.191999999999993</v>
      </c>
      <c r="D7">
        <v>195.69499999999999</v>
      </c>
      <c r="E7">
        <v>38.536000000000001</v>
      </c>
      <c r="F7">
        <v>610.41200000000003</v>
      </c>
      <c r="G7">
        <v>138.11000000000001</v>
      </c>
      <c r="H7">
        <v>396.17</v>
      </c>
      <c r="I7">
        <v>183.5</v>
      </c>
    </row>
    <row r="9" spans="1:9" x14ac:dyDescent="0.2">
      <c r="B9" s="5" t="s">
        <v>64</v>
      </c>
      <c r="C9" s="5"/>
      <c r="D9" s="5"/>
      <c r="E9" s="5" t="s">
        <v>65</v>
      </c>
      <c r="F9" s="5"/>
      <c r="G9" s="5"/>
    </row>
    <row r="10" spans="1:9" x14ac:dyDescent="0.2">
      <c r="B10" t="s">
        <v>66</v>
      </c>
      <c r="C10" t="s">
        <v>67</v>
      </c>
      <c r="D10" t="s">
        <v>68</v>
      </c>
      <c r="E10" t="s">
        <v>66</v>
      </c>
      <c r="F10" t="s">
        <v>67</v>
      </c>
      <c r="G10" t="s">
        <v>68</v>
      </c>
    </row>
    <row r="11" spans="1:9" x14ac:dyDescent="0.2">
      <c r="A11" t="s">
        <v>69</v>
      </c>
      <c r="B11">
        <v>41.384999999999998</v>
      </c>
      <c r="C11">
        <v>26.356000000000002</v>
      </c>
      <c r="D11">
        <v>250.398</v>
      </c>
      <c r="E11">
        <v>28.437000000000001</v>
      </c>
      <c r="F11">
        <v>9.3719999999999999</v>
      </c>
      <c r="G11">
        <v>227.904</v>
      </c>
    </row>
    <row r="12" spans="1:9" x14ac:dyDescent="0.2">
      <c r="A12" t="s">
        <v>17</v>
      </c>
      <c r="B12">
        <v>181.09200000000001</v>
      </c>
      <c r="C12">
        <v>223.126</v>
      </c>
      <c r="D12">
        <v>250.398</v>
      </c>
      <c r="E12">
        <v>14.526999999999999</v>
      </c>
      <c r="F12">
        <v>0.313</v>
      </c>
      <c r="G12">
        <v>83.191999999999993</v>
      </c>
    </row>
    <row r="13" spans="1:9" x14ac:dyDescent="0.2">
      <c r="A13" t="s">
        <v>18</v>
      </c>
      <c r="B13">
        <v>32.179000000000002</v>
      </c>
      <c r="C13">
        <v>0.441</v>
      </c>
      <c r="D13">
        <v>175.22300000000001</v>
      </c>
      <c r="E13">
        <v>103.687</v>
      </c>
      <c r="F13">
        <v>120.125</v>
      </c>
      <c r="G13">
        <v>195.69499999999999</v>
      </c>
    </row>
    <row r="14" spans="1:9" x14ac:dyDescent="0.2">
      <c r="A14" t="s">
        <v>19</v>
      </c>
      <c r="B14">
        <v>37.991999999999997</v>
      </c>
      <c r="C14">
        <v>39.61</v>
      </c>
      <c r="D14">
        <v>51.930999999999997</v>
      </c>
      <c r="E14">
        <v>8.6940000000000008</v>
      </c>
      <c r="F14">
        <v>6.173</v>
      </c>
      <c r="G14">
        <v>38.536000000000001</v>
      </c>
    </row>
    <row r="15" spans="1:9" x14ac:dyDescent="0.2">
      <c r="A15" t="s">
        <v>70</v>
      </c>
      <c r="B15">
        <v>32.042000000000002</v>
      </c>
      <c r="C15">
        <v>3.524</v>
      </c>
      <c r="D15">
        <v>634.45500000000004</v>
      </c>
      <c r="E15">
        <v>13.384</v>
      </c>
      <c r="F15">
        <v>0.39200000000000002</v>
      </c>
      <c r="G15">
        <v>610.41200000000003</v>
      </c>
    </row>
    <row r="16" spans="1:9" x14ac:dyDescent="0.2">
      <c r="A16" t="s">
        <v>83</v>
      </c>
      <c r="B16">
        <v>248.358</v>
      </c>
      <c r="C16">
        <v>108.806</v>
      </c>
      <c r="D16">
        <v>634.45500000000004</v>
      </c>
      <c r="E16">
        <v>24.44</v>
      </c>
      <c r="F16">
        <v>3.95</v>
      </c>
      <c r="G16">
        <v>138.11000000000001</v>
      </c>
    </row>
    <row r="17" spans="1:12" x14ac:dyDescent="0.2">
      <c r="A17" t="s">
        <v>84</v>
      </c>
      <c r="B17">
        <v>129.68</v>
      </c>
      <c r="C17">
        <v>121.15</v>
      </c>
      <c r="D17">
        <v>383.41</v>
      </c>
      <c r="E17">
        <v>90.57</v>
      </c>
      <c r="F17">
        <v>35.83</v>
      </c>
      <c r="G17">
        <v>396.17</v>
      </c>
    </row>
    <row r="18" spans="1:12" x14ac:dyDescent="0.2">
      <c r="A18" t="s">
        <v>85</v>
      </c>
      <c r="B18">
        <v>24.07</v>
      </c>
      <c r="C18">
        <v>20.41</v>
      </c>
      <c r="D18">
        <v>186.49</v>
      </c>
      <c r="E18">
        <v>40.07</v>
      </c>
      <c r="F18">
        <v>20.59</v>
      </c>
      <c r="G18">
        <v>183.5</v>
      </c>
    </row>
    <row r="20" spans="1:12" x14ac:dyDescent="0.2">
      <c r="A20" t="s">
        <v>86</v>
      </c>
      <c r="B20" s="3" t="s">
        <v>78</v>
      </c>
      <c r="C20" s="3" t="s">
        <v>79</v>
      </c>
      <c r="D20" s="13" t="s">
        <v>80</v>
      </c>
      <c r="E20" s="12" t="s">
        <v>81</v>
      </c>
      <c r="F20" t="s">
        <v>87</v>
      </c>
      <c r="H20" s="7" t="s">
        <v>88</v>
      </c>
      <c r="I20" s="21" t="s">
        <v>78</v>
      </c>
      <c r="J20" s="21" t="s">
        <v>79</v>
      </c>
      <c r="K20" s="21" t="s">
        <v>80</v>
      </c>
      <c r="L20" s="7" t="s">
        <v>81</v>
      </c>
    </row>
    <row r="21" spans="1:12" x14ac:dyDescent="0.2">
      <c r="A21" t="s">
        <v>53</v>
      </c>
      <c r="B21" s="19">
        <v>0.621</v>
      </c>
      <c r="C21" s="19">
        <v>0.26479999999999998</v>
      </c>
      <c r="D21" s="19">
        <v>0.40400000000000003</v>
      </c>
      <c r="E21" s="19">
        <v>0.29330216158016031</v>
      </c>
      <c r="F21" s="10">
        <v>1</v>
      </c>
      <c r="H21" s="7" t="s">
        <v>89</v>
      </c>
      <c r="I21" s="22">
        <f>SUM(B21:B27)</f>
        <v>0.78439999999999999</v>
      </c>
      <c r="J21" s="22">
        <f t="shared" ref="J21:L21" si="0">SUM(C21:C27)</f>
        <v>0.50580000000000003</v>
      </c>
      <c r="K21" s="22">
        <f t="shared" si="0"/>
        <v>0.77600000000000013</v>
      </c>
      <c r="L21" s="22">
        <f t="shared" si="0"/>
        <v>0.60796199866113065</v>
      </c>
    </row>
    <row r="22" spans="1:12" x14ac:dyDescent="0.2">
      <c r="A22" t="s">
        <v>97</v>
      </c>
      <c r="B22" s="19">
        <v>1.8E-3</v>
      </c>
      <c r="C22" s="19">
        <v>0.17960000000000001</v>
      </c>
      <c r="D22" s="19">
        <v>0</v>
      </c>
      <c r="E22" s="19">
        <v>9.7402204642411921E-2</v>
      </c>
      <c r="F22" s="10">
        <v>2</v>
      </c>
      <c r="H22" s="7" t="s">
        <v>90</v>
      </c>
      <c r="I22" s="22">
        <f>SUM(B22,B28:B33)</f>
        <v>1.8E-3</v>
      </c>
      <c r="J22" s="22">
        <f t="shared" ref="J22:L22" si="1">SUM(C22,C28:C33)</f>
        <v>0.51229999999999998</v>
      </c>
      <c r="K22" s="22">
        <f t="shared" si="1"/>
        <v>0</v>
      </c>
      <c r="L22" s="22">
        <f t="shared" si="1"/>
        <v>0.14369309395939009</v>
      </c>
    </row>
    <row r="23" spans="1:12" x14ac:dyDescent="0.2">
      <c r="A23" t="s">
        <v>112</v>
      </c>
      <c r="B23" s="19">
        <v>0.104</v>
      </c>
      <c r="C23" s="19">
        <v>3.1800000000000002E-2</v>
      </c>
      <c r="D23" s="19">
        <v>0.29899999999999999</v>
      </c>
      <c r="E23" s="19">
        <v>0.16425077798583776</v>
      </c>
      <c r="F23" s="20">
        <v>3</v>
      </c>
      <c r="H23" s="7" t="s">
        <v>91</v>
      </c>
      <c r="I23" s="22">
        <f>SUM(B23,B29,B34:B38)</f>
        <v>0.21409999999999998</v>
      </c>
      <c r="J23" s="22">
        <f t="shared" ref="J23:L23" si="2">SUM(C23,C29,C34:C38)</f>
        <v>7.6800000000000007E-2</v>
      </c>
      <c r="K23" s="22">
        <f t="shared" si="2"/>
        <v>0.41599999999999998</v>
      </c>
      <c r="L23" s="22">
        <f t="shared" si="2"/>
        <v>0.23322711473521734</v>
      </c>
    </row>
    <row r="24" spans="1:12" x14ac:dyDescent="0.2">
      <c r="A24" t="s">
        <v>98</v>
      </c>
      <c r="B24" s="19">
        <v>4.8599999999999997E-2</v>
      </c>
      <c r="C24" s="19">
        <v>2.53E-2</v>
      </c>
      <c r="D24" s="19">
        <v>3.2000000000000001E-2</v>
      </c>
      <c r="E24" s="19">
        <v>2.1928231608571113E-2</v>
      </c>
      <c r="F24" s="10">
        <v>4</v>
      </c>
      <c r="H24" s="7" t="s">
        <v>92</v>
      </c>
      <c r="I24" s="22">
        <f>SUM(B24,B30,B35,B39:B42)</f>
        <v>0.126</v>
      </c>
      <c r="J24" s="22">
        <f t="shared" ref="J24:L24" si="3">SUM(C24,C30,C35,C39:C42)</f>
        <v>6.3699999999999993E-2</v>
      </c>
      <c r="K24" s="22">
        <f t="shared" si="3"/>
        <v>5.0999999999999997E-2</v>
      </c>
      <c r="L24" s="22">
        <f t="shared" si="3"/>
        <v>3.1099331101450387E-2</v>
      </c>
    </row>
    <row r="25" spans="1:12" x14ac:dyDescent="0.2">
      <c r="A25" t="s">
        <v>99</v>
      </c>
      <c r="B25" s="19">
        <v>1E-4</v>
      </c>
      <c r="C25" s="19">
        <v>1.1000000000000001E-3</v>
      </c>
      <c r="D25" s="19">
        <v>0</v>
      </c>
      <c r="E25" s="19">
        <v>6.6531809121557909E-3</v>
      </c>
      <c r="F25" s="10">
        <v>5</v>
      </c>
      <c r="H25" s="7" t="s">
        <v>93</v>
      </c>
      <c r="I25" s="22">
        <f>SUM(B25,B31,B36,B40,B43:B45)</f>
        <v>1E-4</v>
      </c>
      <c r="J25" s="22">
        <f t="shared" ref="J25:L25" si="4">SUM(C25,C31,C36,C40,C43:C45)</f>
        <v>2.5000000000000001E-3</v>
      </c>
      <c r="K25" s="22">
        <f t="shared" si="4"/>
        <v>0</v>
      </c>
      <c r="L25" s="22">
        <f t="shared" si="4"/>
        <v>1.5680373388075212E-2</v>
      </c>
    </row>
    <row r="26" spans="1:12" x14ac:dyDescent="0.2">
      <c r="A26" t="s">
        <v>100</v>
      </c>
      <c r="B26" s="19">
        <v>8.6999999999999994E-3</v>
      </c>
      <c r="C26" s="19">
        <v>3.0000000000000001E-3</v>
      </c>
      <c r="D26" s="19">
        <v>4.1000000000000002E-2</v>
      </c>
      <c r="E26" s="19">
        <v>2.1277385904307746E-2</v>
      </c>
      <c r="F26" s="10">
        <v>6</v>
      </c>
      <c r="H26" s="7" t="s">
        <v>94</v>
      </c>
      <c r="I26" s="22">
        <f>SUM(B26,B32,B37,B41,B44,B46,B47,)</f>
        <v>2.1299999999999999E-2</v>
      </c>
      <c r="J26" s="22">
        <f t="shared" ref="J26:L26" si="5">SUM(C26,C32,C37,C41,C44,C46,C47,)</f>
        <v>0.01</v>
      </c>
      <c r="K26" s="22">
        <f t="shared" si="5"/>
        <v>7.0000000000000007E-2</v>
      </c>
      <c r="L26" s="22">
        <f t="shared" si="5"/>
        <v>2.6807022201214573E-2</v>
      </c>
    </row>
    <row r="27" spans="1:12" x14ac:dyDescent="0.2">
      <c r="A27" t="s">
        <v>101</v>
      </c>
      <c r="B27" s="19">
        <v>2.0000000000000001E-4</v>
      </c>
      <c r="C27" s="19">
        <v>2.0000000000000001E-4</v>
      </c>
      <c r="D27" s="19">
        <v>0</v>
      </c>
      <c r="E27" s="19">
        <v>3.1480560276859371E-3</v>
      </c>
      <c r="F27" s="20">
        <v>7</v>
      </c>
      <c r="H27" s="7" t="s">
        <v>95</v>
      </c>
      <c r="I27" s="22">
        <f>SUM(B27,B33,B38,B42,B45,B47,B48)</f>
        <v>9.0000000000000008E-4</v>
      </c>
      <c r="J27" s="22">
        <f t="shared" ref="J27:L27" si="6">SUM(C27,C33,C38,C42,C45,C47,C48)</f>
        <v>1E-3</v>
      </c>
      <c r="K27" s="22">
        <f t="shared" si="6"/>
        <v>0</v>
      </c>
      <c r="L27" s="22">
        <f t="shared" si="6"/>
        <v>4.6681692725525315E-3</v>
      </c>
    </row>
    <row r="28" spans="1:12" x14ac:dyDescent="0.2">
      <c r="A28" t="s">
        <v>58</v>
      </c>
      <c r="B28" s="19">
        <v>0</v>
      </c>
      <c r="C28" s="19">
        <v>0.30549999999999999</v>
      </c>
      <c r="D28" s="19">
        <v>0</v>
      </c>
      <c r="E28" s="19">
        <v>3.1447968024587172E-2</v>
      </c>
      <c r="F28" s="10">
        <v>8</v>
      </c>
      <c r="H28" s="7" t="s">
        <v>96</v>
      </c>
      <c r="I28" s="22">
        <f>1-SUM(B21:B48)</f>
        <v>2.1500000000000186E-2</v>
      </c>
      <c r="J28" s="22">
        <f t="shared" ref="J28:L28" si="7">1-SUM(C21:C48)</f>
        <v>0.10569999999999991</v>
      </c>
      <c r="K28" s="22">
        <f t="shared" si="7"/>
        <v>7.1999999999999842E-2</v>
      </c>
      <c r="L28" s="22">
        <f t="shared" si="7"/>
        <v>0.27147437848108313</v>
      </c>
    </row>
    <row r="29" spans="1:12" x14ac:dyDescent="0.2">
      <c r="A29" t="s">
        <v>113</v>
      </c>
      <c r="B29" s="19">
        <v>0</v>
      </c>
      <c r="C29" s="19">
        <v>1.3899999999999999E-2</v>
      </c>
      <c r="D29" s="19">
        <v>0</v>
      </c>
      <c r="E29" s="19">
        <v>9.7181189558232153E-3</v>
      </c>
      <c r="F29" s="10">
        <v>9</v>
      </c>
    </row>
    <row r="30" spans="1:12" x14ac:dyDescent="0.2">
      <c r="A30" t="s">
        <v>102</v>
      </c>
      <c r="B30" s="19">
        <v>0</v>
      </c>
      <c r="C30" s="19">
        <v>1.04E-2</v>
      </c>
      <c r="D30" s="19">
        <v>0</v>
      </c>
      <c r="E30" s="19">
        <v>1.1017807129029453E-3</v>
      </c>
      <c r="F30" s="10">
        <v>10</v>
      </c>
    </row>
    <row r="31" spans="1:12" x14ac:dyDescent="0.2">
      <c r="A31" t="s">
        <v>103</v>
      </c>
      <c r="B31" s="19">
        <v>0</v>
      </c>
      <c r="C31" s="19">
        <v>6.9999999999999999E-4</v>
      </c>
      <c r="D31" s="19">
        <v>0</v>
      </c>
      <c r="E31" s="19">
        <v>2.9630846649602691E-3</v>
      </c>
      <c r="F31" s="20">
        <v>11</v>
      </c>
    </row>
    <row r="32" spans="1:12" x14ac:dyDescent="0.2">
      <c r="A32" t="s">
        <v>104</v>
      </c>
      <c r="B32" s="19">
        <v>0</v>
      </c>
      <c r="C32" s="19">
        <v>2.0999999999999999E-3</v>
      </c>
      <c r="D32" s="19">
        <v>0</v>
      </c>
      <c r="E32" s="19">
        <v>1.036459269290865E-3</v>
      </c>
      <c r="F32" s="10">
        <v>12</v>
      </c>
    </row>
    <row r="33" spans="1:6" x14ac:dyDescent="0.2">
      <c r="A33" t="s">
        <v>105</v>
      </c>
      <c r="B33" s="19">
        <v>0</v>
      </c>
      <c r="C33" s="19">
        <v>1E-4</v>
      </c>
      <c r="D33" s="19">
        <v>0</v>
      </c>
      <c r="E33" s="19">
        <v>2.3477689413680992E-5</v>
      </c>
      <c r="F33" s="10">
        <v>13</v>
      </c>
    </row>
    <row r="34" spans="1:6" x14ac:dyDescent="0.2">
      <c r="A34" t="s">
        <v>111</v>
      </c>
      <c r="B34" s="19">
        <v>0.1042</v>
      </c>
      <c r="C34" s="19">
        <v>2.1899999999999999E-2</v>
      </c>
      <c r="D34" s="19">
        <v>0.105</v>
      </c>
      <c r="E34" s="19">
        <v>5.4966294831160341E-2</v>
      </c>
      <c r="F34" s="10">
        <v>14</v>
      </c>
    </row>
    <row r="35" spans="1:6" x14ac:dyDescent="0.2">
      <c r="A35" t="s">
        <v>114</v>
      </c>
      <c r="B35" s="19">
        <v>4.0000000000000001E-3</v>
      </c>
      <c r="C35" s="19">
        <v>6.1999999999999998E-3</v>
      </c>
      <c r="D35" s="19">
        <v>5.0000000000000001E-3</v>
      </c>
      <c r="E35" s="19">
        <v>1.0614644882850997E-3</v>
      </c>
      <c r="F35" s="20">
        <v>15</v>
      </c>
    </row>
    <row r="36" spans="1:6" x14ac:dyDescent="0.2">
      <c r="A36" t="s">
        <v>115</v>
      </c>
      <c r="B36" s="19">
        <v>0</v>
      </c>
      <c r="C36" s="19">
        <v>0</v>
      </c>
      <c r="D36" s="19">
        <v>0</v>
      </c>
      <c r="E36" s="19">
        <v>1.2559425091364916E-3</v>
      </c>
      <c r="F36" s="10">
        <v>16</v>
      </c>
    </row>
    <row r="37" spans="1:6" x14ac:dyDescent="0.2">
      <c r="A37" t="s">
        <v>116</v>
      </c>
      <c r="B37" s="19">
        <v>1.8E-3</v>
      </c>
      <c r="C37" s="19">
        <v>2.8E-3</v>
      </c>
      <c r="D37" s="19">
        <v>7.0000000000000001E-3</v>
      </c>
      <c r="E37" s="19">
        <v>1.737248010103723E-3</v>
      </c>
      <c r="F37" s="10">
        <v>17</v>
      </c>
    </row>
    <row r="38" spans="1:6" x14ac:dyDescent="0.2">
      <c r="A38" t="s">
        <v>117</v>
      </c>
      <c r="B38" s="19">
        <v>1E-4</v>
      </c>
      <c r="C38" s="19">
        <v>2.0000000000000001E-4</v>
      </c>
      <c r="D38" s="19">
        <v>0</v>
      </c>
      <c r="E38" s="19">
        <v>2.3726795487072943E-4</v>
      </c>
      <c r="F38" s="10">
        <v>18</v>
      </c>
    </row>
    <row r="39" spans="1:6" x14ac:dyDescent="0.2">
      <c r="A39" t="s">
        <v>57</v>
      </c>
      <c r="B39" s="19">
        <v>7.2999999999999995E-2</v>
      </c>
      <c r="C39" s="19">
        <v>2.1700000000000001E-2</v>
      </c>
      <c r="D39" s="19">
        <v>1.2999999999999999E-2</v>
      </c>
      <c r="E39" s="19">
        <v>6.8121532744910345E-3</v>
      </c>
      <c r="F39" s="20">
        <v>19</v>
      </c>
    </row>
    <row r="40" spans="1:6" x14ac:dyDescent="0.2">
      <c r="A40" t="s">
        <v>106</v>
      </c>
      <c r="B40" s="19">
        <v>0</v>
      </c>
      <c r="C40" s="19">
        <v>0</v>
      </c>
      <c r="D40" s="19">
        <v>0</v>
      </c>
      <c r="E40" s="19">
        <v>1.5603253759812857E-4</v>
      </c>
      <c r="F40" s="10">
        <v>20</v>
      </c>
    </row>
    <row r="41" spans="1:6" x14ac:dyDescent="0.2">
      <c r="A41" t="s">
        <v>107</v>
      </c>
      <c r="B41" s="19">
        <v>4.0000000000000002E-4</v>
      </c>
      <c r="C41" s="19">
        <v>1E-4</v>
      </c>
      <c r="D41" s="19">
        <v>1E-3</v>
      </c>
      <c r="E41" s="19">
        <v>1.9631874525900998E-5</v>
      </c>
      <c r="F41" s="10">
        <v>21</v>
      </c>
    </row>
    <row r="42" spans="1:6" x14ac:dyDescent="0.2">
      <c r="A42" t="s">
        <v>108</v>
      </c>
      <c r="B42" s="19">
        <v>0</v>
      </c>
      <c r="C42" s="19">
        <v>0</v>
      </c>
      <c r="D42" s="19">
        <v>0</v>
      </c>
      <c r="E42" s="19">
        <v>2.0036605076162307E-5</v>
      </c>
      <c r="F42" s="10">
        <v>22</v>
      </c>
    </row>
    <row r="43" spans="1:6" x14ac:dyDescent="0.2">
      <c r="A43" t="s">
        <v>55</v>
      </c>
      <c r="B43" s="19">
        <v>0</v>
      </c>
      <c r="C43" s="19">
        <v>6.9999999999999999E-4</v>
      </c>
      <c r="D43" s="19">
        <v>0</v>
      </c>
      <c r="E43" s="19">
        <v>4.6185816673478004E-3</v>
      </c>
      <c r="F43" s="20">
        <v>23</v>
      </c>
    </row>
    <row r="44" spans="1:6" x14ac:dyDescent="0.2">
      <c r="A44" t="s">
        <v>109</v>
      </c>
      <c r="B44" s="19">
        <v>0</v>
      </c>
      <c r="C44" s="19">
        <v>0</v>
      </c>
      <c r="D44" s="19">
        <v>0</v>
      </c>
      <c r="E44" s="19">
        <v>9.9316059441435059E-7</v>
      </c>
      <c r="F44" s="10">
        <v>24</v>
      </c>
    </row>
    <row r="45" spans="1:6" x14ac:dyDescent="0.2">
      <c r="A45" t="s">
        <v>110</v>
      </c>
      <c r="B45" s="19">
        <v>0</v>
      </c>
      <c r="C45" s="19">
        <v>0</v>
      </c>
      <c r="D45" s="19">
        <v>0</v>
      </c>
      <c r="E45" s="19">
        <v>3.2557936282316455E-5</v>
      </c>
      <c r="F45" s="10">
        <v>25</v>
      </c>
    </row>
    <row r="46" spans="1:6" x14ac:dyDescent="0.2">
      <c r="A46" t="s">
        <v>56</v>
      </c>
      <c r="B46" s="19">
        <v>0.01</v>
      </c>
      <c r="C46" s="19">
        <v>1.6999999999999999E-3</v>
      </c>
      <c r="D46" s="19">
        <v>2.1000000000000001E-2</v>
      </c>
      <c r="E46" s="19">
        <v>2.1477556321120379E-3</v>
      </c>
      <c r="F46" s="10">
        <v>26</v>
      </c>
    </row>
    <row r="47" spans="1:6" x14ac:dyDescent="0.2">
      <c r="A47" t="s">
        <v>110</v>
      </c>
      <c r="B47" s="19">
        <v>4.0000000000000002E-4</v>
      </c>
      <c r="C47" s="19">
        <v>2.9999999999999997E-4</v>
      </c>
      <c r="D47" s="19">
        <v>0</v>
      </c>
      <c r="E47" s="19">
        <v>5.8754835027988487E-4</v>
      </c>
      <c r="F47" s="20">
        <v>27</v>
      </c>
    </row>
    <row r="48" spans="1:6" x14ac:dyDescent="0.2">
      <c r="A48" t="s">
        <v>54</v>
      </c>
      <c r="B48" s="19">
        <v>2.0000000000000001E-4</v>
      </c>
      <c r="C48" s="19">
        <v>2.0000000000000001E-4</v>
      </c>
      <c r="D48" s="19">
        <v>0</v>
      </c>
      <c r="E48" s="19">
        <v>6.1922470894382013E-4</v>
      </c>
      <c r="F48" s="10">
        <v>28</v>
      </c>
    </row>
    <row r="49" spans="1:13" x14ac:dyDescent="0.2">
      <c r="A49" t="s">
        <v>48</v>
      </c>
      <c r="B49" s="19">
        <f>1-SUM(B21:B48)</f>
        <v>2.1500000000000186E-2</v>
      </c>
      <c r="C49" s="19">
        <f t="shared" ref="C49:E49" si="8">1-SUM(C21:C48)</f>
        <v>0.10569999999999991</v>
      </c>
      <c r="D49" s="19">
        <f t="shared" si="8"/>
        <v>7.1999999999999842E-2</v>
      </c>
      <c r="E49" s="19">
        <f t="shared" si="8"/>
        <v>0.27147437848108313</v>
      </c>
      <c r="F49" s="10">
        <v>29</v>
      </c>
    </row>
    <row r="51" spans="1:13" x14ac:dyDescent="0.2">
      <c r="B51" s="14" t="s">
        <v>82</v>
      </c>
      <c r="C51" s="14"/>
      <c r="D51" s="14"/>
      <c r="E51" s="14"/>
      <c r="F51" s="14"/>
      <c r="G51" s="14"/>
      <c r="H51" s="5" t="s">
        <v>63</v>
      </c>
      <c r="I51" s="5"/>
      <c r="J51" s="5"/>
      <c r="K51" s="5"/>
      <c r="L51" s="5"/>
      <c r="M51" s="5"/>
    </row>
    <row r="52" spans="1:13" x14ac:dyDescent="0.2">
      <c r="A52" t="s">
        <v>86</v>
      </c>
      <c r="B52" s="15" t="s">
        <v>17</v>
      </c>
      <c r="C52" s="16" t="s">
        <v>18</v>
      </c>
      <c r="D52" s="16" t="s">
        <v>19</v>
      </c>
      <c r="E52" s="16" t="s">
        <v>83</v>
      </c>
      <c r="F52" s="16" t="s">
        <v>84</v>
      </c>
      <c r="G52" s="16" t="s">
        <v>85</v>
      </c>
      <c r="H52" t="s">
        <v>17</v>
      </c>
      <c r="I52" t="s">
        <v>18</v>
      </c>
      <c r="J52" t="s">
        <v>19</v>
      </c>
      <c r="K52" t="s">
        <v>83</v>
      </c>
      <c r="L52" t="s">
        <v>84</v>
      </c>
      <c r="M52" t="s">
        <v>85</v>
      </c>
    </row>
    <row r="53" spans="1:13" x14ac:dyDescent="0.2">
      <c r="A53" t="s">
        <v>58</v>
      </c>
      <c r="B53" s="17">
        <v>1.0632702290534823E-5</v>
      </c>
      <c r="C53" s="17">
        <v>0.5131</v>
      </c>
      <c r="D53" s="17">
        <v>1.1000000000000001E-3</v>
      </c>
      <c r="E53" s="17">
        <v>0</v>
      </c>
      <c r="F53" s="17">
        <v>6.9999999999999999E-4</v>
      </c>
      <c r="G53" s="17">
        <v>0</v>
      </c>
      <c r="H53" s="18">
        <v>0.15909999999999999</v>
      </c>
      <c r="I53" s="18">
        <v>0.58389999999999997</v>
      </c>
      <c r="J53" s="18">
        <v>0.66779999999999995</v>
      </c>
      <c r="K53" s="18">
        <v>5.7200000000000001E-2</v>
      </c>
      <c r="L53" s="18">
        <v>0.3624</v>
      </c>
      <c r="M53" s="18">
        <v>0.15709999999999999</v>
      </c>
    </row>
    <row r="54" spans="1:13" x14ac:dyDescent="0.2">
      <c r="A54" t="s">
        <v>113</v>
      </c>
      <c r="B54" s="17">
        <v>1.8426429134035188E-5</v>
      </c>
      <c r="C54" s="17">
        <v>5.8599999999999999E-2</v>
      </c>
      <c r="D54" s="17">
        <v>2.0000000000000001E-4</v>
      </c>
      <c r="E54" s="17">
        <v>0</v>
      </c>
      <c r="F54" s="17">
        <v>2.9999999999999997E-4</v>
      </c>
      <c r="G54" s="17">
        <v>4.0000000000000002E-4</v>
      </c>
      <c r="H54" s="18">
        <v>3.7999999999999999E-2</v>
      </c>
      <c r="I54" s="18">
        <v>2.5600000000000001E-2</v>
      </c>
      <c r="J54" s="18">
        <v>2.5999999999999999E-3</v>
      </c>
      <c r="K54" s="18">
        <v>2.92E-2</v>
      </c>
      <c r="L54" s="18">
        <v>0.2147</v>
      </c>
      <c r="M54" s="18">
        <v>4.8500000000000001E-2</v>
      </c>
    </row>
    <row r="55" spans="1:13" x14ac:dyDescent="0.2">
      <c r="A55" t="s">
        <v>102</v>
      </c>
      <c r="B55" s="17">
        <v>1.6058107003103171E-6</v>
      </c>
      <c r="C55" s="17">
        <v>6.2E-2</v>
      </c>
      <c r="D55" s="17">
        <v>0</v>
      </c>
      <c r="E55" s="17">
        <v>0</v>
      </c>
      <c r="F55" s="17">
        <v>0</v>
      </c>
      <c r="G55" s="17">
        <v>0</v>
      </c>
      <c r="H55" s="18">
        <v>2.5999999999999999E-2</v>
      </c>
      <c r="I55" s="18">
        <v>2.07E-2</v>
      </c>
      <c r="J55" s="18">
        <v>3.56E-2</v>
      </c>
      <c r="K55" s="18">
        <v>8.9999999999999998E-4</v>
      </c>
      <c r="L55" s="18">
        <v>2.0500000000000001E-2</v>
      </c>
      <c r="M55" s="18">
        <v>4.4000000000000003E-3</v>
      </c>
    </row>
    <row r="56" spans="1:13" x14ac:dyDescent="0.2">
      <c r="A56" t="s">
        <v>103</v>
      </c>
      <c r="B56" s="17">
        <v>1.0861100143357057E-8</v>
      </c>
      <c r="C56" s="17">
        <v>6.9999999999999999E-4</v>
      </c>
      <c r="D56" s="17">
        <v>0</v>
      </c>
      <c r="E56" s="17">
        <v>0</v>
      </c>
      <c r="F56" s="17">
        <v>0</v>
      </c>
      <c r="G56" s="17">
        <v>2.9999999999999997E-4</v>
      </c>
      <c r="H56" s="18">
        <v>2.8E-3</v>
      </c>
      <c r="I56" s="18">
        <v>4.7800000000000002E-2</v>
      </c>
      <c r="J56" s="18">
        <v>6.4000000000000003E-3</v>
      </c>
      <c r="K56" s="18">
        <v>1.18E-2</v>
      </c>
      <c r="L56" s="18">
        <v>2.0999999999999999E-3</v>
      </c>
      <c r="M56" s="18">
        <v>1.7600000000000001E-2</v>
      </c>
    </row>
    <row r="57" spans="1:13" x14ac:dyDescent="0.2">
      <c r="A57" t="s">
        <v>104</v>
      </c>
      <c r="B57" s="17">
        <v>2.6193293816691058E-7</v>
      </c>
      <c r="C57" s="17">
        <v>6.6E-3</v>
      </c>
      <c r="D57" s="17">
        <v>0</v>
      </c>
      <c r="E57" s="17">
        <v>0</v>
      </c>
      <c r="F57" s="17">
        <v>0</v>
      </c>
      <c r="G57" s="17">
        <v>2.0000000000000001E-4</v>
      </c>
      <c r="H57" s="18">
        <v>2.9999999999999997E-4</v>
      </c>
      <c r="I57" s="18">
        <v>2.8999999999999998E-3</v>
      </c>
      <c r="J57" s="18">
        <v>1E-4</v>
      </c>
      <c r="K57" s="18">
        <v>2E-3</v>
      </c>
      <c r="L57" s="18">
        <v>2.9499999999999998E-2</v>
      </c>
      <c r="M57" s="18">
        <v>1.0699999999999999E-2</v>
      </c>
    </row>
    <row r="58" spans="1:13" x14ac:dyDescent="0.2">
      <c r="A58" t="s">
        <v>105</v>
      </c>
      <c r="B58" s="17">
        <v>2.1873056677336052E-6</v>
      </c>
      <c r="C58" s="17">
        <v>1E-4</v>
      </c>
      <c r="D58" s="17">
        <v>0</v>
      </c>
      <c r="E58" s="17">
        <v>0</v>
      </c>
      <c r="F58" s="17">
        <v>0</v>
      </c>
      <c r="G58" s="17">
        <v>2.0000000000000001E-4</v>
      </c>
      <c r="H58" s="18">
        <v>1.1999999999999999E-3</v>
      </c>
      <c r="I58" s="18">
        <v>5.0000000000000001E-4</v>
      </c>
      <c r="J58" s="18">
        <v>5.0000000000000001E-4</v>
      </c>
      <c r="K58" s="18">
        <v>5.0000000000000001E-4</v>
      </c>
      <c r="L58" s="18">
        <v>8.0000000000000004E-4</v>
      </c>
      <c r="M58" s="18">
        <v>3.5000000000000001E-3</v>
      </c>
    </row>
    <row r="59" spans="1:13" x14ac:dyDescent="0.2">
      <c r="A59" t="s">
        <v>111</v>
      </c>
      <c r="B59" s="17">
        <v>0.7225312930640303</v>
      </c>
      <c r="C59" s="17">
        <v>0.1384</v>
      </c>
      <c r="D59" s="17">
        <v>0.4284</v>
      </c>
      <c r="E59" s="17">
        <v>0.8468</v>
      </c>
      <c r="F59" s="17">
        <v>0.73560000000000003</v>
      </c>
      <c r="G59" s="17">
        <v>0.6996</v>
      </c>
      <c r="H59" s="18">
        <v>0.1341</v>
      </c>
      <c r="I59" s="18">
        <v>0.1258</v>
      </c>
      <c r="J59" s="18">
        <v>2.1600000000000001E-2</v>
      </c>
      <c r="K59" s="18">
        <v>0.25409999999999999</v>
      </c>
      <c r="L59" s="18">
        <v>0.27189999999999998</v>
      </c>
      <c r="M59" s="18">
        <v>0.3639</v>
      </c>
    </row>
    <row r="60" spans="1:13" x14ac:dyDescent="0.2">
      <c r="A60" t="s">
        <v>114</v>
      </c>
      <c r="B60" s="17">
        <v>2.178182209716063E-2</v>
      </c>
      <c r="C60" s="17">
        <v>9.1999999999999998E-3</v>
      </c>
      <c r="D60" s="17">
        <v>4.3799999999999999E-2</v>
      </c>
      <c r="E60" s="17">
        <v>2.63E-2</v>
      </c>
      <c r="F60" s="17">
        <v>2.7900000000000001E-2</v>
      </c>
      <c r="G60" s="17">
        <v>1.15E-2</v>
      </c>
      <c r="H60" s="18">
        <v>0.192</v>
      </c>
      <c r="I60" s="18">
        <v>8.2000000000000007E-3</v>
      </c>
      <c r="J60" s="18">
        <v>5.2499999999999998E-2</v>
      </c>
      <c r="K60" s="18">
        <v>0.1004</v>
      </c>
      <c r="L60" s="18">
        <v>8.3999999999999995E-3</v>
      </c>
      <c r="M60" s="18">
        <v>8.0000000000000002E-3</v>
      </c>
    </row>
    <row r="61" spans="1:13" x14ac:dyDescent="0.2">
      <c r="A61" t="s">
        <v>115</v>
      </c>
      <c r="B61" s="17">
        <v>1.9414179021236394E-6</v>
      </c>
      <c r="C61" s="17">
        <v>3.5000000000000001E-3</v>
      </c>
      <c r="D61" s="17">
        <v>8.0000000000000004E-4</v>
      </c>
      <c r="E61" s="17">
        <v>0</v>
      </c>
      <c r="F61" s="17">
        <v>0</v>
      </c>
      <c r="G61" s="17">
        <v>2.3E-3</v>
      </c>
      <c r="H61" s="18">
        <v>1.1000000000000001E-3</v>
      </c>
      <c r="I61" s="18">
        <v>3.5000000000000001E-3</v>
      </c>
      <c r="J61" s="18">
        <v>1E-3</v>
      </c>
      <c r="K61" s="18">
        <v>1.2E-2</v>
      </c>
      <c r="L61" s="18">
        <v>2.9999999999999997E-4</v>
      </c>
      <c r="M61" s="18">
        <v>8.9999999999999993E-3</v>
      </c>
    </row>
    <row r="62" spans="1:13" x14ac:dyDescent="0.2">
      <c r="A62" t="s">
        <v>116</v>
      </c>
      <c r="B62" s="17">
        <v>2.9599699783306663E-2</v>
      </c>
      <c r="C62" s="17">
        <v>8.0000000000000004E-4</v>
      </c>
      <c r="D62" s="17">
        <v>1.6E-2</v>
      </c>
      <c r="E62" s="17">
        <v>4.02E-2</v>
      </c>
      <c r="F62" s="17">
        <v>3.9699999999999999E-2</v>
      </c>
      <c r="G62" s="17">
        <v>2.4E-2</v>
      </c>
      <c r="H62" s="18">
        <v>0.15040000000000001</v>
      </c>
      <c r="I62" s="18">
        <v>2.8999999999999998E-3</v>
      </c>
      <c r="J62" s="18">
        <v>1.2999999999999999E-3</v>
      </c>
      <c r="K62" s="18">
        <v>0.17319999999999999</v>
      </c>
      <c r="L62" s="18">
        <v>1.2699999999999999E-2</v>
      </c>
      <c r="M62" s="18">
        <v>2.9399999999999999E-2</v>
      </c>
    </row>
    <row r="63" spans="1:13" x14ac:dyDescent="0.2">
      <c r="A63" t="s">
        <v>117</v>
      </c>
      <c r="B63" s="17">
        <v>4.7289299007850013E-4</v>
      </c>
      <c r="C63" s="17">
        <v>2.9999999999999997E-4</v>
      </c>
      <c r="D63" s="17">
        <v>2.5999999999999999E-3</v>
      </c>
      <c r="E63" s="17">
        <v>1E-4</v>
      </c>
      <c r="F63" s="17">
        <v>1E-3</v>
      </c>
      <c r="G63" s="17">
        <v>4.1000000000000003E-3</v>
      </c>
      <c r="H63" s="18">
        <v>8.8999999999999999E-3</v>
      </c>
      <c r="I63" s="18">
        <v>2.9999999999999997E-4</v>
      </c>
      <c r="J63" s="18">
        <v>6.9999999999999999E-4</v>
      </c>
      <c r="K63" s="18">
        <v>6.7000000000000002E-3</v>
      </c>
      <c r="L63" s="18">
        <v>2.9999999999999997E-4</v>
      </c>
      <c r="M63" s="18">
        <v>3.5700000000000003E-2</v>
      </c>
    </row>
    <row r="64" spans="1:13" x14ac:dyDescent="0.2">
      <c r="A64" t="s">
        <v>57</v>
      </c>
      <c r="B64" s="17">
        <v>0.14401748861742439</v>
      </c>
      <c r="C64" s="17">
        <v>0.1333</v>
      </c>
      <c r="D64" s="17">
        <v>0.4456</v>
      </c>
      <c r="E64" s="17">
        <v>3.5299999999999998E-2</v>
      </c>
      <c r="F64" s="17">
        <v>7.3800000000000004E-2</v>
      </c>
      <c r="G64" s="17">
        <v>0.1023</v>
      </c>
      <c r="H64" s="18">
        <v>4.2299999999999997E-2</v>
      </c>
      <c r="I64" s="18">
        <v>0.1019</v>
      </c>
      <c r="J64" s="18">
        <v>1.06E-2</v>
      </c>
      <c r="K64" s="18">
        <v>2.9999999999999997E-4</v>
      </c>
      <c r="L64" s="18">
        <v>1.6299999999999999E-2</v>
      </c>
      <c r="M64" s="18">
        <v>3.1800000000000002E-2</v>
      </c>
    </row>
    <row r="65" spans="1:13" x14ac:dyDescent="0.2">
      <c r="A65" t="s">
        <v>106</v>
      </c>
      <c r="B65" s="17">
        <v>7.5043607646999642E-8</v>
      </c>
      <c r="C65" s="17">
        <v>1.9E-3</v>
      </c>
      <c r="D65" s="17">
        <v>1E-4</v>
      </c>
      <c r="E65" s="17">
        <v>0</v>
      </c>
      <c r="F65" s="17">
        <v>0</v>
      </c>
      <c r="G65" s="17">
        <v>1E-4</v>
      </c>
      <c r="H65" s="18">
        <v>0</v>
      </c>
      <c r="I65" s="18">
        <v>3.0000000000000001E-3</v>
      </c>
      <c r="J65" s="18">
        <v>5.0000000000000001E-4</v>
      </c>
      <c r="K65" s="18">
        <v>1E-4</v>
      </c>
      <c r="L65" s="18">
        <v>0</v>
      </c>
      <c r="M65" s="18">
        <v>8.0000000000000004E-4</v>
      </c>
    </row>
    <row r="66" spans="1:13" x14ac:dyDescent="0.2">
      <c r="A66" t="s">
        <v>107</v>
      </c>
      <c r="B66" s="17">
        <v>7.7177729733244509E-4</v>
      </c>
      <c r="C66" s="17">
        <v>2.2000000000000001E-3</v>
      </c>
      <c r="D66" s="17">
        <v>1E-4</v>
      </c>
      <c r="E66" s="17">
        <v>4.0000000000000002E-4</v>
      </c>
      <c r="F66" s="17">
        <v>2.5000000000000001E-3</v>
      </c>
      <c r="G66" s="17">
        <v>3.2000000000000002E-3</v>
      </c>
      <c r="H66" s="18">
        <v>5.0000000000000001E-4</v>
      </c>
      <c r="I66" s="18">
        <v>0</v>
      </c>
      <c r="J66" s="18">
        <v>1.3599999999999999E-2</v>
      </c>
      <c r="K66" s="18">
        <v>1.32E-2</v>
      </c>
      <c r="L66" s="18">
        <v>1E-4</v>
      </c>
      <c r="M66" s="18">
        <v>3.8E-3</v>
      </c>
    </row>
    <row r="67" spans="1:13" x14ac:dyDescent="0.2">
      <c r="A67" t="s">
        <v>108</v>
      </c>
      <c r="B67" s="17">
        <v>6.6602908759258095E-5</v>
      </c>
      <c r="C67" s="17">
        <v>0</v>
      </c>
      <c r="D67" s="17">
        <v>1E-4</v>
      </c>
      <c r="E67" s="17">
        <v>0</v>
      </c>
      <c r="F67" s="17">
        <v>0</v>
      </c>
      <c r="G67" s="17">
        <v>5.9999999999999995E-4</v>
      </c>
      <c r="H67" s="18">
        <v>2.9999999999999997E-4</v>
      </c>
      <c r="I67" s="18">
        <v>0</v>
      </c>
      <c r="J67" s="18">
        <v>5.9999999999999995E-4</v>
      </c>
      <c r="K67" s="18">
        <v>1.1999999999999999E-3</v>
      </c>
      <c r="L67" s="18">
        <v>1E-4</v>
      </c>
      <c r="M67" s="18">
        <v>1.6000000000000001E-3</v>
      </c>
    </row>
    <row r="68" spans="1:13" x14ac:dyDescent="0.2">
      <c r="A68" t="s">
        <v>55</v>
      </c>
      <c r="B68" s="17">
        <v>2.9350844133342339E-6</v>
      </c>
      <c r="C68" s="17">
        <v>1.6299999999999999E-2</v>
      </c>
      <c r="D68" s="17">
        <v>2.0000000000000001E-4</v>
      </c>
      <c r="E68" s="17">
        <v>0</v>
      </c>
      <c r="F68" s="17">
        <v>0</v>
      </c>
      <c r="G68" s="17">
        <v>1.6000000000000001E-3</v>
      </c>
      <c r="H68" s="18">
        <v>2.7000000000000001E-3</v>
      </c>
      <c r="I68" s="18">
        <v>2.5899999999999999E-2</v>
      </c>
      <c r="J68" s="18">
        <v>1.11E-2</v>
      </c>
      <c r="K68" s="18">
        <v>2.9100000000000001E-2</v>
      </c>
      <c r="L68" s="18">
        <v>1.1000000000000001E-3</v>
      </c>
      <c r="M68" s="18">
        <v>8.0999999999999996E-3</v>
      </c>
    </row>
    <row r="69" spans="1:13" x14ac:dyDescent="0.2">
      <c r="A69" t="s">
        <v>109</v>
      </c>
      <c r="B69" s="17">
        <v>9.9163933110588951E-7</v>
      </c>
      <c r="C69" s="17">
        <v>7.4000000000000003E-3</v>
      </c>
      <c r="D69" s="17">
        <v>2.0000000000000001E-4</v>
      </c>
      <c r="E69" s="17">
        <v>0</v>
      </c>
      <c r="F69" s="17">
        <v>0</v>
      </c>
      <c r="G69" s="17">
        <v>5.0000000000000001E-4</v>
      </c>
      <c r="H69" s="18">
        <v>2.0000000000000001E-4</v>
      </c>
      <c r="I69" s="18">
        <v>2.9999999999999997E-4</v>
      </c>
      <c r="J69" s="18">
        <v>1.6999999999999999E-3</v>
      </c>
      <c r="K69" s="18">
        <v>2.9999999999999997E-4</v>
      </c>
      <c r="L69" s="18">
        <v>1E-4</v>
      </c>
      <c r="M69" s="18">
        <v>8.9999999999999998E-4</v>
      </c>
    </row>
    <row r="70" spans="1:13" x14ac:dyDescent="0.2">
      <c r="A70" t="s">
        <v>110</v>
      </c>
      <c r="B70" s="17">
        <v>2.4878570498752673E-7</v>
      </c>
      <c r="C70" s="17">
        <v>1E-4</v>
      </c>
      <c r="D70" s="17">
        <v>0</v>
      </c>
      <c r="E70" s="17">
        <v>0</v>
      </c>
      <c r="F70" s="17">
        <v>0</v>
      </c>
      <c r="G70" s="17">
        <v>4.0000000000000002E-4</v>
      </c>
      <c r="H70" s="18">
        <v>1E-4</v>
      </c>
      <c r="I70" s="18">
        <v>1E-4</v>
      </c>
      <c r="J70" s="18">
        <v>1E-4</v>
      </c>
      <c r="K70" s="18">
        <v>2.0000000000000001E-4</v>
      </c>
      <c r="L70" s="18">
        <v>0</v>
      </c>
      <c r="M70" s="18">
        <v>4.0000000000000002E-4</v>
      </c>
    </row>
    <row r="71" spans="1:13" x14ac:dyDescent="0.2">
      <c r="A71" t="s">
        <v>56</v>
      </c>
      <c r="B71" s="17">
        <v>4.9967196018594374E-2</v>
      </c>
      <c r="C71" s="17">
        <v>2.75E-2</v>
      </c>
      <c r="D71" s="17">
        <v>3.4299999999999997E-2</v>
      </c>
      <c r="E71" s="17">
        <v>4.3099999999999999E-2</v>
      </c>
      <c r="F71" s="17">
        <v>0.1011</v>
      </c>
      <c r="G71" s="17">
        <v>0.1217</v>
      </c>
      <c r="H71" s="18">
        <v>2.8E-3</v>
      </c>
      <c r="I71" s="18">
        <v>1.2500000000000001E-2</v>
      </c>
      <c r="J71" s="18">
        <v>7.1000000000000004E-3</v>
      </c>
      <c r="K71" s="18">
        <v>1.4999999999999999E-2</v>
      </c>
      <c r="L71" s="18">
        <v>1.03E-2</v>
      </c>
      <c r="M71" s="18">
        <v>6.0499999999999998E-2</v>
      </c>
    </row>
    <row r="72" spans="1:13" x14ac:dyDescent="0.2">
      <c r="A72" t="s">
        <v>110</v>
      </c>
      <c r="B72" s="17">
        <v>3.8840578372026286E-3</v>
      </c>
      <c r="C72" s="17">
        <v>2.9999999999999997E-4</v>
      </c>
      <c r="D72" s="17">
        <v>5.5999999999999999E-3</v>
      </c>
      <c r="E72" s="17">
        <v>2.9999999999999997E-4</v>
      </c>
      <c r="F72" s="17">
        <v>1.5E-3</v>
      </c>
      <c r="G72" s="17">
        <v>3.5000000000000001E-3</v>
      </c>
      <c r="H72" s="18">
        <v>9.9000000000000008E-3</v>
      </c>
      <c r="I72" s="18">
        <v>8.0000000000000004E-4</v>
      </c>
      <c r="J72" s="18">
        <v>1E-4</v>
      </c>
      <c r="K72" s="18">
        <v>9.7000000000000003E-3</v>
      </c>
      <c r="L72" s="18">
        <v>2.0000000000000001E-4</v>
      </c>
      <c r="M72" s="18">
        <v>4.7800000000000002E-2</v>
      </c>
    </row>
    <row r="73" spans="1:13" x14ac:dyDescent="0.2">
      <c r="A73" t="s">
        <v>54</v>
      </c>
      <c r="B73" s="17">
        <v>7.4628724377783894E-4</v>
      </c>
      <c r="C73" s="17">
        <v>2.0000000000000001E-4</v>
      </c>
      <c r="D73" s="17">
        <v>3.3999999999999998E-3</v>
      </c>
      <c r="E73" s="17">
        <v>1E-4</v>
      </c>
      <c r="F73" s="17">
        <v>8.0000000000000004E-4</v>
      </c>
      <c r="G73" s="17">
        <v>3.7000000000000002E-3</v>
      </c>
      <c r="H73" s="18">
        <v>6.3E-3</v>
      </c>
      <c r="I73" s="18">
        <v>5.0000000000000001E-4</v>
      </c>
      <c r="J73" s="18">
        <v>1E-4</v>
      </c>
      <c r="K73" s="18">
        <v>5.7000000000000002E-3</v>
      </c>
      <c r="L73" s="18">
        <v>2.9999999999999997E-4</v>
      </c>
      <c r="M73" s="18">
        <v>2.4899999999999999E-2</v>
      </c>
    </row>
    <row r="74" spans="1:13" x14ac:dyDescent="0.2">
      <c r="A74" t="s">
        <v>48</v>
      </c>
      <c r="B74" s="17">
        <v>2.6121565129525088E-2</v>
      </c>
      <c r="C74" s="17">
        <v>1.7500000000000002E-2</v>
      </c>
      <c r="D74" s="17">
        <v>1.77E-2</v>
      </c>
      <c r="E74" s="17">
        <v>7.4000000000000003E-3</v>
      </c>
      <c r="F74" s="17">
        <v>1.4800000000000001E-2</v>
      </c>
      <c r="G74" s="17">
        <v>1.9800000000000002E-2</v>
      </c>
      <c r="H74" s="18">
        <v>0.2208</v>
      </c>
      <c r="I74" s="18">
        <v>3.3000000000000002E-2</v>
      </c>
      <c r="J74" s="18">
        <v>0.16439999999999999</v>
      </c>
      <c r="K74" s="18">
        <v>0.27739999999999998</v>
      </c>
      <c r="L74" s="18">
        <v>4.7899999999999998E-2</v>
      </c>
      <c r="M74" s="18">
        <v>0.13150000000000001</v>
      </c>
    </row>
  </sheetData>
  <sortState ref="A21:F48">
    <sortCondition descending="1" ref="F48"/>
  </sortState>
  <mergeCells count="4">
    <mergeCell ref="B9:D9"/>
    <mergeCell ref="E9:G9"/>
    <mergeCell ref="B51:G51"/>
    <mergeCell ref="H51:M51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137422.1226</v>
      </c>
      <c r="C3">
        <v>2</v>
      </c>
      <c r="D3">
        <v>68711.061300000001</v>
      </c>
      <c r="E3">
        <v>347.61290000000002</v>
      </c>
      <c r="F3" s="1">
        <v>3.1501E-112</v>
      </c>
      <c r="G3" s="4">
        <f>B3/B$25</f>
        <v>2.5855775758870773E-2</v>
      </c>
      <c r="H3" s="4">
        <f>B3/(B3+B$24)</f>
        <v>0.43911980568445397</v>
      </c>
      <c r="I3" s="4">
        <f>(B3-C3*D$24)/(B$25+D$24)</f>
        <v>2.5780436048113534E-2</v>
      </c>
    </row>
    <row r="4" spans="1:9" x14ac:dyDescent="0.2">
      <c r="A4" t="s">
        <v>8</v>
      </c>
      <c r="B4">
        <v>3103379.9292000001</v>
      </c>
      <c r="C4">
        <v>2</v>
      </c>
      <c r="D4">
        <v>1551689.9646000001</v>
      </c>
      <c r="E4">
        <v>7850.0819000000001</v>
      </c>
      <c r="F4">
        <v>0</v>
      </c>
      <c r="G4" s="4">
        <f t="shared" ref="G4:G24" si="0">B4/B$25</f>
        <v>0.58389649370745089</v>
      </c>
      <c r="H4" s="4">
        <f t="shared" ref="H4:H24" si="1">B4/(B4+B$24)</f>
        <v>0.94646785416784907</v>
      </c>
      <c r="I4" s="4">
        <f t="shared" ref="I4:I24" si="2">(B4-C4*D$24)/(B$25+D$24)</f>
        <v>0.58380040097627428</v>
      </c>
    </row>
    <row r="5" spans="1:9" x14ac:dyDescent="0.2">
      <c r="A5" t="s">
        <v>9</v>
      </c>
      <c r="B5">
        <v>541456.93469999998</v>
      </c>
      <c r="C5">
        <v>2</v>
      </c>
      <c r="D5">
        <v>270728.46730000002</v>
      </c>
      <c r="E5">
        <v>1369.6297</v>
      </c>
      <c r="F5" s="1">
        <v>4.3899000000000002E-272</v>
      </c>
      <c r="G5" s="4">
        <f t="shared" si="0"/>
        <v>0.10187434760732428</v>
      </c>
      <c r="H5" s="4">
        <f t="shared" si="1"/>
        <v>0.75518706795515067</v>
      </c>
      <c r="I5" s="4">
        <f t="shared" si="2"/>
        <v>0.10179618083588297</v>
      </c>
    </row>
    <row r="6" spans="1:9" x14ac:dyDescent="0.2">
      <c r="A6" t="s">
        <v>10</v>
      </c>
      <c r="B6">
        <v>2539.4562999999998</v>
      </c>
      <c r="C6">
        <v>2</v>
      </c>
      <c r="D6">
        <v>1269.7281</v>
      </c>
      <c r="E6">
        <v>6.4236000000000004</v>
      </c>
      <c r="F6">
        <v>1.6992000000000001E-3</v>
      </c>
      <c r="G6" s="4">
        <f t="shared" si="0"/>
        <v>4.777950696728043E-4</v>
      </c>
      <c r="H6" s="4">
        <f t="shared" si="1"/>
        <v>1.4261290415806122E-2</v>
      </c>
      <c r="I6" s="4">
        <f t="shared" si="2"/>
        <v>4.0339914264766026E-4</v>
      </c>
    </row>
    <row r="7" spans="1:9" x14ac:dyDescent="0.2">
      <c r="A7" t="s">
        <v>11</v>
      </c>
      <c r="B7">
        <v>66400.407999999996</v>
      </c>
      <c r="C7">
        <v>2</v>
      </c>
      <c r="D7">
        <v>33200.203999999998</v>
      </c>
      <c r="E7">
        <v>167.9616</v>
      </c>
      <c r="F7" s="1">
        <v>1.3568000000000001E-62</v>
      </c>
      <c r="G7" s="4">
        <f t="shared" si="0"/>
        <v>1.2493141766866644E-2</v>
      </c>
      <c r="H7" s="4">
        <f t="shared" si="1"/>
        <v>0.27446427263391138</v>
      </c>
      <c r="I7" s="4">
        <f t="shared" si="2"/>
        <v>1.2418299000162366E-2</v>
      </c>
    </row>
    <row r="8" spans="1:9" x14ac:dyDescent="0.2">
      <c r="A8" t="s">
        <v>12</v>
      </c>
      <c r="B8">
        <v>668819.09580000001</v>
      </c>
      <c r="C8">
        <v>3</v>
      </c>
      <c r="D8">
        <v>222939.6986</v>
      </c>
      <c r="E8">
        <v>1127.8638000000001</v>
      </c>
      <c r="F8" s="1">
        <v>2.7515E-302</v>
      </c>
      <c r="G8" s="4">
        <f t="shared" si="0"/>
        <v>0.12583735600264631</v>
      </c>
      <c r="H8" s="4">
        <f t="shared" si="1"/>
        <v>0.79211494292793461</v>
      </c>
      <c r="I8" s="4">
        <f t="shared" si="2"/>
        <v>0.12572110898985628</v>
      </c>
    </row>
    <row r="9" spans="1:9" x14ac:dyDescent="0.2">
      <c r="A9" t="s">
        <v>26</v>
      </c>
      <c r="B9">
        <v>254083.39369999999</v>
      </c>
      <c r="C9">
        <v>4</v>
      </c>
      <c r="D9">
        <v>63520.848400000003</v>
      </c>
      <c r="E9">
        <v>321.3553</v>
      </c>
      <c r="F9" s="1">
        <v>6.6739999999999998E-171</v>
      </c>
      <c r="G9" s="4">
        <f t="shared" si="0"/>
        <v>4.7805427010338422E-2</v>
      </c>
      <c r="H9" s="4">
        <f t="shared" si="1"/>
        <v>0.59142759341201323</v>
      </c>
      <c r="I9" s="4">
        <f t="shared" si="2"/>
        <v>4.7654892853997356E-2</v>
      </c>
    </row>
    <row r="10" spans="1:9" x14ac:dyDescent="0.2">
      <c r="A10" t="s">
        <v>27</v>
      </c>
      <c r="B10">
        <v>16108.258</v>
      </c>
      <c r="C10">
        <v>4</v>
      </c>
      <c r="D10">
        <v>4027.0645</v>
      </c>
      <c r="E10">
        <v>20.373100000000001</v>
      </c>
      <c r="F10" s="1">
        <v>4.4982999999999996E-16</v>
      </c>
      <c r="G10" s="4">
        <f t="shared" si="0"/>
        <v>3.0307456967924623E-3</v>
      </c>
      <c r="H10" s="4">
        <f t="shared" si="1"/>
        <v>8.4056894990452949E-2</v>
      </c>
      <c r="I10" s="4">
        <f t="shared" si="2"/>
        <v>2.8818766696179342E-3</v>
      </c>
    </row>
    <row r="11" spans="1:9" x14ac:dyDescent="0.2">
      <c r="A11" t="s">
        <v>28</v>
      </c>
      <c r="B11">
        <v>290.13229999999999</v>
      </c>
      <c r="C11">
        <v>4</v>
      </c>
      <c r="D11">
        <v>72.533100000000005</v>
      </c>
      <c r="E11">
        <v>0.36695</v>
      </c>
      <c r="F11">
        <v>0.83225000000000005</v>
      </c>
      <c r="G11" s="4">
        <f t="shared" si="0"/>
        <v>5.4587977155909699E-5</v>
      </c>
      <c r="H11" s="4">
        <f t="shared" si="1"/>
        <v>1.6501943176991697E-3</v>
      </c>
      <c r="I11" s="4">
        <f t="shared" si="2"/>
        <v>-9.4170369453669373E-5</v>
      </c>
    </row>
    <row r="12" spans="1:9" x14ac:dyDescent="0.2">
      <c r="A12" t="s">
        <v>29</v>
      </c>
      <c r="B12">
        <v>1386.8462</v>
      </c>
      <c r="C12">
        <v>4</v>
      </c>
      <c r="D12">
        <v>346.71159999999998</v>
      </c>
      <c r="E12">
        <v>1.754</v>
      </c>
      <c r="F12">
        <v>0.13608000000000001</v>
      </c>
      <c r="G12" s="4">
        <f t="shared" si="0"/>
        <v>2.6093312838439624E-4</v>
      </c>
      <c r="H12" s="4">
        <f t="shared" si="1"/>
        <v>7.8391084703257168E-3</v>
      </c>
      <c r="I12" s="4">
        <f t="shared" si="2"/>
        <v>1.1216710798865938E-4</v>
      </c>
    </row>
    <row r="13" spans="1:9" x14ac:dyDescent="0.2">
      <c r="A13" t="s">
        <v>30</v>
      </c>
      <c r="B13">
        <v>18374.348999999998</v>
      </c>
      <c r="C13">
        <v>6</v>
      </c>
      <c r="D13">
        <v>3062.3915000000002</v>
      </c>
      <c r="E13">
        <v>15.492800000000001</v>
      </c>
      <c r="F13" s="1">
        <v>5.9070999999999996E-17</v>
      </c>
      <c r="G13" s="4">
        <f t="shared" si="0"/>
        <v>3.4571074763709939E-3</v>
      </c>
      <c r="H13" s="4">
        <f t="shared" si="1"/>
        <v>9.4761365578811901E-2</v>
      </c>
      <c r="I13" s="4">
        <f t="shared" si="2"/>
        <v>3.2338444349280177E-3</v>
      </c>
    </row>
    <row r="14" spans="1:9" x14ac:dyDescent="0.2">
      <c r="A14" t="s">
        <v>31</v>
      </c>
      <c r="B14">
        <v>110095.0577</v>
      </c>
      <c r="C14">
        <v>4</v>
      </c>
      <c r="D14">
        <v>27523.7644</v>
      </c>
      <c r="E14">
        <v>139.24420000000001</v>
      </c>
      <c r="F14" s="1">
        <v>2.2544E-92</v>
      </c>
      <c r="G14" s="4">
        <f t="shared" si="0"/>
        <v>2.0714227594466939E-2</v>
      </c>
      <c r="H14" s="4">
        <f t="shared" si="1"/>
        <v>0.38545723526156683</v>
      </c>
      <c r="I14" s="4">
        <f t="shared" si="2"/>
        <v>2.0564700934884765E-2</v>
      </c>
    </row>
    <row r="15" spans="1:9" x14ac:dyDescent="0.2">
      <c r="A15" t="s">
        <v>32</v>
      </c>
      <c r="B15">
        <v>2468.5551999999998</v>
      </c>
      <c r="C15">
        <v>4</v>
      </c>
      <c r="D15">
        <v>617.13879999999995</v>
      </c>
      <c r="E15">
        <v>3.1221000000000001</v>
      </c>
      <c r="F15">
        <v>1.4515E-2</v>
      </c>
      <c r="G15" s="4">
        <f t="shared" si="0"/>
        <v>4.6445512914522821E-4</v>
      </c>
      <c r="H15" s="4">
        <f t="shared" si="1"/>
        <v>1.3868640215565749E-2</v>
      </c>
      <c r="I15" s="4">
        <f t="shared" si="2"/>
        <v>3.1568153995369965E-4</v>
      </c>
    </row>
    <row r="16" spans="1:9" x14ac:dyDescent="0.2">
      <c r="A16" t="s">
        <v>33</v>
      </c>
      <c r="B16">
        <v>15420.839599999999</v>
      </c>
      <c r="C16">
        <v>4</v>
      </c>
      <c r="D16">
        <v>3855.2098999999998</v>
      </c>
      <c r="E16">
        <v>19.503699999999998</v>
      </c>
      <c r="F16" s="1">
        <v>2.1333999999999999E-15</v>
      </c>
      <c r="G16" s="4">
        <f t="shared" si="0"/>
        <v>2.9014089083144057E-3</v>
      </c>
      <c r="H16" s="4">
        <f t="shared" si="1"/>
        <v>8.0759468791922848E-2</v>
      </c>
      <c r="I16" s="4">
        <f t="shared" si="2"/>
        <v>2.7525446910559395E-3</v>
      </c>
    </row>
    <row r="17" spans="1:9" x14ac:dyDescent="0.2">
      <c r="A17" t="s">
        <v>34</v>
      </c>
      <c r="B17">
        <v>135902.20180000001</v>
      </c>
      <c r="C17">
        <v>6</v>
      </c>
      <c r="D17">
        <v>22650.366999999998</v>
      </c>
      <c r="E17">
        <v>114.5894</v>
      </c>
      <c r="F17" s="1">
        <v>5.2005000000000002E-107</v>
      </c>
      <c r="G17" s="4">
        <f t="shared" si="0"/>
        <v>2.5569804834884743E-2</v>
      </c>
      <c r="H17" s="4">
        <f t="shared" si="1"/>
        <v>0.436382446153605</v>
      </c>
      <c r="I17" s="4">
        <f t="shared" si="2"/>
        <v>2.5345719442589853E-2</v>
      </c>
    </row>
    <row r="18" spans="1:9" x14ac:dyDescent="0.2">
      <c r="A18" t="s">
        <v>35</v>
      </c>
      <c r="B18">
        <v>158.35149999999999</v>
      </c>
      <c r="C18">
        <v>4</v>
      </c>
      <c r="D18">
        <v>39.587899999999998</v>
      </c>
      <c r="E18">
        <v>0.20028000000000001</v>
      </c>
      <c r="F18">
        <v>0.93823000000000001</v>
      </c>
      <c r="G18" s="4">
        <f t="shared" si="0"/>
        <v>2.9793608173250734E-5</v>
      </c>
      <c r="H18" s="4">
        <f t="shared" si="1"/>
        <v>9.0133623045648699E-4</v>
      </c>
      <c r="I18" s="4">
        <f t="shared" si="2"/>
        <v>-1.1896381635657818E-4</v>
      </c>
    </row>
    <row r="19" spans="1:9" x14ac:dyDescent="0.2">
      <c r="A19" t="s">
        <v>36</v>
      </c>
      <c r="B19">
        <v>51.244300000000003</v>
      </c>
      <c r="C19">
        <v>4</v>
      </c>
      <c r="D19">
        <v>12.8111</v>
      </c>
      <c r="E19">
        <v>6.4811999999999995E-2</v>
      </c>
      <c r="F19">
        <v>0.99228000000000005</v>
      </c>
      <c r="G19" s="4">
        <f t="shared" si="0"/>
        <v>9.6415417303436518E-6</v>
      </c>
      <c r="H19" s="4">
        <f t="shared" si="1"/>
        <v>2.9186032512098738E-4</v>
      </c>
      <c r="I19" s="4">
        <f t="shared" si="2"/>
        <v>-1.3911513336269164E-4</v>
      </c>
    </row>
    <row r="20" spans="1:9" x14ac:dyDescent="0.2">
      <c r="A20" t="s">
        <v>37</v>
      </c>
      <c r="B20">
        <v>43419.988400000002</v>
      </c>
      <c r="C20">
        <v>6</v>
      </c>
      <c r="D20">
        <v>7236.6647000000003</v>
      </c>
      <c r="E20">
        <v>36.610700000000001</v>
      </c>
      <c r="F20" s="1">
        <v>9.4937999999999996E-40</v>
      </c>
      <c r="G20" s="4">
        <f t="shared" si="0"/>
        <v>8.1694086969601939E-3</v>
      </c>
      <c r="H20" s="4">
        <f t="shared" si="1"/>
        <v>0.19831286404830162</v>
      </c>
      <c r="I20" s="4">
        <f t="shared" si="2"/>
        <v>7.9459704093742256E-3</v>
      </c>
    </row>
    <row r="21" spans="1:9" x14ac:dyDescent="0.2">
      <c r="A21" t="s">
        <v>38</v>
      </c>
      <c r="B21">
        <v>4215.8960999999999</v>
      </c>
      <c r="C21">
        <v>4</v>
      </c>
      <c r="D21">
        <v>1053.9739999999999</v>
      </c>
      <c r="E21">
        <v>5.3320999999999996</v>
      </c>
      <c r="F21">
        <v>3.0253000000000002E-4</v>
      </c>
      <c r="G21" s="4">
        <f t="shared" si="0"/>
        <v>7.9321481957882244E-4</v>
      </c>
      <c r="H21" s="4">
        <f t="shared" si="1"/>
        <v>2.3455157768511578E-2</v>
      </c>
      <c r="I21" s="4">
        <f t="shared" si="2"/>
        <v>6.444290041171506E-4</v>
      </c>
    </row>
    <row r="22" spans="1:9" x14ac:dyDescent="0.2">
      <c r="A22" t="s">
        <v>39</v>
      </c>
      <c r="B22">
        <v>1753.0679</v>
      </c>
      <c r="C22">
        <v>6</v>
      </c>
      <c r="D22">
        <v>292.178</v>
      </c>
      <c r="E22">
        <v>1.4781</v>
      </c>
      <c r="F22">
        <v>0.1825</v>
      </c>
      <c r="G22" s="4">
        <f t="shared" si="0"/>
        <v>3.2983721729003832E-4</v>
      </c>
      <c r="H22" s="4">
        <f t="shared" si="1"/>
        <v>9.88869598154727E-3</v>
      </c>
      <c r="I22" s="4">
        <f t="shared" si="2"/>
        <v>1.0669047614819807E-4</v>
      </c>
    </row>
    <row r="23" spans="1:9" x14ac:dyDescent="0.2">
      <c r="A23" t="s">
        <v>40</v>
      </c>
      <c r="B23">
        <v>15675.684600000001</v>
      </c>
      <c r="C23">
        <v>6</v>
      </c>
      <c r="D23">
        <v>2612.6140999999998</v>
      </c>
      <c r="E23">
        <v>13.2174</v>
      </c>
      <c r="F23" s="1">
        <v>2.2457E-14</v>
      </c>
      <c r="G23" s="4">
        <f t="shared" si="0"/>
        <v>2.9493576304604674E-3</v>
      </c>
      <c r="H23" s="4">
        <f t="shared" si="1"/>
        <v>8.1984681461781048E-2</v>
      </c>
      <c r="I23" s="4">
        <f t="shared" si="2"/>
        <v>2.7261134717666909E-3</v>
      </c>
    </row>
    <row r="24" spans="1:9" x14ac:dyDescent="0.2">
      <c r="A24" t="s">
        <v>13</v>
      </c>
      <c r="B24">
        <v>175526.91959999999</v>
      </c>
      <c r="C24">
        <v>888</v>
      </c>
      <c r="D24">
        <v>197.66540000000001</v>
      </c>
      <c r="G24" s="4">
        <f t="shared" si="0"/>
        <v>3.3025138798306833E-2</v>
      </c>
      <c r="H24" s="4">
        <f t="shared" si="1"/>
        <v>0.5</v>
      </c>
      <c r="I24" s="4">
        <f t="shared" si="2"/>
        <v>8.3534858044576513E-9</v>
      </c>
    </row>
    <row r="25" spans="1:9" x14ac:dyDescent="0.2">
      <c r="A25" t="s">
        <v>14</v>
      </c>
      <c r="B25">
        <v>5314948.7325999998</v>
      </c>
      <c r="C25">
        <v>971</v>
      </c>
      <c r="I25" s="6">
        <f>SUM(I3:I24)+SUM(I26:I67)</f>
        <v>0.96385221506367214</v>
      </c>
    </row>
    <row r="26" spans="1:9" x14ac:dyDescent="0.2">
      <c r="A26" t="s">
        <v>15</v>
      </c>
    </row>
  </sheetData>
  <conditionalFormatting sqref="F1:F1048576">
    <cfRule type="cellIs" dxfId="7" priority="1" operator="greaterThan">
      <formula>0.01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902.27369999999996</v>
      </c>
      <c r="C3">
        <v>2</v>
      </c>
      <c r="D3">
        <v>451.13679999999999</v>
      </c>
      <c r="E3">
        <v>30.0702</v>
      </c>
      <c r="F3" s="1">
        <v>2.3114999999999998E-13</v>
      </c>
      <c r="G3" s="4">
        <f>B3/B$25</f>
        <v>1.1132930821877563E-2</v>
      </c>
      <c r="H3" s="4">
        <f>B3/(B3+B$24)</f>
        <v>6.3429845421326597E-2</v>
      </c>
      <c r="I3" s="4">
        <f>(B3-C3*D$24)/(B$25+D$24)</f>
        <v>1.0760707207648341E-2</v>
      </c>
    </row>
    <row r="4" spans="1:9" x14ac:dyDescent="0.2">
      <c r="A4" t="s">
        <v>8</v>
      </c>
      <c r="B4">
        <v>54124.193500000001</v>
      </c>
      <c r="C4">
        <v>2</v>
      </c>
      <c r="D4">
        <v>27062.096699999998</v>
      </c>
      <c r="E4">
        <v>1803.8044</v>
      </c>
      <c r="F4" s="1" t="s">
        <v>41</v>
      </c>
      <c r="G4" s="4">
        <f t="shared" ref="G4:G24" si="0">B4/B$25</f>
        <v>0.66782496489193388</v>
      </c>
      <c r="H4" s="4">
        <f t="shared" ref="H4:H24" si="1">B4/(B4+B$24)</f>
        <v>0.80247391873086371</v>
      </c>
      <c r="I4" s="4">
        <f t="shared" ref="I4:I24" si="2">(B4-C4*D$24)/(B$25+D$24)</f>
        <v>0.66733119969355037</v>
      </c>
    </row>
    <row r="5" spans="1:9" x14ac:dyDescent="0.2">
      <c r="A5" t="s">
        <v>9</v>
      </c>
      <c r="B5">
        <v>860.35090000000002</v>
      </c>
      <c r="C5">
        <v>2</v>
      </c>
      <c r="D5">
        <v>430.1755</v>
      </c>
      <c r="E5">
        <v>28.672999999999998</v>
      </c>
      <c r="F5" s="1">
        <v>8.5709999999999995E-13</v>
      </c>
      <c r="G5" s="4">
        <f t="shared" si="0"/>
        <v>1.0615655817342456E-2</v>
      </c>
      <c r="H5" s="4">
        <f t="shared" si="1"/>
        <v>6.0661452177451253E-2</v>
      </c>
      <c r="I5" s="4">
        <f t="shared" si="2"/>
        <v>1.0243527941176485E-2</v>
      </c>
    </row>
    <row r="6" spans="1:9" x14ac:dyDescent="0.2">
      <c r="A6" t="s">
        <v>10</v>
      </c>
      <c r="B6">
        <v>9.4562000000000008</v>
      </c>
      <c r="C6">
        <v>2</v>
      </c>
      <c r="D6">
        <v>4.7281000000000004</v>
      </c>
      <c r="E6">
        <v>0.31514999999999999</v>
      </c>
      <c r="F6">
        <v>0.72975999999999996</v>
      </c>
      <c r="G6" s="4">
        <f t="shared" si="0"/>
        <v>1.166777003894036E-4</v>
      </c>
      <c r="H6" s="4">
        <f t="shared" si="1"/>
        <v>7.0928951440993641E-4</v>
      </c>
      <c r="I6" s="4">
        <f t="shared" si="2"/>
        <v>-2.5350700855946562E-4</v>
      </c>
    </row>
    <row r="7" spans="1:9" x14ac:dyDescent="0.2">
      <c r="A7" t="s">
        <v>11</v>
      </c>
      <c r="B7">
        <v>576.74810000000002</v>
      </c>
      <c r="C7">
        <v>2</v>
      </c>
      <c r="D7">
        <v>288.37400000000002</v>
      </c>
      <c r="E7">
        <v>19.221399999999999</v>
      </c>
      <c r="F7" s="1">
        <v>6.7284000000000001E-9</v>
      </c>
      <c r="G7" s="4">
        <f t="shared" si="0"/>
        <v>7.1163513897715552E-3</v>
      </c>
      <c r="H7" s="4">
        <f t="shared" si="1"/>
        <v>4.1494984126632391E-2</v>
      </c>
      <c r="I7" s="4">
        <f t="shared" si="2"/>
        <v>6.744871170317559E-3</v>
      </c>
    </row>
    <row r="8" spans="1:9" x14ac:dyDescent="0.2">
      <c r="A8" t="s">
        <v>12</v>
      </c>
      <c r="B8">
        <v>1754.3429000000001</v>
      </c>
      <c r="C8">
        <v>3</v>
      </c>
      <c r="D8">
        <v>584.78099999999995</v>
      </c>
      <c r="E8">
        <v>38.978200000000001</v>
      </c>
      <c r="F8" s="1">
        <v>1.1462E-23</v>
      </c>
      <c r="G8" s="4">
        <f t="shared" si="0"/>
        <v>2.1646400802275482E-2</v>
      </c>
      <c r="H8" s="4">
        <f t="shared" si="1"/>
        <v>0.11636027898802237</v>
      </c>
      <c r="I8" s="4">
        <f t="shared" si="2"/>
        <v>2.1087149781623304E-2</v>
      </c>
    </row>
    <row r="9" spans="1:9" x14ac:dyDescent="0.2">
      <c r="A9" t="s">
        <v>26</v>
      </c>
      <c r="B9">
        <v>516.79399999999998</v>
      </c>
      <c r="C9">
        <v>4</v>
      </c>
      <c r="D9">
        <v>129.1985</v>
      </c>
      <c r="E9">
        <v>8.6115999999999993</v>
      </c>
      <c r="F9" s="1">
        <v>8.0627999999999999E-7</v>
      </c>
      <c r="G9" s="4">
        <f t="shared" si="0"/>
        <v>6.3765926582603407E-3</v>
      </c>
      <c r="H9" s="4">
        <f t="shared" si="1"/>
        <v>3.7342575516119692E-2</v>
      </c>
      <c r="I9" s="4">
        <f t="shared" si="2"/>
        <v>5.6350862404457875E-3</v>
      </c>
    </row>
    <row r="10" spans="1:9" x14ac:dyDescent="0.2">
      <c r="A10" t="s">
        <v>27</v>
      </c>
      <c r="B10">
        <v>44.3932</v>
      </c>
      <c r="C10">
        <v>4</v>
      </c>
      <c r="D10">
        <v>11.0983</v>
      </c>
      <c r="E10">
        <v>0.73975000000000002</v>
      </c>
      <c r="F10">
        <v>0.56498000000000004</v>
      </c>
      <c r="G10" s="4">
        <f t="shared" si="0"/>
        <v>5.4775665583710917E-4</v>
      </c>
      <c r="H10" s="4">
        <f t="shared" si="1"/>
        <v>3.3211366107738496E-3</v>
      </c>
      <c r="I10" s="4">
        <f t="shared" si="2"/>
        <v>-1.9267095193444746E-4</v>
      </c>
    </row>
    <row r="11" spans="1:9" x14ac:dyDescent="0.2">
      <c r="A11" t="s">
        <v>28</v>
      </c>
      <c r="B11">
        <v>6.3547000000000002</v>
      </c>
      <c r="C11">
        <v>4</v>
      </c>
      <c r="D11">
        <v>1.5887</v>
      </c>
      <c r="E11">
        <v>0.10589</v>
      </c>
      <c r="F11">
        <v>0.98046999999999995</v>
      </c>
      <c r="G11" s="4">
        <f t="shared" si="0"/>
        <v>7.8409063118857784E-5</v>
      </c>
      <c r="H11" s="4">
        <f t="shared" si="1"/>
        <v>4.7676348753492725E-4</v>
      </c>
      <c r="I11" s="4">
        <f t="shared" si="2"/>
        <v>-6.6193167706945057E-4</v>
      </c>
    </row>
    <row r="12" spans="1:9" x14ac:dyDescent="0.2">
      <c r="A12" t="s">
        <v>29</v>
      </c>
      <c r="B12">
        <v>136.39609999999999</v>
      </c>
      <c r="C12">
        <v>4</v>
      </c>
      <c r="D12">
        <v>34.098999999999997</v>
      </c>
      <c r="E12">
        <v>2.2728000000000002</v>
      </c>
      <c r="F12">
        <v>5.9730999999999999E-2</v>
      </c>
      <c r="G12" s="4">
        <f t="shared" si="0"/>
        <v>1.6829575611855851E-3</v>
      </c>
      <c r="H12" s="4">
        <f t="shared" si="1"/>
        <v>1.0134288737782455E-2</v>
      </c>
      <c r="I12" s="4">
        <f t="shared" si="2"/>
        <v>9.4231984866292558E-4</v>
      </c>
    </row>
    <row r="13" spans="1:9" x14ac:dyDescent="0.2">
      <c r="A13" t="s">
        <v>30</v>
      </c>
      <c r="B13">
        <v>77.05</v>
      </c>
      <c r="C13">
        <v>6</v>
      </c>
      <c r="D13">
        <v>12.841699999999999</v>
      </c>
      <c r="E13">
        <v>0.85594999999999999</v>
      </c>
      <c r="F13">
        <v>0.52693999999999996</v>
      </c>
      <c r="G13" s="4">
        <f t="shared" si="0"/>
        <v>9.5070079048703983E-4</v>
      </c>
      <c r="H13" s="4">
        <f t="shared" si="1"/>
        <v>5.7502032310634502E-3</v>
      </c>
      <c r="I13" s="4">
        <f t="shared" si="2"/>
        <v>-1.5996450887076412E-4</v>
      </c>
    </row>
    <row r="14" spans="1:9" x14ac:dyDescent="0.2">
      <c r="A14" t="s">
        <v>31</v>
      </c>
      <c r="B14">
        <v>2886.2392</v>
      </c>
      <c r="C14">
        <v>4</v>
      </c>
      <c r="D14">
        <v>721.5598</v>
      </c>
      <c r="E14">
        <v>48.094999999999999</v>
      </c>
      <c r="F14" s="1">
        <v>1.2324E-36</v>
      </c>
      <c r="G14" s="4">
        <f t="shared" si="0"/>
        <v>3.5612587786822601E-2</v>
      </c>
      <c r="H14" s="4">
        <f t="shared" si="1"/>
        <v>0.17806711347319834</v>
      </c>
      <c r="I14" s="4">
        <f t="shared" si="2"/>
        <v>3.4865670325508358E-2</v>
      </c>
    </row>
    <row r="15" spans="1:9" x14ac:dyDescent="0.2">
      <c r="A15" t="s">
        <v>32</v>
      </c>
      <c r="B15">
        <v>40.075499999999998</v>
      </c>
      <c r="C15">
        <v>4</v>
      </c>
      <c r="D15">
        <v>10.0189</v>
      </c>
      <c r="E15">
        <v>0.66779999999999995</v>
      </c>
      <c r="F15">
        <v>0.61443999999999999</v>
      </c>
      <c r="G15" s="4">
        <f t="shared" si="0"/>
        <v>4.9448162919095862E-4</v>
      </c>
      <c r="H15" s="4">
        <f t="shared" si="1"/>
        <v>2.9990903159747501E-3</v>
      </c>
      <c r="I15" s="4">
        <f t="shared" si="2"/>
        <v>-2.4593611835571551E-4</v>
      </c>
    </row>
    <row r="16" spans="1:9" x14ac:dyDescent="0.2">
      <c r="A16" t="s">
        <v>33</v>
      </c>
      <c r="B16">
        <v>11.081099999999999</v>
      </c>
      <c r="C16">
        <v>4</v>
      </c>
      <c r="D16">
        <v>2.7703000000000002</v>
      </c>
      <c r="E16">
        <v>0.18465000000000001</v>
      </c>
      <c r="F16">
        <v>0.94642000000000004</v>
      </c>
      <c r="G16" s="4">
        <f t="shared" si="0"/>
        <v>1.3672693743628731E-4</v>
      </c>
      <c r="H16" s="4">
        <f t="shared" si="1"/>
        <v>8.3106852766037873E-4</v>
      </c>
      <c r="I16" s="4">
        <f t="shared" si="2"/>
        <v>-6.0362459631500235E-4</v>
      </c>
    </row>
    <row r="17" spans="1:9" x14ac:dyDescent="0.2">
      <c r="A17" t="s">
        <v>34</v>
      </c>
      <c r="B17">
        <v>209.8313</v>
      </c>
      <c r="C17">
        <v>6</v>
      </c>
      <c r="D17">
        <v>34.971899999999998</v>
      </c>
      <c r="E17">
        <v>2.331</v>
      </c>
      <c r="F17">
        <v>3.0676999999999999E-2</v>
      </c>
      <c r="G17" s="4">
        <f t="shared" si="0"/>
        <v>2.5890562333409891E-3</v>
      </c>
      <c r="H17" s="4">
        <f t="shared" si="1"/>
        <v>1.5505950991640547E-2</v>
      </c>
      <c r="I17" s="4">
        <f t="shared" si="2"/>
        <v>1.4780877046068543E-3</v>
      </c>
    </row>
    <row r="18" spans="1:9" x14ac:dyDescent="0.2">
      <c r="A18" t="s">
        <v>35</v>
      </c>
      <c r="B18">
        <v>50.432499999999997</v>
      </c>
      <c r="C18">
        <v>4</v>
      </c>
      <c r="D18">
        <v>12.6081</v>
      </c>
      <c r="E18">
        <v>0.84038999999999997</v>
      </c>
      <c r="F18">
        <v>0.49963999999999997</v>
      </c>
      <c r="G18" s="4">
        <f t="shared" si="0"/>
        <v>6.2227407678439495E-4</v>
      </c>
      <c r="H18" s="4">
        <f t="shared" si="1"/>
        <v>3.7712438166687874E-3</v>
      </c>
      <c r="I18" s="4">
        <f t="shared" si="2"/>
        <v>-1.1816732278745631E-4</v>
      </c>
    </row>
    <row r="19" spans="1:9" x14ac:dyDescent="0.2">
      <c r="A19" t="s">
        <v>36</v>
      </c>
      <c r="B19">
        <v>1098.7203</v>
      </c>
      <c r="C19">
        <v>4</v>
      </c>
      <c r="D19">
        <v>274.68009999999998</v>
      </c>
      <c r="E19">
        <v>18.308599999999998</v>
      </c>
      <c r="F19" s="1">
        <v>1.8241999999999999E-14</v>
      </c>
      <c r="G19" s="4">
        <f t="shared" si="0"/>
        <v>1.3556836570203212E-2</v>
      </c>
      <c r="H19" s="4">
        <f t="shared" si="1"/>
        <v>7.6187872813634108E-2</v>
      </c>
      <c r="I19" s="4">
        <f t="shared" si="2"/>
        <v>1.2814001221665589E-2</v>
      </c>
    </row>
    <row r="20" spans="1:9" x14ac:dyDescent="0.2">
      <c r="A20" t="s">
        <v>37</v>
      </c>
      <c r="B20">
        <v>4251.6207000000004</v>
      </c>
      <c r="C20">
        <v>6</v>
      </c>
      <c r="D20">
        <v>708.60339999999997</v>
      </c>
      <c r="E20">
        <v>47.231400000000001</v>
      </c>
      <c r="F20" s="1">
        <v>2.3027000000000002E-50</v>
      </c>
      <c r="G20" s="4">
        <f t="shared" si="0"/>
        <v>5.2459690594952139E-2</v>
      </c>
      <c r="H20" s="4">
        <f t="shared" si="1"/>
        <v>0.24192541305578655</v>
      </c>
      <c r="I20" s="4">
        <f t="shared" si="2"/>
        <v>5.1339491931560316E-2</v>
      </c>
    </row>
    <row r="21" spans="1:9" x14ac:dyDescent="0.2">
      <c r="A21" t="s">
        <v>38</v>
      </c>
      <c r="B21">
        <v>5.1044999999999998</v>
      </c>
      <c r="C21">
        <v>4</v>
      </c>
      <c r="D21">
        <v>1.2761</v>
      </c>
      <c r="E21">
        <v>8.5058999999999996E-2</v>
      </c>
      <c r="F21">
        <v>0.98704999999999998</v>
      </c>
      <c r="G21" s="4">
        <f t="shared" si="0"/>
        <v>6.2983156197807851E-5</v>
      </c>
      <c r="H21" s="4">
        <f t="shared" si="1"/>
        <v>3.8300273982955153E-4</v>
      </c>
      <c r="I21" s="4">
        <f t="shared" si="2"/>
        <v>-6.7735472893962895E-4</v>
      </c>
    </row>
    <row r="22" spans="1:9" x14ac:dyDescent="0.2">
      <c r="A22" t="s">
        <v>39</v>
      </c>
      <c r="B22">
        <v>55.146500000000003</v>
      </c>
      <c r="C22">
        <v>6</v>
      </c>
      <c r="D22">
        <v>9.1911000000000005</v>
      </c>
      <c r="E22">
        <v>0.61263000000000001</v>
      </c>
      <c r="F22">
        <v>0.72036999999999995</v>
      </c>
      <c r="G22" s="4">
        <f t="shared" si="0"/>
        <v>6.8043895058525039E-4</v>
      </c>
      <c r="H22" s="4">
        <f t="shared" si="1"/>
        <v>4.1222944025429212E-3</v>
      </c>
      <c r="I22" s="4">
        <f t="shared" si="2"/>
        <v>-4.3017632829041888E-4</v>
      </c>
    </row>
    <row r="23" spans="1:9" x14ac:dyDescent="0.2">
      <c r="A23" t="s">
        <v>40</v>
      </c>
      <c r="B23">
        <v>106.3968</v>
      </c>
      <c r="C23">
        <v>6</v>
      </c>
      <c r="D23">
        <v>17.732800000000001</v>
      </c>
      <c r="E23">
        <v>1.1819999999999999</v>
      </c>
      <c r="F23">
        <v>0.31356000000000001</v>
      </c>
      <c r="G23" s="4">
        <f t="shared" si="0"/>
        <v>1.3128036582127382E-3</v>
      </c>
      <c r="H23" s="4">
        <f t="shared" si="1"/>
        <v>7.922987909365322E-3</v>
      </c>
      <c r="I23" s="4">
        <f t="shared" si="2"/>
        <v>2.0207134029237087E-4</v>
      </c>
    </row>
    <row r="24" spans="1:9" x14ac:dyDescent="0.2">
      <c r="A24" t="s">
        <v>13</v>
      </c>
      <c r="B24">
        <v>13322.4764</v>
      </c>
      <c r="C24">
        <v>888</v>
      </c>
      <c r="D24">
        <v>15.002800000000001</v>
      </c>
      <c r="G24" s="4">
        <f t="shared" si="0"/>
        <v>0.16438272348766947</v>
      </c>
      <c r="H24" s="4">
        <f t="shared" si="1"/>
        <v>0.5</v>
      </c>
      <c r="I24" s="4">
        <f t="shared" si="2"/>
        <v>-1.2336467661586184E-7</v>
      </c>
    </row>
    <row r="25" spans="1:9" x14ac:dyDescent="0.2">
      <c r="A25" t="s">
        <v>14</v>
      </c>
      <c r="B25">
        <v>81045.478000000003</v>
      </c>
      <c r="C25">
        <v>971</v>
      </c>
      <c r="I25" s="6">
        <f>SUM(I3:I24)+SUM(I26:I67)</f>
        <v>0.82010072780125931</v>
      </c>
    </row>
    <row r="26" spans="1:9" x14ac:dyDescent="0.2">
      <c r="A26" t="s">
        <v>15</v>
      </c>
    </row>
  </sheetData>
  <conditionalFormatting sqref="F1:F1048576">
    <cfRule type="cellIs" dxfId="6" priority="1" operator="greaterThan">
      <formula>0.01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13469.9828</v>
      </c>
      <c r="C3">
        <v>2</v>
      </c>
      <c r="D3">
        <v>6734.9913999999999</v>
      </c>
      <c r="E3">
        <v>4.9090000000000002E-3</v>
      </c>
      <c r="F3">
        <v>0.99509999999999998</v>
      </c>
      <c r="G3" s="4">
        <f>B3/B$25</f>
        <v>8.2010408889084363E-8</v>
      </c>
      <c r="H3" s="4">
        <f>B3/(B3+B$24)</f>
        <v>1.1056209224840246E-5</v>
      </c>
      <c r="I3" s="4">
        <f>(B3-C3*D$24)/(B$25+D$24)</f>
        <v>-1.6623946120325012E-5</v>
      </c>
    </row>
    <row r="4" spans="1:9" x14ac:dyDescent="0.2">
      <c r="A4" t="s">
        <v>8</v>
      </c>
      <c r="B4">
        <v>94529.387499999997</v>
      </c>
      <c r="C4">
        <v>2</v>
      </c>
      <c r="D4">
        <v>47264.693700000003</v>
      </c>
      <c r="E4">
        <v>3.4450000000000001E-2</v>
      </c>
      <c r="F4">
        <v>0.96614</v>
      </c>
      <c r="G4" s="4">
        <f t="shared" ref="G4:G24" si="0">B4/B$25</f>
        <v>5.755310779542866E-7</v>
      </c>
      <c r="H4" s="4">
        <f t="shared" ref="H4:H24" si="1">B4/(B4+B$24)</f>
        <v>7.7584891478906179E-5</v>
      </c>
      <c r="I4" s="4">
        <f t="shared" ref="I4:I24" si="2">(B4-C4*D$24)/(B$25+D$24)</f>
        <v>-1.613042957362706E-5</v>
      </c>
    </row>
    <row r="5" spans="1:9" x14ac:dyDescent="0.2">
      <c r="A5" t="s">
        <v>9</v>
      </c>
      <c r="B5">
        <v>5798712880.5524998</v>
      </c>
      <c r="C5">
        <v>2</v>
      </c>
      <c r="D5">
        <v>2899356440.2763</v>
      </c>
      <c r="E5">
        <v>2113.2874999999999</v>
      </c>
      <c r="F5">
        <v>0</v>
      </c>
      <c r="G5" s="4">
        <f t="shared" si="0"/>
        <v>3.5304782598869447E-2</v>
      </c>
      <c r="H5" s="4">
        <f t="shared" si="1"/>
        <v>0.8263785360068423</v>
      </c>
      <c r="I5" s="4">
        <f t="shared" si="2"/>
        <v>3.5287781742955673E-2</v>
      </c>
    </row>
    <row r="6" spans="1:9" x14ac:dyDescent="0.2">
      <c r="A6" t="s">
        <v>10</v>
      </c>
      <c r="B6">
        <v>11697362.945699999</v>
      </c>
      <c r="C6">
        <v>2</v>
      </c>
      <c r="D6">
        <v>5848681.4729000004</v>
      </c>
      <c r="E6">
        <v>4.2629999999999999</v>
      </c>
      <c r="F6" s="1">
        <v>1.4369E-2</v>
      </c>
      <c r="G6" s="4">
        <f t="shared" si="0"/>
        <v>7.1218021013425586E-5</v>
      </c>
      <c r="H6" s="4">
        <f t="shared" si="1"/>
        <v>9.5100336795666922E-3</v>
      </c>
      <c r="I6" s="4">
        <f t="shared" si="2"/>
        <v>5.4511470286685449E-5</v>
      </c>
    </row>
    <row r="7" spans="1:9" x14ac:dyDescent="0.2">
      <c r="A7" t="s">
        <v>11</v>
      </c>
      <c r="B7">
        <v>7081209224.9686003</v>
      </c>
      <c r="C7">
        <v>2</v>
      </c>
      <c r="D7">
        <v>3540604612.4843001</v>
      </c>
      <c r="E7">
        <v>2580.6815000000001</v>
      </c>
      <c r="F7" s="1">
        <v>0</v>
      </c>
      <c r="G7" s="4">
        <f t="shared" si="0"/>
        <v>4.3113111025563526E-2</v>
      </c>
      <c r="H7" s="4">
        <f t="shared" si="1"/>
        <v>0.85320768401876357</v>
      </c>
      <c r="I7" s="4">
        <f t="shared" si="2"/>
        <v>4.3096044946854803E-2</v>
      </c>
    </row>
    <row r="8" spans="1:9" x14ac:dyDescent="0.2">
      <c r="A8" t="s">
        <v>12</v>
      </c>
      <c r="B8">
        <v>139083291764.91699</v>
      </c>
      <c r="C8">
        <v>3</v>
      </c>
      <c r="D8">
        <v>46361097254.972397</v>
      </c>
      <c r="E8">
        <v>33791.749799999998</v>
      </c>
      <c r="F8">
        <v>0</v>
      </c>
      <c r="G8" s="4">
        <f t="shared" si="0"/>
        <v>0.84679229340075046</v>
      </c>
      <c r="H8" s="4">
        <f t="shared" si="1"/>
        <v>0.99131652861499231</v>
      </c>
      <c r="I8" s="4">
        <f t="shared" si="2"/>
        <v>0.84676016122965292</v>
      </c>
    </row>
    <row r="9" spans="1:9" x14ac:dyDescent="0.2">
      <c r="A9" t="s">
        <v>26</v>
      </c>
      <c r="B9">
        <v>30519.352999999999</v>
      </c>
      <c r="C9">
        <v>4</v>
      </c>
      <c r="D9">
        <v>7629.8383000000003</v>
      </c>
      <c r="E9" s="1">
        <v>5.5611999999999997E-3</v>
      </c>
      <c r="F9">
        <v>0.99994000000000005</v>
      </c>
      <c r="G9" s="4">
        <f t="shared" si="0"/>
        <v>1.8581349773960389E-7</v>
      </c>
      <c r="H9" s="4">
        <f t="shared" si="1"/>
        <v>2.5050041653114205E-5</v>
      </c>
      <c r="I9" s="4">
        <f t="shared" si="2"/>
        <v>-3.3226099742722359E-5</v>
      </c>
    </row>
    <row r="10" spans="1:9" x14ac:dyDescent="0.2">
      <c r="A10" t="s">
        <v>27</v>
      </c>
      <c r="B10">
        <v>57841.112000000001</v>
      </c>
      <c r="C10">
        <v>4</v>
      </c>
      <c r="D10">
        <v>14460.278</v>
      </c>
      <c r="E10">
        <v>1.0540000000000001E-2</v>
      </c>
      <c r="F10">
        <v>0.99978</v>
      </c>
      <c r="G10" s="4">
        <f t="shared" si="0"/>
        <v>3.5215881981076649E-7</v>
      </c>
      <c r="H10" s="4">
        <f t="shared" si="1"/>
        <v>4.7474459003470391E-5</v>
      </c>
      <c r="I10" s="4">
        <f t="shared" si="2"/>
        <v>-3.305975581013E-5</v>
      </c>
    </row>
    <row r="11" spans="1:9" x14ac:dyDescent="0.2">
      <c r="A11" t="s">
        <v>28</v>
      </c>
      <c r="B11">
        <v>26107.805</v>
      </c>
      <c r="C11">
        <v>4</v>
      </c>
      <c r="D11">
        <v>6526.9512000000004</v>
      </c>
      <c r="E11">
        <v>4.7574000000000002E-3</v>
      </c>
      <c r="F11">
        <v>0.99995000000000001</v>
      </c>
      <c r="G11" s="4">
        <f t="shared" si="0"/>
        <v>1.5895430566150992E-7</v>
      </c>
      <c r="H11" s="4">
        <f t="shared" si="1"/>
        <v>2.1429155816174919E-5</v>
      </c>
      <c r="I11" s="4">
        <f t="shared" si="2"/>
        <v>-3.3252958710446215E-5</v>
      </c>
    </row>
    <row r="12" spans="1:9" x14ac:dyDescent="0.2">
      <c r="A12" t="s">
        <v>29</v>
      </c>
      <c r="B12">
        <v>177938.18220000001</v>
      </c>
      <c r="C12">
        <v>4</v>
      </c>
      <c r="D12">
        <v>44484.5455</v>
      </c>
      <c r="E12">
        <v>3.2424000000000001E-2</v>
      </c>
      <c r="F12">
        <v>0.99797999999999998</v>
      </c>
      <c r="G12" s="4">
        <f t="shared" si="0"/>
        <v>1.0833557322138818E-6</v>
      </c>
      <c r="H12" s="4">
        <f t="shared" si="1"/>
        <v>1.4603257152034704E-4</v>
      </c>
      <c r="I12" s="4">
        <f t="shared" si="2"/>
        <v>-3.2328565005398553E-5</v>
      </c>
    </row>
    <row r="13" spans="1:9" x14ac:dyDescent="0.2">
      <c r="A13" t="s">
        <v>30</v>
      </c>
      <c r="B13">
        <v>379044.87540000002</v>
      </c>
      <c r="C13">
        <v>6</v>
      </c>
      <c r="D13">
        <v>63174.145900000003</v>
      </c>
      <c r="E13">
        <v>4.6045999999999997E-2</v>
      </c>
      <c r="F13">
        <v>0.99960000000000004</v>
      </c>
      <c r="G13" s="4">
        <f t="shared" si="0"/>
        <v>2.3077702236461678E-6</v>
      </c>
      <c r="H13" s="4">
        <f t="shared" si="1"/>
        <v>3.1102803727079358E-4</v>
      </c>
      <c r="I13" s="4">
        <f t="shared" si="2"/>
        <v>-4.781011658565643E-5</v>
      </c>
    </row>
    <row r="14" spans="1:9" x14ac:dyDescent="0.2">
      <c r="A14" t="s">
        <v>31</v>
      </c>
      <c r="B14">
        <v>26178.6322</v>
      </c>
      <c r="C14">
        <v>4</v>
      </c>
      <c r="D14">
        <v>6544.6580000000004</v>
      </c>
      <c r="E14">
        <v>4.7702999999999999E-3</v>
      </c>
      <c r="F14">
        <v>0.99995000000000001</v>
      </c>
      <c r="G14" s="4">
        <f t="shared" si="0"/>
        <v>1.5938552875352967E-7</v>
      </c>
      <c r="H14" s="4">
        <f t="shared" si="1"/>
        <v>2.1487289178674092E-5</v>
      </c>
      <c r="I14" s="4">
        <f t="shared" si="2"/>
        <v>-3.3252527490956194E-5</v>
      </c>
    </row>
    <row r="15" spans="1:9" x14ac:dyDescent="0.2">
      <c r="A15" t="s">
        <v>32</v>
      </c>
      <c r="B15">
        <v>27002.308099999998</v>
      </c>
      <c r="C15">
        <v>4</v>
      </c>
      <c r="D15">
        <v>6750.5770000000002</v>
      </c>
      <c r="E15">
        <v>4.9204000000000001E-3</v>
      </c>
      <c r="F15">
        <v>0.99995000000000001</v>
      </c>
      <c r="G15" s="4">
        <f t="shared" si="0"/>
        <v>1.6440038277035026E-7</v>
      </c>
      <c r="H15" s="4">
        <f t="shared" si="1"/>
        <v>2.216334321611517E-5</v>
      </c>
      <c r="I15" s="4">
        <f t="shared" si="2"/>
        <v>-3.3247512678828334E-5</v>
      </c>
    </row>
    <row r="16" spans="1:9" x14ac:dyDescent="0.2">
      <c r="A16" t="s">
        <v>33</v>
      </c>
      <c r="B16">
        <v>152210.42850000001</v>
      </c>
      <c r="C16">
        <v>4</v>
      </c>
      <c r="D16">
        <v>38052.607100000001</v>
      </c>
      <c r="E16">
        <v>2.7736E-2</v>
      </c>
      <c r="F16">
        <v>0.99851000000000001</v>
      </c>
      <c r="G16" s="4">
        <f t="shared" si="0"/>
        <v>9.2671532427403989E-7</v>
      </c>
      <c r="H16" s="4">
        <f t="shared" si="1"/>
        <v>1.2492062889084941E-4</v>
      </c>
      <c r="I16" s="4">
        <f t="shared" si="2"/>
        <v>-3.2485204104924522E-5</v>
      </c>
    </row>
    <row r="17" spans="1:9" x14ac:dyDescent="0.2">
      <c r="A17" t="s">
        <v>34</v>
      </c>
      <c r="B17">
        <v>145848.3651</v>
      </c>
      <c r="C17">
        <v>6</v>
      </c>
      <c r="D17">
        <v>24308.060799999999</v>
      </c>
      <c r="E17">
        <v>1.7718000000000001E-2</v>
      </c>
      <c r="F17">
        <v>0.99997999999999998</v>
      </c>
      <c r="G17" s="4">
        <f t="shared" si="0"/>
        <v>8.8798064817539787E-7</v>
      </c>
      <c r="H17" s="4">
        <f t="shared" si="1"/>
        <v>1.1969984450047098E-4</v>
      </c>
      <c r="I17" s="4">
        <f t="shared" si="2"/>
        <v>-4.9229894301656227E-5</v>
      </c>
    </row>
    <row r="18" spans="1:9" x14ac:dyDescent="0.2">
      <c r="A18" t="s">
        <v>35</v>
      </c>
      <c r="B18">
        <v>1580279.9944</v>
      </c>
      <c r="C18">
        <v>4</v>
      </c>
      <c r="D18">
        <v>395069.99859999999</v>
      </c>
      <c r="E18">
        <v>0.28795999999999999</v>
      </c>
      <c r="F18">
        <v>0.88587000000000005</v>
      </c>
      <c r="G18" s="4">
        <f t="shared" si="0"/>
        <v>9.6213492195390133E-6</v>
      </c>
      <c r="H18" s="4">
        <f t="shared" si="1"/>
        <v>1.2954333903162697E-3</v>
      </c>
      <c r="I18" s="4">
        <f t="shared" si="2"/>
        <v>-2.3790642835744516E-5</v>
      </c>
    </row>
    <row r="19" spans="1:9" x14ac:dyDescent="0.2">
      <c r="A19" t="s">
        <v>36</v>
      </c>
      <c r="B19">
        <v>58151865.568499997</v>
      </c>
      <c r="C19">
        <v>4</v>
      </c>
      <c r="D19">
        <v>14537966.392100001</v>
      </c>
      <c r="E19">
        <v>10.596500000000001</v>
      </c>
      <c r="F19" s="1">
        <v>2.1669E-8</v>
      </c>
      <c r="G19" s="4">
        <f t="shared" si="0"/>
        <v>3.54050806429816E-4</v>
      </c>
      <c r="H19" s="4">
        <f t="shared" si="1"/>
        <v>4.5557254378847223E-2</v>
      </c>
      <c r="I19" s="4">
        <f t="shared" si="2"/>
        <v>3.2063593736288072E-4</v>
      </c>
    </row>
    <row r="20" spans="1:9" x14ac:dyDescent="0.2">
      <c r="A20" t="s">
        <v>37</v>
      </c>
      <c r="B20">
        <v>4325684608.6884003</v>
      </c>
      <c r="C20">
        <v>6</v>
      </c>
      <c r="D20">
        <v>720947434.78139997</v>
      </c>
      <c r="E20">
        <v>525.48530000000005</v>
      </c>
      <c r="F20" s="1">
        <v>3.9829000000000002E-288</v>
      </c>
      <c r="G20" s="4">
        <f t="shared" si="0"/>
        <v>2.6336422900536637E-2</v>
      </c>
      <c r="H20" s="4">
        <f t="shared" si="1"/>
        <v>0.78024761806991105</v>
      </c>
      <c r="I20" s="4">
        <f t="shared" si="2"/>
        <v>2.6286085045445055E-2</v>
      </c>
    </row>
    <row r="21" spans="1:9" x14ac:dyDescent="0.2">
      <c r="A21" t="s">
        <v>38</v>
      </c>
      <c r="B21">
        <v>42740108.163800001</v>
      </c>
      <c r="C21">
        <v>4</v>
      </c>
      <c r="D21">
        <v>10685027.040899999</v>
      </c>
      <c r="E21">
        <v>7.7881</v>
      </c>
      <c r="F21" s="1">
        <v>3.6034000000000001E-6</v>
      </c>
      <c r="G21" s="4">
        <f t="shared" si="0"/>
        <v>2.602181308261901E-4</v>
      </c>
      <c r="H21" s="4">
        <f t="shared" si="1"/>
        <v>3.3892611199569586E-2</v>
      </c>
      <c r="I21" s="4">
        <f t="shared" si="2"/>
        <v>2.2680404554152253E-4</v>
      </c>
    </row>
    <row r="22" spans="1:9" x14ac:dyDescent="0.2">
      <c r="A22" t="s">
        <v>39</v>
      </c>
      <c r="B22">
        <v>15675943.056700001</v>
      </c>
      <c r="C22">
        <v>6</v>
      </c>
      <c r="D22">
        <v>2612657.1760999998</v>
      </c>
      <c r="E22">
        <v>1.9043000000000001</v>
      </c>
      <c r="F22">
        <v>7.7357999999999996E-2</v>
      </c>
      <c r="G22" s="4">
        <f t="shared" si="0"/>
        <v>9.5441138930182594E-5</v>
      </c>
      <c r="H22" s="4">
        <f t="shared" si="1"/>
        <v>1.2703554634619477E-2</v>
      </c>
      <c r="I22" s="4">
        <f t="shared" si="2"/>
        <v>4.5322474179907386E-5</v>
      </c>
    </row>
    <row r="23" spans="1:9" x14ac:dyDescent="0.2">
      <c r="A23" t="s">
        <v>40</v>
      </c>
      <c r="B23">
        <v>6609054136.1871996</v>
      </c>
      <c r="C23">
        <v>6</v>
      </c>
      <c r="D23">
        <v>1101509022.6979001</v>
      </c>
      <c r="E23">
        <v>802.86959999999999</v>
      </c>
      <c r="F23" s="1">
        <v>0</v>
      </c>
      <c r="G23" s="4">
        <f t="shared" si="0"/>
        <v>4.0238450198971779E-2</v>
      </c>
      <c r="H23" s="4">
        <f t="shared" si="1"/>
        <v>0.84435300664100177</v>
      </c>
      <c r="I23" s="4">
        <f t="shared" si="2"/>
        <v>4.0187996220553107E-2</v>
      </c>
    </row>
    <row r="24" spans="1:9" x14ac:dyDescent="0.2">
      <c r="A24" t="s">
        <v>13</v>
      </c>
      <c r="B24">
        <v>1218304899.9099</v>
      </c>
      <c r="C24">
        <v>888</v>
      </c>
      <c r="D24">
        <v>1371964.9774</v>
      </c>
      <c r="G24" s="4">
        <f t="shared" si="0"/>
        <v>7.4175063529543549E-3</v>
      </c>
      <c r="H24" s="4">
        <f t="shared" si="1"/>
        <v>0.5</v>
      </c>
      <c r="I24" s="4">
        <f t="shared" si="2"/>
        <v>-1.2968193759478245E-13</v>
      </c>
    </row>
    <row r="25" spans="1:9" x14ac:dyDescent="0.2">
      <c r="A25" t="s">
        <v>14</v>
      </c>
      <c r="B25">
        <v>164247233765.38199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5" priority="1" operator="greaterThan">
      <formula>0.01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14" sqref="J1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13970.6147</v>
      </c>
      <c r="C3">
        <v>2</v>
      </c>
      <c r="D3">
        <v>6985.3073999999997</v>
      </c>
      <c r="E3">
        <v>1.3114000000000001E-2</v>
      </c>
      <c r="F3" s="1">
        <v>0.98697000000000001</v>
      </c>
      <c r="G3" s="4">
        <f>B3/B$25</f>
        <v>4.3642117983538352E-7</v>
      </c>
      <c r="H3" s="4">
        <f>B3/(B3+B$24)</f>
        <v>2.9534124712578323E-5</v>
      </c>
      <c r="I3" s="4">
        <f>(B3-C3*D$24)/(B$25+D$24)</f>
        <v>-3.2843231562372322E-5</v>
      </c>
    </row>
    <row r="4" spans="1:9" x14ac:dyDescent="0.2">
      <c r="A4" t="s">
        <v>8</v>
      </c>
      <c r="B4">
        <v>23311506.9465</v>
      </c>
      <c r="C4">
        <v>2</v>
      </c>
      <c r="D4">
        <v>11655753.473200001</v>
      </c>
      <c r="E4">
        <v>21.881399999999999</v>
      </c>
      <c r="F4" s="1">
        <v>5.2939999999999995E-10</v>
      </c>
      <c r="G4" s="4">
        <f t="shared" ref="G4:G24" si="0">B4/B$25</f>
        <v>7.2821673088817405E-4</v>
      </c>
      <c r="H4" s="4">
        <f t="shared" ref="H4:H24" si="1">B4/(B4+B$24)</f>
        <v>4.6967709410267747E-2</v>
      </c>
      <c r="I4" s="4">
        <f t="shared" ref="I4:I24" si="2">(B4-C4*D$24)/(B$25+D$24)</f>
        <v>6.9492496801061901E-4</v>
      </c>
    </row>
    <row r="5" spans="1:9" x14ac:dyDescent="0.2">
      <c r="A5" t="s">
        <v>9</v>
      </c>
      <c r="B5">
        <v>2362982672.7714</v>
      </c>
      <c r="C5">
        <v>2</v>
      </c>
      <c r="D5">
        <v>1181491336.3857</v>
      </c>
      <c r="E5">
        <v>2218.0173</v>
      </c>
      <c r="F5">
        <v>0</v>
      </c>
      <c r="G5" s="4">
        <f t="shared" si="0"/>
        <v>7.3816056639330427E-2</v>
      </c>
      <c r="H5" s="4">
        <f t="shared" si="1"/>
        <v>0.83320919616967126</v>
      </c>
      <c r="I5" s="4">
        <f t="shared" si="2"/>
        <v>7.3781548707752345E-2</v>
      </c>
    </row>
    <row r="6" spans="1:9" x14ac:dyDescent="0.2">
      <c r="A6" t="s">
        <v>10</v>
      </c>
      <c r="B6">
        <v>26265179.622400001</v>
      </c>
      <c r="C6">
        <v>2</v>
      </c>
      <c r="D6">
        <v>13132589.8112</v>
      </c>
      <c r="E6">
        <v>24.6539</v>
      </c>
      <c r="F6" s="1">
        <v>3.7990000000000003E-11</v>
      </c>
      <c r="G6" s="4">
        <f t="shared" si="0"/>
        <v>8.2048506279369941E-4</v>
      </c>
      <c r="H6" s="4">
        <f t="shared" si="1"/>
        <v>5.260567183704204E-2</v>
      </c>
      <c r="I6" s="4">
        <f t="shared" si="2"/>
        <v>7.8719176458745695E-4</v>
      </c>
    </row>
    <row r="7" spans="1:9" x14ac:dyDescent="0.2">
      <c r="A7" t="s">
        <v>11</v>
      </c>
      <c r="B7">
        <v>3236981608.9493999</v>
      </c>
      <c r="C7">
        <v>2</v>
      </c>
      <c r="D7">
        <v>1618490804.4747</v>
      </c>
      <c r="E7">
        <v>3038.3977</v>
      </c>
      <c r="F7" s="1">
        <v>0</v>
      </c>
      <c r="G7" s="4">
        <f t="shared" si="0"/>
        <v>0.10111848069814244</v>
      </c>
      <c r="H7" s="4">
        <f t="shared" si="1"/>
        <v>0.87250163855452145</v>
      </c>
      <c r="I7" s="4">
        <f t="shared" si="2"/>
        <v>0.10108351845906764</v>
      </c>
    </row>
    <row r="8" spans="1:9" x14ac:dyDescent="0.2">
      <c r="A8" t="s">
        <v>12</v>
      </c>
      <c r="B8">
        <v>23548551399.645199</v>
      </c>
      <c r="C8">
        <v>3</v>
      </c>
      <c r="D8">
        <v>7849517133.2151003</v>
      </c>
      <c r="E8">
        <v>14735.9223</v>
      </c>
      <c r="F8">
        <v>0</v>
      </c>
      <c r="G8" s="4">
        <f t="shared" si="0"/>
        <v>0.73562164628642501</v>
      </c>
      <c r="H8" s="4">
        <f t="shared" si="1"/>
        <v>0.98030857306326979</v>
      </c>
      <c r="I8" s="4">
        <f t="shared" si="2"/>
        <v>0.7355594862044067</v>
      </c>
    </row>
    <row r="9" spans="1:9" x14ac:dyDescent="0.2">
      <c r="A9" t="s">
        <v>26</v>
      </c>
      <c r="B9">
        <v>1735.9458999999999</v>
      </c>
      <c r="C9">
        <v>4</v>
      </c>
      <c r="D9">
        <v>433.98649999999998</v>
      </c>
      <c r="E9">
        <v>8.1472000000000001E-4</v>
      </c>
      <c r="F9" s="1">
        <v>1</v>
      </c>
      <c r="G9" s="4">
        <f t="shared" si="0"/>
        <v>5.4228362464852506E-8</v>
      </c>
      <c r="H9" s="4">
        <f t="shared" si="1"/>
        <v>3.6699150247729189E-6</v>
      </c>
      <c r="I9" s="4">
        <f t="shared" si="2"/>
        <v>-6.650506350035874E-5</v>
      </c>
    </row>
    <row r="10" spans="1:9" x14ac:dyDescent="0.2">
      <c r="A10" t="s">
        <v>27</v>
      </c>
      <c r="B10">
        <v>21394.568500000001</v>
      </c>
      <c r="C10">
        <v>4</v>
      </c>
      <c r="D10">
        <v>5348.6421</v>
      </c>
      <c r="E10">
        <v>1.0041E-2</v>
      </c>
      <c r="F10" s="1">
        <v>0.99980000000000002</v>
      </c>
      <c r="G10" s="4">
        <f t="shared" si="0"/>
        <v>6.6833443104253184E-7</v>
      </c>
      <c r="H10" s="4">
        <f t="shared" si="1"/>
        <v>4.5227783542552563E-5</v>
      </c>
      <c r="I10" s="4">
        <f t="shared" si="2"/>
        <v>-6.5890967650397196E-5</v>
      </c>
    </row>
    <row r="11" spans="1:9" x14ac:dyDescent="0.2">
      <c r="A11" t="s">
        <v>28</v>
      </c>
      <c r="B11">
        <v>63498.173699999999</v>
      </c>
      <c r="C11">
        <v>4</v>
      </c>
      <c r="D11">
        <v>15874.5434</v>
      </c>
      <c r="E11">
        <v>2.9801000000000001E-2</v>
      </c>
      <c r="F11">
        <v>0.99829000000000001</v>
      </c>
      <c r="G11" s="4">
        <f t="shared" si="0"/>
        <v>1.9835883014901354E-6</v>
      </c>
      <c r="H11" s="4">
        <f t="shared" si="1"/>
        <v>1.3422220048315767E-4</v>
      </c>
      <c r="I11" s="4">
        <f t="shared" si="2"/>
        <v>-6.4575735665540853E-5</v>
      </c>
    </row>
    <row r="12" spans="1:9" x14ac:dyDescent="0.2">
      <c r="A12" t="s">
        <v>29</v>
      </c>
      <c r="B12">
        <v>52280.423300000002</v>
      </c>
      <c r="C12">
        <v>4</v>
      </c>
      <c r="D12">
        <v>13070.105799999999</v>
      </c>
      <c r="E12">
        <v>2.4537E-2</v>
      </c>
      <c r="F12" s="1">
        <v>0.99883</v>
      </c>
      <c r="G12" s="4">
        <f t="shared" si="0"/>
        <v>1.633162499204797E-6</v>
      </c>
      <c r="H12" s="4">
        <f t="shared" si="1"/>
        <v>1.1051278240817136E-4</v>
      </c>
      <c r="I12" s="4">
        <f t="shared" si="2"/>
        <v>-6.492615563680296E-5</v>
      </c>
    </row>
    <row r="13" spans="1:9" x14ac:dyDescent="0.2">
      <c r="A13" t="s">
        <v>30</v>
      </c>
      <c r="B13">
        <v>91923.090200000006</v>
      </c>
      <c r="C13">
        <v>6</v>
      </c>
      <c r="D13">
        <v>15320.514999999999</v>
      </c>
      <c r="E13">
        <v>2.8760999999999998E-2</v>
      </c>
      <c r="F13" s="1">
        <v>0.99990000000000001</v>
      </c>
      <c r="G13" s="4">
        <f t="shared" si="0"/>
        <v>2.8715403252226532E-6</v>
      </c>
      <c r="H13" s="4">
        <f t="shared" si="1"/>
        <v>1.9429500784030434E-4</v>
      </c>
      <c r="I13" s="4">
        <f t="shared" si="2"/>
        <v>-9.6967443897409236E-5</v>
      </c>
    </row>
    <row r="14" spans="1:9" x14ac:dyDescent="0.2">
      <c r="A14" t="s">
        <v>31</v>
      </c>
      <c r="B14">
        <v>940753.8138</v>
      </c>
      <c r="C14">
        <v>4</v>
      </c>
      <c r="D14">
        <v>235188.4535</v>
      </c>
      <c r="E14">
        <v>0.44152000000000002</v>
      </c>
      <c r="F14" s="1">
        <v>0.77864</v>
      </c>
      <c r="G14" s="4">
        <f t="shared" si="0"/>
        <v>2.9387746936663615E-5</v>
      </c>
      <c r="H14" s="4">
        <f t="shared" si="1"/>
        <v>1.984881225480959E-3</v>
      </c>
      <c r="I14" s="4">
        <f t="shared" si="2"/>
        <v>-3.7172033030709403E-5</v>
      </c>
    </row>
    <row r="15" spans="1:9" x14ac:dyDescent="0.2">
      <c r="A15" t="s">
        <v>32</v>
      </c>
      <c r="B15">
        <v>72770.334799999997</v>
      </c>
      <c r="C15">
        <v>4</v>
      </c>
      <c r="D15">
        <v>18192.583699999999</v>
      </c>
      <c r="E15">
        <v>3.4153000000000003E-2</v>
      </c>
      <c r="F15">
        <v>0.99777000000000005</v>
      </c>
      <c r="G15" s="4">
        <f t="shared" si="0"/>
        <v>2.2732367939709815E-6</v>
      </c>
      <c r="H15" s="4">
        <f t="shared" si="1"/>
        <v>1.5381864494245313E-4</v>
      </c>
      <c r="I15" s="4">
        <f t="shared" si="2"/>
        <v>-6.4286091992759575E-5</v>
      </c>
    </row>
    <row r="16" spans="1:9" x14ac:dyDescent="0.2">
      <c r="A16" t="s">
        <v>33</v>
      </c>
      <c r="B16">
        <v>1369579.1632000001</v>
      </c>
      <c r="C16">
        <v>4</v>
      </c>
      <c r="D16">
        <v>342394.79080000002</v>
      </c>
      <c r="E16">
        <v>0.64278000000000002</v>
      </c>
      <c r="F16" s="1">
        <v>0.6321</v>
      </c>
      <c r="G16" s="4">
        <f t="shared" si="0"/>
        <v>4.2783611681861162E-5</v>
      </c>
      <c r="H16" s="4">
        <f t="shared" si="1"/>
        <v>2.8870407678009088E-3</v>
      </c>
      <c r="I16" s="4">
        <f t="shared" si="2"/>
        <v>-2.3776391190326667E-5</v>
      </c>
    </row>
    <row r="17" spans="1:9" x14ac:dyDescent="0.2">
      <c r="A17" t="s">
        <v>34</v>
      </c>
      <c r="B17">
        <v>10997608.656099999</v>
      </c>
      <c r="C17">
        <v>6</v>
      </c>
      <c r="D17">
        <v>1832934.7760000001</v>
      </c>
      <c r="E17">
        <v>3.4409999999999998</v>
      </c>
      <c r="F17" s="1">
        <v>2.297E-3</v>
      </c>
      <c r="G17" s="4">
        <f t="shared" si="0"/>
        <v>3.4354890233018794E-4</v>
      </c>
      <c r="H17" s="4">
        <f t="shared" si="1"/>
        <v>2.2721552309995702E-2</v>
      </c>
      <c r="I17" s="4">
        <f t="shared" si="2"/>
        <v>2.4370424929664073E-4</v>
      </c>
    </row>
    <row r="18" spans="1:9" x14ac:dyDescent="0.2">
      <c r="A18" t="s">
        <v>35</v>
      </c>
      <c r="B18">
        <v>456365.21610000002</v>
      </c>
      <c r="C18">
        <v>4</v>
      </c>
      <c r="D18">
        <v>114091.304</v>
      </c>
      <c r="E18">
        <v>0.21418000000000001</v>
      </c>
      <c r="F18">
        <v>0.93061000000000005</v>
      </c>
      <c r="G18" s="4">
        <f t="shared" si="0"/>
        <v>1.4256169132356915E-5</v>
      </c>
      <c r="H18" s="4">
        <f t="shared" si="1"/>
        <v>9.6386264454379584E-4</v>
      </c>
      <c r="I18" s="4">
        <f t="shared" si="2"/>
        <v>-5.2303359048243662E-5</v>
      </c>
    </row>
    <row r="19" spans="1:9" x14ac:dyDescent="0.2">
      <c r="A19" t="s">
        <v>36</v>
      </c>
      <c r="B19">
        <v>81060151.435299993</v>
      </c>
      <c r="C19">
        <v>4</v>
      </c>
      <c r="D19">
        <v>20265037.858800001</v>
      </c>
      <c r="E19">
        <v>38.043599999999998</v>
      </c>
      <c r="F19" s="1">
        <v>2.0866999999999999E-29</v>
      </c>
      <c r="G19" s="4">
        <f t="shared" si="0"/>
        <v>2.5321983095724829E-3</v>
      </c>
      <c r="H19" s="4">
        <f t="shared" si="1"/>
        <v>0.14629706145701374</v>
      </c>
      <c r="I19" s="4">
        <f t="shared" si="2"/>
        <v>2.4655968832809957E-3</v>
      </c>
    </row>
    <row r="20" spans="1:9" x14ac:dyDescent="0.2">
      <c r="A20" t="s">
        <v>37</v>
      </c>
      <c r="B20">
        <v>894498253.82620001</v>
      </c>
      <c r="C20">
        <v>6</v>
      </c>
      <c r="D20">
        <v>149083042.3044</v>
      </c>
      <c r="E20">
        <v>279.87400000000002</v>
      </c>
      <c r="F20" s="1">
        <v>8.3351000000000003E-201</v>
      </c>
      <c r="G20" s="4">
        <f t="shared" si="0"/>
        <v>2.7942792187627977E-2</v>
      </c>
      <c r="H20" s="4">
        <f t="shared" si="1"/>
        <v>0.65410381651196703</v>
      </c>
      <c r="I20" s="4">
        <f t="shared" si="2"/>
        <v>2.78424882880784E-2</v>
      </c>
    </row>
    <row r="21" spans="1:9" x14ac:dyDescent="0.2">
      <c r="A21" t="s">
        <v>38</v>
      </c>
      <c r="B21">
        <v>48442020.384599999</v>
      </c>
      <c r="C21">
        <v>4</v>
      </c>
      <c r="D21">
        <v>12110505.096100001</v>
      </c>
      <c r="E21">
        <v>22.735099999999999</v>
      </c>
      <c r="F21" s="1">
        <v>6.6893000000000003E-18</v>
      </c>
      <c r="G21" s="4">
        <f t="shared" si="0"/>
        <v>1.5132565133198347E-3</v>
      </c>
      <c r="H21" s="4">
        <f t="shared" si="1"/>
        <v>9.2896724088095281E-2</v>
      </c>
      <c r="I21" s="4">
        <f t="shared" si="2"/>
        <v>1.4466720420392195E-3</v>
      </c>
    </row>
    <row r="22" spans="1:9" x14ac:dyDescent="0.2">
      <c r="A22" t="s">
        <v>39</v>
      </c>
      <c r="B22">
        <v>30628385.737500001</v>
      </c>
      <c r="C22">
        <v>6</v>
      </c>
      <c r="D22">
        <v>5104730.9562999997</v>
      </c>
      <c r="E22">
        <v>9.5831</v>
      </c>
      <c r="F22" s="1">
        <v>3.1381000000000003E-10</v>
      </c>
      <c r="G22" s="4">
        <f t="shared" si="0"/>
        <v>9.5678511841093029E-4</v>
      </c>
      <c r="H22" s="4">
        <f t="shared" si="1"/>
        <v>6.0813153611502392E-2</v>
      </c>
      <c r="I22" s="4">
        <f t="shared" si="2"/>
        <v>8.5693026123544961E-4</v>
      </c>
    </row>
    <row r="23" spans="1:9" x14ac:dyDescent="0.2">
      <c r="A23" t="s">
        <v>40</v>
      </c>
      <c r="B23">
        <v>1271948556.3252001</v>
      </c>
      <c r="C23">
        <v>6</v>
      </c>
      <c r="D23">
        <v>211991426.05419999</v>
      </c>
      <c r="E23">
        <v>397.97210000000001</v>
      </c>
      <c r="F23" s="1">
        <v>1.0358000000000001E-247</v>
      </c>
      <c r="G23" s="4">
        <f t="shared" si="0"/>
        <v>3.9733777042849555E-2</v>
      </c>
      <c r="H23" s="4">
        <f t="shared" si="1"/>
        <v>0.72892390055156564</v>
      </c>
      <c r="I23" s="4">
        <f t="shared" si="2"/>
        <v>3.963327694340206E-2</v>
      </c>
    </row>
    <row r="24" spans="1:9" x14ac:dyDescent="0.2">
      <c r="A24" t="s">
        <v>13</v>
      </c>
      <c r="B24">
        <v>473018998.39859998</v>
      </c>
      <c r="C24">
        <v>888</v>
      </c>
      <c r="D24">
        <v>532679.05229999998</v>
      </c>
      <c r="G24" s="4">
        <f t="shared" si="0"/>
        <v>1.4776408468674495E-2</v>
      </c>
      <c r="H24" s="4">
        <f t="shared" si="1"/>
        <v>0.5</v>
      </c>
      <c r="I24" s="4">
        <f t="shared" si="2"/>
        <v>-1.3682238349118019E-12</v>
      </c>
    </row>
    <row r="25" spans="1:9" x14ac:dyDescent="0.2">
      <c r="A25" t="s">
        <v>14</v>
      </c>
      <c r="B25">
        <v>32011770614.042301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4" priority="1" operator="greaterThan">
      <formula>0.01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1005483.4561</v>
      </c>
      <c r="C3">
        <v>2</v>
      </c>
      <c r="D3">
        <v>502741.728</v>
      </c>
      <c r="E3">
        <v>34.938299999999998</v>
      </c>
      <c r="F3" s="1">
        <v>2.4769000000000001E-15</v>
      </c>
      <c r="G3" s="4">
        <f>B3/B$25</f>
        <v>1.5603657974173576E-3</v>
      </c>
      <c r="H3" s="4">
        <f>B3/(B3+B$24)</f>
        <v>7.294950661163227E-2</v>
      </c>
      <c r="I3" s="4">
        <f>(B3-C3*D$24)/(B$25+D$24)</f>
        <v>1.5156713593837577E-3</v>
      </c>
    </row>
    <row r="4" spans="1:9" x14ac:dyDescent="0.2">
      <c r="A4" t="s">
        <v>8</v>
      </c>
      <c r="B4">
        <v>15721.127</v>
      </c>
      <c r="C4">
        <v>2</v>
      </c>
      <c r="D4">
        <v>7860.5635000000002</v>
      </c>
      <c r="E4">
        <v>0.54627000000000003</v>
      </c>
      <c r="F4" s="1">
        <v>0.57930000000000004</v>
      </c>
      <c r="G4" s="4">
        <f t="shared" ref="G4:G24" si="0">B4/B$25</f>
        <v>2.4396929376444023E-5</v>
      </c>
      <c r="H4" s="4">
        <f t="shared" ref="H4:H24" si="1">B4/(B4+B$24)</f>
        <v>1.2288353939107425E-3</v>
      </c>
      <c r="I4" s="4">
        <f t="shared" ref="I4:I24" si="2">(B4-C4*D$24)/(B$25+D$24)</f>
        <v>-2.0263210783073713E-5</v>
      </c>
    </row>
    <row r="5" spans="1:9" x14ac:dyDescent="0.2">
      <c r="A5" t="s">
        <v>9</v>
      </c>
      <c r="B5">
        <v>65918917.9234</v>
      </c>
      <c r="C5">
        <v>2</v>
      </c>
      <c r="D5">
        <v>32959458.9617</v>
      </c>
      <c r="E5">
        <v>2290.5358000000001</v>
      </c>
      <c r="F5">
        <v>0</v>
      </c>
      <c r="G5" s="4">
        <f t="shared" si="0"/>
        <v>0.10229668554606802</v>
      </c>
      <c r="H5" s="4">
        <f t="shared" si="1"/>
        <v>0.83763240425282648</v>
      </c>
      <c r="I5" s="4">
        <f t="shared" si="2"/>
        <v>0.10224974168639435</v>
      </c>
    </row>
    <row r="6" spans="1:9" x14ac:dyDescent="0.2">
      <c r="A6" t="s">
        <v>10</v>
      </c>
      <c r="B6">
        <v>2353079.1266999999</v>
      </c>
      <c r="C6">
        <v>2</v>
      </c>
      <c r="D6">
        <v>1176539.5634000001</v>
      </c>
      <c r="E6">
        <v>81.764300000000006</v>
      </c>
      <c r="F6" s="1">
        <v>2.5516000000000001E-33</v>
      </c>
      <c r="G6" s="4">
        <f t="shared" si="0"/>
        <v>3.6516405771217591E-3</v>
      </c>
      <c r="H6" s="4">
        <f t="shared" si="1"/>
        <v>0.15551506860954836</v>
      </c>
      <c r="I6" s="4">
        <f t="shared" si="2"/>
        <v>3.6068994413454131E-3</v>
      </c>
    </row>
    <row r="7" spans="1:9" x14ac:dyDescent="0.2">
      <c r="A7" t="s">
        <v>11</v>
      </c>
      <c r="B7">
        <v>78444916.7509</v>
      </c>
      <c r="C7">
        <v>2</v>
      </c>
      <c r="D7">
        <v>39222458.375500001</v>
      </c>
      <c r="E7">
        <v>2725.7864</v>
      </c>
      <c r="F7" s="1">
        <v>0</v>
      </c>
      <c r="G7" s="4">
        <f t="shared" si="0"/>
        <v>0.12173523526097957</v>
      </c>
      <c r="H7" s="4">
        <f t="shared" si="1"/>
        <v>0.85992746922536833</v>
      </c>
      <c r="I7" s="4">
        <f t="shared" si="2"/>
        <v>0.12168785734242336</v>
      </c>
    </row>
    <row r="8" spans="1:9" x14ac:dyDescent="0.2">
      <c r="A8" t="s">
        <v>12</v>
      </c>
      <c r="B8">
        <v>450815085.2403</v>
      </c>
      <c r="C8">
        <v>3</v>
      </c>
      <c r="D8">
        <v>150271695.0801</v>
      </c>
      <c r="E8">
        <v>10443.2143</v>
      </c>
      <c r="F8">
        <v>0</v>
      </c>
      <c r="G8" s="4">
        <f t="shared" si="0"/>
        <v>0.6996002129136919</v>
      </c>
      <c r="H8" s="4">
        <f t="shared" si="1"/>
        <v>0.97243746229180861</v>
      </c>
      <c r="I8" s="4">
        <f t="shared" si="2"/>
        <v>0.69951760158940179</v>
      </c>
    </row>
    <row r="9" spans="1:9" x14ac:dyDescent="0.2">
      <c r="A9" t="s">
        <v>26</v>
      </c>
      <c r="B9">
        <v>219651.73550000001</v>
      </c>
      <c r="C9">
        <v>4</v>
      </c>
      <c r="D9">
        <v>54912.933900000004</v>
      </c>
      <c r="E9">
        <v>3.8161999999999998</v>
      </c>
      <c r="F9">
        <v>4.3959000000000003E-3</v>
      </c>
      <c r="G9" s="4">
        <f t="shared" si="0"/>
        <v>3.4086792113611591E-4</v>
      </c>
      <c r="H9" s="4">
        <f t="shared" si="1"/>
        <v>1.689960485090345E-2</v>
      </c>
      <c r="I9" s="4">
        <f t="shared" si="2"/>
        <v>2.5154111886235679E-4</v>
      </c>
    </row>
    <row r="10" spans="1:9" x14ac:dyDescent="0.2">
      <c r="A10" t="s">
        <v>27</v>
      </c>
      <c r="B10">
        <v>83896.325899999996</v>
      </c>
      <c r="C10">
        <v>4</v>
      </c>
      <c r="D10">
        <v>20974.0815</v>
      </c>
      <c r="E10">
        <v>1.4576</v>
      </c>
      <c r="F10">
        <v>0.21317</v>
      </c>
      <c r="G10" s="4">
        <f t="shared" si="0"/>
        <v>1.3019503868427697E-4</v>
      </c>
      <c r="H10" s="4">
        <f t="shared" si="1"/>
        <v>6.5229615170485531E-3</v>
      </c>
      <c r="I10" s="4">
        <f t="shared" si="2"/>
        <v>4.0872940693361874E-5</v>
      </c>
    </row>
    <row r="11" spans="1:9" x14ac:dyDescent="0.2">
      <c r="A11" t="s">
        <v>28</v>
      </c>
      <c r="B11">
        <v>269622.0097</v>
      </c>
      <c r="C11">
        <v>4</v>
      </c>
      <c r="D11">
        <v>67405.502399999998</v>
      </c>
      <c r="E11">
        <v>4.6844000000000001</v>
      </c>
      <c r="F11">
        <v>9.5735000000000004E-4</v>
      </c>
      <c r="G11" s="4">
        <f t="shared" si="0"/>
        <v>4.1841460405388269E-4</v>
      </c>
      <c r="H11" s="4">
        <f t="shared" si="1"/>
        <v>2.0664778560223692E-2</v>
      </c>
      <c r="I11" s="4">
        <f t="shared" si="2"/>
        <v>3.2908607017838245E-4</v>
      </c>
    </row>
    <row r="12" spans="1:9" x14ac:dyDescent="0.2">
      <c r="A12" t="s">
        <v>29</v>
      </c>
      <c r="B12">
        <v>310508.89059999998</v>
      </c>
      <c r="C12">
        <v>4</v>
      </c>
      <c r="D12">
        <v>77627.222699999998</v>
      </c>
      <c r="E12">
        <v>5.3947000000000003</v>
      </c>
      <c r="F12">
        <v>2.7050000000000002E-4</v>
      </c>
      <c r="G12" s="4">
        <f t="shared" si="0"/>
        <v>4.8186516620126423E-4</v>
      </c>
      <c r="H12" s="4">
        <f t="shared" si="1"/>
        <v>2.3724148130543733E-2</v>
      </c>
      <c r="I12" s="4">
        <f t="shared" si="2"/>
        <v>3.925352154875479E-4</v>
      </c>
    </row>
    <row r="13" spans="1:9" x14ac:dyDescent="0.2">
      <c r="A13" t="s">
        <v>30</v>
      </c>
      <c r="B13">
        <v>1490584.5098999999</v>
      </c>
      <c r="C13">
        <v>6</v>
      </c>
      <c r="D13">
        <v>248430.75169999999</v>
      </c>
      <c r="E13">
        <v>17.264800000000001</v>
      </c>
      <c r="F13" s="1">
        <v>5.9626999999999997E-19</v>
      </c>
      <c r="G13" s="4">
        <f t="shared" si="0"/>
        <v>2.3131729053299881E-3</v>
      </c>
      <c r="H13" s="4">
        <f t="shared" si="1"/>
        <v>0.10446767100255776</v>
      </c>
      <c r="I13" s="4">
        <f t="shared" si="2"/>
        <v>2.1791424665039277E-3</v>
      </c>
    </row>
    <row r="14" spans="1:9" x14ac:dyDescent="0.2">
      <c r="A14" t="s">
        <v>31</v>
      </c>
      <c r="B14">
        <v>19760.2284</v>
      </c>
      <c r="C14">
        <v>4</v>
      </c>
      <c r="D14">
        <v>4940.0571</v>
      </c>
      <c r="E14">
        <v>0.34331</v>
      </c>
      <c r="F14">
        <v>0.84875</v>
      </c>
      <c r="G14" s="4">
        <f t="shared" si="0"/>
        <v>3.066503417580708E-5</v>
      </c>
      <c r="H14" s="4">
        <f t="shared" si="1"/>
        <v>1.5440626021040495E-3</v>
      </c>
      <c r="I14" s="4">
        <f t="shared" si="2"/>
        <v>-5.8654841330243216E-5</v>
      </c>
    </row>
    <row r="15" spans="1:9" x14ac:dyDescent="0.2">
      <c r="A15" t="s">
        <v>32</v>
      </c>
      <c r="B15">
        <v>112088.4102</v>
      </c>
      <c r="C15">
        <v>4</v>
      </c>
      <c r="D15">
        <v>28022.102599999998</v>
      </c>
      <c r="E15">
        <v>1.9474</v>
      </c>
      <c r="F15">
        <v>0.10059999999999999</v>
      </c>
      <c r="G15" s="4">
        <f t="shared" si="0"/>
        <v>1.7394510123652635E-4</v>
      </c>
      <c r="H15" s="4">
        <f t="shared" si="1"/>
        <v>8.6958427410713263E-3</v>
      </c>
      <c r="I15" s="4">
        <f t="shared" si="2"/>
        <v>8.4622026315565494E-5</v>
      </c>
    </row>
    <row r="16" spans="1:9" x14ac:dyDescent="0.2">
      <c r="A16" t="s">
        <v>33</v>
      </c>
      <c r="B16">
        <v>116531.7433</v>
      </c>
      <c r="C16">
        <v>4</v>
      </c>
      <c r="D16">
        <v>29132.935799999999</v>
      </c>
      <c r="E16">
        <v>2.0246</v>
      </c>
      <c r="F16">
        <v>8.9019000000000001E-2</v>
      </c>
      <c r="G16" s="4">
        <f t="shared" si="0"/>
        <v>1.8084051553072524E-4</v>
      </c>
      <c r="H16" s="4">
        <f t="shared" si="1"/>
        <v>9.0374421301054799E-3</v>
      </c>
      <c r="I16" s="4">
        <f t="shared" si="2"/>
        <v>9.151728663655821E-5</v>
      </c>
    </row>
    <row r="17" spans="1:9" x14ac:dyDescent="0.2">
      <c r="A17" t="s">
        <v>34</v>
      </c>
      <c r="B17">
        <v>238422.47709999999</v>
      </c>
      <c r="C17">
        <v>6</v>
      </c>
      <c r="D17">
        <v>39737.0795</v>
      </c>
      <c r="E17">
        <v>2.7616000000000001</v>
      </c>
      <c r="F17">
        <v>1.1516E-2</v>
      </c>
      <c r="G17" s="4">
        <f t="shared" si="0"/>
        <v>3.6999741402544116E-4</v>
      </c>
      <c r="H17" s="4">
        <f t="shared" si="1"/>
        <v>1.8317337898516022E-2</v>
      </c>
      <c r="I17" s="4">
        <f t="shared" si="2"/>
        <v>2.3601036591497851E-4</v>
      </c>
    </row>
    <row r="18" spans="1:9" x14ac:dyDescent="0.2">
      <c r="A18" t="s">
        <v>35</v>
      </c>
      <c r="B18">
        <v>401558.03450000001</v>
      </c>
      <c r="C18">
        <v>4</v>
      </c>
      <c r="D18">
        <v>100389.5086</v>
      </c>
      <c r="E18">
        <v>6.9766000000000004</v>
      </c>
      <c r="F18" s="1">
        <v>1.5690999999999999E-5</v>
      </c>
      <c r="G18" s="4">
        <f t="shared" si="0"/>
        <v>6.2316035028787519E-4</v>
      </c>
      <c r="H18" s="4">
        <f t="shared" si="1"/>
        <v>3.0468718343515066E-2</v>
      </c>
      <c r="I18" s="4">
        <f t="shared" si="2"/>
        <v>5.3382724448128348E-4</v>
      </c>
    </row>
    <row r="19" spans="1:9" x14ac:dyDescent="0.2">
      <c r="A19" t="s">
        <v>36</v>
      </c>
      <c r="B19">
        <v>2057323.5983</v>
      </c>
      <c r="C19">
        <v>4</v>
      </c>
      <c r="D19">
        <v>514330.8996</v>
      </c>
      <c r="E19">
        <v>35.743699999999997</v>
      </c>
      <c r="F19" s="1">
        <v>1.0224E-27</v>
      </c>
      <c r="G19" s="4">
        <f t="shared" si="0"/>
        <v>3.1926705084321747E-3</v>
      </c>
      <c r="H19" s="4">
        <f t="shared" si="1"/>
        <v>0.13867927023446777</v>
      </c>
      <c r="I19" s="4">
        <f t="shared" si="2"/>
        <v>3.103280025983588E-3</v>
      </c>
    </row>
    <row r="20" spans="1:9" x14ac:dyDescent="0.2">
      <c r="A20" t="s">
        <v>37</v>
      </c>
      <c r="B20">
        <v>7382943.0299000004</v>
      </c>
      <c r="C20">
        <v>6</v>
      </c>
      <c r="D20">
        <v>1230490.5049999999</v>
      </c>
      <c r="E20">
        <v>85.513599999999997</v>
      </c>
      <c r="F20" s="1">
        <v>1.5598E-84</v>
      </c>
      <c r="G20" s="4">
        <f t="shared" si="0"/>
        <v>1.1457266370965641E-2</v>
      </c>
      <c r="H20" s="4">
        <f t="shared" si="1"/>
        <v>0.36620398275624583</v>
      </c>
      <c r="I20" s="4">
        <f t="shared" si="2"/>
        <v>1.1323031746382429E-2</v>
      </c>
    </row>
    <row r="21" spans="1:9" x14ac:dyDescent="0.2">
      <c r="A21" t="s">
        <v>38</v>
      </c>
      <c r="B21">
        <v>2238325.9122000001</v>
      </c>
      <c r="C21">
        <v>4</v>
      </c>
      <c r="D21">
        <v>559581.47809999995</v>
      </c>
      <c r="E21">
        <v>38.888399999999997</v>
      </c>
      <c r="F21" s="1">
        <v>5.0356000000000003E-30</v>
      </c>
      <c r="G21" s="4">
        <f t="shared" si="0"/>
        <v>3.4735600826459861E-3</v>
      </c>
      <c r="H21" s="4">
        <f t="shared" si="1"/>
        <v>0.14906151427336525</v>
      </c>
      <c r="I21" s="4">
        <f t="shared" si="2"/>
        <v>3.3841633279900335E-3</v>
      </c>
    </row>
    <row r="22" spans="1:9" x14ac:dyDescent="0.2">
      <c r="A22" t="s">
        <v>39</v>
      </c>
      <c r="B22">
        <v>2625610.8195000002</v>
      </c>
      <c r="C22">
        <v>6</v>
      </c>
      <c r="D22">
        <v>437601.80330000003</v>
      </c>
      <c r="E22">
        <v>30.4114</v>
      </c>
      <c r="F22" s="1">
        <v>2.7162999999999999E-33</v>
      </c>
      <c r="G22" s="4">
        <f t="shared" si="0"/>
        <v>4.0745705911140349E-3</v>
      </c>
      <c r="H22" s="4">
        <f t="shared" si="1"/>
        <v>0.17045649724528125</v>
      </c>
      <c r="I22" s="4">
        <f t="shared" si="2"/>
        <v>3.9405008206339987E-3</v>
      </c>
    </row>
    <row r="23" spans="1:9" x14ac:dyDescent="0.2">
      <c r="A23" t="s">
        <v>40</v>
      </c>
      <c r="B23">
        <v>15491749.331900001</v>
      </c>
      <c r="C23">
        <v>6</v>
      </c>
      <c r="D23">
        <v>2581958.2220000001</v>
      </c>
      <c r="E23">
        <v>179.43459999999999</v>
      </c>
      <c r="F23" s="1">
        <v>2.2736999999999999E-149</v>
      </c>
      <c r="G23" s="4">
        <f t="shared" si="0"/>
        <v>2.4040968205901406E-2</v>
      </c>
      <c r="H23" s="4">
        <f t="shared" si="1"/>
        <v>0.54800135614560386</v>
      </c>
      <c r="I23" s="4">
        <f t="shared" si="2"/>
        <v>2.3906452589802021E-2</v>
      </c>
    </row>
    <row r="24" spans="1:9" x14ac:dyDescent="0.2">
      <c r="A24" t="s">
        <v>13</v>
      </c>
      <c r="B24">
        <v>12777796.278100001</v>
      </c>
      <c r="C24">
        <v>888</v>
      </c>
      <c r="D24">
        <v>14389.4102</v>
      </c>
      <c r="G24" s="4">
        <f t="shared" si="0"/>
        <v>1.9829303165313464E-2</v>
      </c>
      <c r="H24" s="4">
        <f t="shared" si="1"/>
        <v>0.5</v>
      </c>
      <c r="I24" s="4">
        <f t="shared" si="2"/>
        <v>3.1812343865183351E-11</v>
      </c>
    </row>
    <row r="25" spans="1:9" x14ac:dyDescent="0.2">
      <c r="A25" t="s">
        <v>14</v>
      </c>
      <c r="B25">
        <v>644389576.95959997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3" priority="1" operator="greater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30049.359199999999</v>
      </c>
      <c r="C3">
        <v>2</v>
      </c>
      <c r="D3">
        <v>15024.679599999999</v>
      </c>
      <c r="E3">
        <v>46.551299999999998</v>
      </c>
      <c r="F3" s="1">
        <v>5.9448000000000001E-20</v>
      </c>
      <c r="G3" s="4">
        <f>B3/B$25</f>
        <v>2.9081392225431553E-2</v>
      </c>
      <c r="H3" s="4">
        <f>B3/(B3+B$24)</f>
        <v>9.4895944609918514E-2</v>
      </c>
      <c r="I3" s="4">
        <f>(B3-C3*D$24)/(B$25+D$24)</f>
        <v>2.8447789661456818E-2</v>
      </c>
    </row>
    <row r="4" spans="1:9" x14ac:dyDescent="0.2">
      <c r="A4" t="s">
        <v>8</v>
      </c>
      <c r="B4">
        <v>59121.773800000003</v>
      </c>
      <c r="C4">
        <v>2</v>
      </c>
      <c r="D4">
        <v>29560.886900000001</v>
      </c>
      <c r="E4">
        <v>91.589200000000005</v>
      </c>
      <c r="F4" s="1">
        <v>6.8660999999999999E-37</v>
      </c>
      <c r="G4" s="4">
        <f t="shared" ref="G4:G24" si="0">B4/B$25</f>
        <v>5.7217309743531668E-2</v>
      </c>
      <c r="H4" s="4">
        <f t="shared" ref="H4:H24" si="1">B4/(B4+B$24)</f>
        <v>0.17100646400861888</v>
      </c>
      <c r="I4" s="4">
        <f t="shared" ref="I4:I24" si="2">(B4-C4*D$24)/(B$25+D$24)</f>
        <v>5.6574921435649593E-2</v>
      </c>
    </row>
    <row r="5" spans="1:9" x14ac:dyDescent="0.2">
      <c r="A5" t="s">
        <v>9</v>
      </c>
      <c r="B5">
        <v>262.06599999999997</v>
      </c>
      <c r="C5">
        <v>2</v>
      </c>
      <c r="D5">
        <v>131.03299999999999</v>
      </c>
      <c r="E5">
        <v>0.40598000000000001</v>
      </c>
      <c r="F5" s="1">
        <v>0.66644999999999999</v>
      </c>
      <c r="G5" s="4">
        <f t="shared" si="0"/>
        <v>2.5362418160817038E-4</v>
      </c>
      <c r="H5" s="4">
        <f t="shared" si="1"/>
        <v>9.1354023646586708E-4</v>
      </c>
      <c r="I5" s="4">
        <f t="shared" si="2"/>
        <v>-3.7097660066563336E-4</v>
      </c>
    </row>
    <row r="6" spans="1:9" x14ac:dyDescent="0.2">
      <c r="A6" t="s">
        <v>10</v>
      </c>
      <c r="B6">
        <v>5854.1818999999996</v>
      </c>
      <c r="C6">
        <v>2</v>
      </c>
      <c r="D6">
        <v>2927.0909999999999</v>
      </c>
      <c r="E6">
        <v>9.0691000000000006</v>
      </c>
      <c r="F6" s="1">
        <v>1.2619000000000001E-4</v>
      </c>
      <c r="G6" s="4">
        <f t="shared" si="0"/>
        <v>5.6656036775959637E-3</v>
      </c>
      <c r="H6" s="4">
        <f t="shared" si="1"/>
        <v>2.0016986117763133E-2</v>
      </c>
      <c r="I6" s="4">
        <f t="shared" si="2"/>
        <v>5.0393129463147061E-3</v>
      </c>
    </row>
    <row r="7" spans="1:9" x14ac:dyDescent="0.2">
      <c r="A7" t="s">
        <v>11</v>
      </c>
      <c r="B7">
        <v>15515.975899999999</v>
      </c>
      <c r="C7">
        <v>2</v>
      </c>
      <c r="D7">
        <v>7757.9880000000003</v>
      </c>
      <c r="E7">
        <v>24.036799999999999</v>
      </c>
      <c r="F7" s="1">
        <v>6.8192000000000003E-11</v>
      </c>
      <c r="G7" s="4">
        <f t="shared" si="0"/>
        <v>1.5016166498094353E-2</v>
      </c>
      <c r="H7" s="4">
        <f t="shared" si="1"/>
        <v>5.1356571852335955E-2</v>
      </c>
      <c r="I7" s="4">
        <f t="shared" si="2"/>
        <v>1.4386955952654641E-2</v>
      </c>
    </row>
    <row r="8" spans="1:9" x14ac:dyDescent="0.2">
      <c r="A8" t="s">
        <v>12</v>
      </c>
      <c r="B8">
        <v>262526.84639999998</v>
      </c>
      <c r="C8">
        <v>3</v>
      </c>
      <c r="D8">
        <v>87508.948799999998</v>
      </c>
      <c r="E8">
        <v>271.1311</v>
      </c>
      <c r="F8" s="1">
        <v>6.8366999999999998E-125</v>
      </c>
      <c r="G8" s="4">
        <f t="shared" si="0"/>
        <v>0.25407018296297057</v>
      </c>
      <c r="H8" s="4">
        <f t="shared" si="1"/>
        <v>0.47807483630020997</v>
      </c>
      <c r="I8" s="4">
        <f t="shared" si="2"/>
        <v>0.2530540644281602</v>
      </c>
    </row>
    <row r="9" spans="1:9" x14ac:dyDescent="0.2">
      <c r="A9" t="s">
        <v>26</v>
      </c>
      <c r="B9">
        <v>12232.8081</v>
      </c>
      <c r="C9">
        <v>4</v>
      </c>
      <c r="D9">
        <v>3058.2020000000002</v>
      </c>
      <c r="E9">
        <v>9.4753000000000007</v>
      </c>
      <c r="F9" s="1">
        <v>1.6726E-7</v>
      </c>
      <c r="G9" s="4">
        <f t="shared" si="0"/>
        <v>1.1838757958423823E-2</v>
      </c>
      <c r="H9" s="4">
        <f t="shared" si="1"/>
        <v>4.0934397736638498E-2</v>
      </c>
      <c r="I9" s="4">
        <f t="shared" si="2"/>
        <v>1.058601800770761E-2</v>
      </c>
    </row>
    <row r="10" spans="1:9" x14ac:dyDescent="0.2">
      <c r="A10" t="s">
        <v>27</v>
      </c>
      <c r="B10">
        <v>89.145200000000003</v>
      </c>
      <c r="C10">
        <v>4</v>
      </c>
      <c r="D10">
        <v>22.286300000000001</v>
      </c>
      <c r="E10">
        <v>6.905E-2</v>
      </c>
      <c r="F10">
        <v>0.99128000000000005</v>
      </c>
      <c r="G10" s="4">
        <f t="shared" si="0"/>
        <v>8.627360433744427E-5</v>
      </c>
      <c r="H10" s="4">
        <f t="shared" si="1"/>
        <v>3.109401690415556E-4</v>
      </c>
      <c r="I10" s="4">
        <f t="shared" si="2"/>
        <v>-1.162796506298252E-3</v>
      </c>
    </row>
    <row r="11" spans="1:9" x14ac:dyDescent="0.2">
      <c r="A11" t="s">
        <v>28</v>
      </c>
      <c r="B11">
        <v>228.9162</v>
      </c>
      <c r="C11">
        <v>4</v>
      </c>
      <c r="D11">
        <v>57.228999999999999</v>
      </c>
      <c r="E11">
        <v>0.17731</v>
      </c>
      <c r="F11">
        <v>0.95011999999999996</v>
      </c>
      <c r="G11" s="4">
        <f t="shared" si="0"/>
        <v>2.2154222173747167E-4</v>
      </c>
      <c r="H11" s="4">
        <f t="shared" si="1"/>
        <v>7.980750197442391E-4</v>
      </c>
      <c r="I11" s="4">
        <f t="shared" si="2"/>
        <v>-1.0275701279839206E-3</v>
      </c>
    </row>
    <row r="12" spans="1:9" x14ac:dyDescent="0.2">
      <c r="A12" t="s">
        <v>29</v>
      </c>
      <c r="B12">
        <v>291.61860000000001</v>
      </c>
      <c r="C12">
        <v>4</v>
      </c>
      <c r="D12">
        <v>72.904600000000002</v>
      </c>
      <c r="E12">
        <v>0.22588</v>
      </c>
      <c r="F12">
        <v>0.92396999999999996</v>
      </c>
      <c r="G12" s="4">
        <f t="shared" si="0"/>
        <v>2.8222481652225164E-4</v>
      </c>
      <c r="H12" s="4">
        <f t="shared" si="1"/>
        <v>1.0164534243721289E-3</v>
      </c>
      <c r="I12" s="4">
        <f t="shared" si="2"/>
        <v>-9.6690648199429052E-4</v>
      </c>
    </row>
    <row r="13" spans="1:9" x14ac:dyDescent="0.2">
      <c r="A13" t="s">
        <v>30</v>
      </c>
      <c r="B13">
        <v>12367.8382</v>
      </c>
      <c r="C13">
        <v>6</v>
      </c>
      <c r="D13">
        <v>2061.3063999999999</v>
      </c>
      <c r="E13">
        <v>6.3865999999999996</v>
      </c>
      <c r="F13" s="1">
        <v>1.3449E-6</v>
      </c>
      <c r="G13" s="4">
        <f t="shared" si="0"/>
        <v>1.1969438392379276E-2</v>
      </c>
      <c r="H13" s="4">
        <f t="shared" si="1"/>
        <v>4.136755435585715E-2</v>
      </c>
      <c r="I13" s="4">
        <f t="shared" si="2"/>
        <v>1.0092136049901357E-2</v>
      </c>
    </row>
    <row r="14" spans="1:9" x14ac:dyDescent="0.2">
      <c r="A14" t="s">
        <v>31</v>
      </c>
      <c r="B14">
        <v>887.42610000000002</v>
      </c>
      <c r="C14">
        <v>4</v>
      </c>
      <c r="D14">
        <v>221.85650000000001</v>
      </c>
      <c r="E14">
        <v>0.68737999999999999</v>
      </c>
      <c r="F14" s="1">
        <v>0.60077999999999998</v>
      </c>
      <c r="G14" s="4">
        <f t="shared" si="0"/>
        <v>8.5883982794498473E-4</v>
      </c>
      <c r="H14" s="4">
        <f t="shared" si="1"/>
        <v>3.0867644280790653E-3</v>
      </c>
      <c r="I14" s="4">
        <f t="shared" si="2"/>
        <v>-3.9047152483210294E-4</v>
      </c>
    </row>
    <row r="15" spans="1:9" x14ac:dyDescent="0.2">
      <c r="A15" t="s">
        <v>32</v>
      </c>
      <c r="B15">
        <v>499.69990000000001</v>
      </c>
      <c r="C15">
        <v>4</v>
      </c>
      <c r="D15">
        <v>124.925</v>
      </c>
      <c r="E15">
        <v>0.38706000000000002</v>
      </c>
      <c r="F15">
        <v>0.81798999999999999</v>
      </c>
      <c r="G15" s="4">
        <f t="shared" si="0"/>
        <v>4.8360328385667957E-4</v>
      </c>
      <c r="H15" s="4">
        <f t="shared" si="1"/>
        <v>1.7404704514654193E-3</v>
      </c>
      <c r="I15" s="4">
        <f t="shared" si="2"/>
        <v>-7.6559089725970373E-4</v>
      </c>
    </row>
    <row r="16" spans="1:9" x14ac:dyDescent="0.2">
      <c r="A16" t="s">
        <v>33</v>
      </c>
      <c r="B16">
        <v>2095.1763000000001</v>
      </c>
      <c r="C16">
        <v>4</v>
      </c>
      <c r="D16">
        <v>523.79409999999996</v>
      </c>
      <c r="E16">
        <v>1.6229</v>
      </c>
      <c r="F16">
        <v>0.16636000000000001</v>
      </c>
      <c r="G16" s="4">
        <f t="shared" si="0"/>
        <v>2.0276852945911887E-3</v>
      </c>
      <c r="H16" s="4">
        <f t="shared" si="1"/>
        <v>7.2572357356891614E-3</v>
      </c>
      <c r="I16" s="4">
        <f t="shared" si="2"/>
        <v>7.7800895720215072E-4</v>
      </c>
    </row>
    <row r="17" spans="1:9" x14ac:dyDescent="0.2">
      <c r="A17" t="s">
        <v>34</v>
      </c>
      <c r="B17">
        <v>30154.270199999999</v>
      </c>
      <c r="C17">
        <v>6</v>
      </c>
      <c r="D17">
        <v>5025.7116999999998</v>
      </c>
      <c r="E17">
        <v>15.571300000000001</v>
      </c>
      <c r="F17" s="1">
        <v>4.8162999999999999E-17</v>
      </c>
      <c r="G17" s="4">
        <f t="shared" si="0"/>
        <v>2.9182923772891715E-2</v>
      </c>
      <c r="H17" s="4">
        <f t="shared" si="1"/>
        <v>9.5195714572438542E-2</v>
      </c>
      <c r="I17" s="4">
        <f t="shared" si="2"/>
        <v>2.7300246333823872E-2</v>
      </c>
    </row>
    <row r="18" spans="1:9" x14ac:dyDescent="0.2">
      <c r="A18" t="s">
        <v>35</v>
      </c>
      <c r="B18">
        <v>1265.3607999999999</v>
      </c>
      <c r="C18">
        <v>4</v>
      </c>
      <c r="D18">
        <v>316.34019999999998</v>
      </c>
      <c r="E18">
        <v>0.98011999999999999</v>
      </c>
      <c r="F18">
        <v>0.41746</v>
      </c>
      <c r="G18" s="4">
        <f t="shared" si="0"/>
        <v>1.2246002813759119E-3</v>
      </c>
      <c r="H18" s="4">
        <f t="shared" si="1"/>
        <v>4.3955692258079637E-3</v>
      </c>
      <c r="I18" s="4">
        <f t="shared" si="2"/>
        <v>-2.4825284050299761E-5</v>
      </c>
    </row>
    <row r="19" spans="1:9" x14ac:dyDescent="0.2">
      <c r="A19" t="s">
        <v>36</v>
      </c>
      <c r="B19">
        <v>13603.2477</v>
      </c>
      <c r="C19">
        <v>4</v>
      </c>
      <c r="D19">
        <v>3400.8119000000002</v>
      </c>
      <c r="E19">
        <v>10.536799999999999</v>
      </c>
      <c r="F19" s="1">
        <v>2.4158E-8</v>
      </c>
      <c r="G19" s="4">
        <f t="shared" si="0"/>
        <v>1.3165052181991278E-2</v>
      </c>
      <c r="H19" s="4">
        <f t="shared" si="1"/>
        <v>4.5312474674999936E-2</v>
      </c>
      <c r="I19" s="4">
        <f t="shared" si="2"/>
        <v>1.1911898081589468E-2</v>
      </c>
    </row>
    <row r="20" spans="1:9" x14ac:dyDescent="0.2">
      <c r="A20" t="s">
        <v>37</v>
      </c>
      <c r="B20">
        <v>103742.95170000001</v>
      </c>
      <c r="C20">
        <v>6</v>
      </c>
      <c r="D20">
        <v>17290.491900000001</v>
      </c>
      <c r="E20">
        <v>53.571599999999997</v>
      </c>
      <c r="F20" s="1">
        <v>1.9084999999999999E-56</v>
      </c>
      <c r="G20" s="4">
        <f t="shared" si="0"/>
        <v>0.10040112499343085</v>
      </c>
      <c r="H20" s="4">
        <f t="shared" si="1"/>
        <v>0.26576941439738505</v>
      </c>
      <c r="I20" s="4">
        <f t="shared" si="2"/>
        <v>9.8496208902395729E-2</v>
      </c>
    </row>
    <row r="21" spans="1:9" x14ac:dyDescent="0.2">
      <c r="A21" t="s">
        <v>38</v>
      </c>
      <c r="B21">
        <v>10017.6512</v>
      </c>
      <c r="C21">
        <v>4</v>
      </c>
      <c r="D21">
        <v>2504.4128000000001</v>
      </c>
      <c r="E21">
        <v>7.7595000000000001</v>
      </c>
      <c r="F21" s="1">
        <v>3.7956999999999999E-6</v>
      </c>
      <c r="G21" s="4">
        <f t="shared" si="0"/>
        <v>9.6949569468611184E-3</v>
      </c>
      <c r="H21" s="4">
        <f t="shared" si="1"/>
        <v>3.3772200719511342E-2</v>
      </c>
      <c r="I21" s="4">
        <f t="shared" si="2"/>
        <v>8.442886421148153E-3</v>
      </c>
    </row>
    <row r="22" spans="1:9" x14ac:dyDescent="0.2">
      <c r="A22" t="s">
        <v>39</v>
      </c>
      <c r="B22">
        <v>6894.8287</v>
      </c>
      <c r="C22">
        <v>6</v>
      </c>
      <c r="D22">
        <v>1149.1380999999999</v>
      </c>
      <c r="E22">
        <v>3.5604</v>
      </c>
      <c r="F22" s="1">
        <v>1.7191999999999999E-3</v>
      </c>
      <c r="G22" s="4">
        <f t="shared" si="0"/>
        <v>6.6727285735884295E-3</v>
      </c>
      <c r="H22" s="4">
        <f t="shared" si="1"/>
        <v>2.349164194586071E-2</v>
      </c>
      <c r="I22" s="4">
        <f t="shared" si="2"/>
        <v>4.7970801859171901E-3</v>
      </c>
    </row>
    <row r="23" spans="1:9" x14ac:dyDescent="0.2">
      <c r="A23" t="s">
        <v>40</v>
      </c>
      <c r="B23">
        <v>178977.087</v>
      </c>
      <c r="C23">
        <v>6</v>
      </c>
      <c r="D23">
        <v>29829.514500000001</v>
      </c>
      <c r="E23">
        <v>92.421499999999995</v>
      </c>
      <c r="F23" s="1">
        <v>4.1060999999999997E-90</v>
      </c>
      <c r="G23" s="4">
        <f t="shared" si="0"/>
        <v>0.17321177572439503</v>
      </c>
      <c r="H23" s="4">
        <f t="shared" si="1"/>
        <v>0.38441449092973495</v>
      </c>
      <c r="I23" s="4">
        <f t="shared" si="2"/>
        <v>0.17128412372184618</v>
      </c>
    </row>
    <row r="24" spans="1:9" x14ac:dyDescent="0.2">
      <c r="A24" t="s">
        <v>13</v>
      </c>
      <c r="B24">
        <v>286606.5245</v>
      </c>
      <c r="C24">
        <v>888</v>
      </c>
      <c r="D24">
        <v>322.75510000000003</v>
      </c>
      <c r="G24" s="4">
        <f t="shared" si="0"/>
        <v>0.27737419283644021</v>
      </c>
      <c r="H24" s="4">
        <f t="shared" si="1"/>
        <v>0.5</v>
      </c>
      <c r="I24" s="4">
        <f t="shared" si="2"/>
        <v>-4.1601865247905372E-9</v>
      </c>
    </row>
    <row r="25" spans="1:9" x14ac:dyDescent="0.2">
      <c r="A25" t="s">
        <v>14</v>
      </c>
      <c r="B25">
        <v>1033284.7536000001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2" priority="1" operator="greaterThan">
      <formula>0.01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14291.4946</v>
      </c>
      <c r="C3">
        <v>2</v>
      </c>
      <c r="D3">
        <v>7145.7473</v>
      </c>
      <c r="E3">
        <v>10.296900000000001</v>
      </c>
      <c r="F3" s="1">
        <v>3.7947000000000001E-5</v>
      </c>
      <c r="G3" s="4">
        <f>B3/B$25</f>
        <v>1.1118973519991867E-3</v>
      </c>
      <c r="H3" s="4">
        <f>B3/(B3+B$24)</f>
        <v>2.2665596435014718E-2</v>
      </c>
      <c r="I3" s="4">
        <f>(B3-C3*D$24)/(B$25+D$24)</f>
        <v>1.0038595676045566E-3</v>
      </c>
    </row>
    <row r="4" spans="1:9" x14ac:dyDescent="0.2">
      <c r="A4" t="s">
        <v>8</v>
      </c>
      <c r="B4">
        <v>4658133.9835999999</v>
      </c>
      <c r="C4">
        <v>2</v>
      </c>
      <c r="D4">
        <v>2329066.9918</v>
      </c>
      <c r="E4">
        <v>3356.1491999999998</v>
      </c>
      <c r="F4">
        <v>0</v>
      </c>
      <c r="G4" s="4">
        <f t="shared" ref="G4:G24" si="0">B4/B$25</f>
        <v>0.36240904024287718</v>
      </c>
      <c r="H4" s="4">
        <f t="shared" ref="H4:H24" si="1">B4/(B4+B$24)</f>
        <v>0.88316248268041353</v>
      </c>
      <c r="I4" s="4">
        <f t="shared" ref="I4:I24" si="2">(B4-C4*D$24)/(B$25+D$24)</f>
        <v>0.36228149643141944</v>
      </c>
    </row>
    <row r="5" spans="1:9" x14ac:dyDescent="0.2">
      <c r="A5" t="s">
        <v>9</v>
      </c>
      <c r="B5">
        <v>209937.8137</v>
      </c>
      <c r="C5">
        <v>2</v>
      </c>
      <c r="D5">
        <v>104968.9068</v>
      </c>
      <c r="E5">
        <v>151.2586</v>
      </c>
      <c r="F5" s="1">
        <v>2.9426000000000002E-57</v>
      </c>
      <c r="G5" s="4">
        <f t="shared" si="0"/>
        <v>1.6333442069629899E-2</v>
      </c>
      <c r="H5" s="4">
        <f t="shared" si="1"/>
        <v>0.25410564188819151</v>
      </c>
      <c r="I5" s="4">
        <f t="shared" si="2"/>
        <v>1.6224582491127439E-2</v>
      </c>
    </row>
    <row r="6" spans="1:9" x14ac:dyDescent="0.2">
      <c r="A6" t="s">
        <v>10</v>
      </c>
      <c r="B6">
        <v>3426.2348999999999</v>
      </c>
      <c r="C6">
        <v>2</v>
      </c>
      <c r="D6">
        <v>1713.1174000000001</v>
      </c>
      <c r="E6">
        <v>2.4685999999999999</v>
      </c>
      <c r="F6">
        <v>8.5287000000000002E-2</v>
      </c>
      <c r="G6" s="4">
        <f t="shared" si="0"/>
        <v>2.6656564755915714E-4</v>
      </c>
      <c r="H6" s="4">
        <f t="shared" si="1"/>
        <v>5.5291137329490101E-3</v>
      </c>
      <c r="I6" s="4">
        <f t="shared" si="2"/>
        <v>1.5857350167407149E-4</v>
      </c>
    </row>
    <row r="7" spans="1:9" x14ac:dyDescent="0.2">
      <c r="A7" t="s">
        <v>11</v>
      </c>
      <c r="B7">
        <v>131919.0221</v>
      </c>
      <c r="C7">
        <v>2</v>
      </c>
      <c r="D7">
        <v>65959.510999999999</v>
      </c>
      <c r="E7">
        <v>95.046599999999998</v>
      </c>
      <c r="F7" s="1">
        <v>3.9440999999999998E-38</v>
      </c>
      <c r="G7" s="4">
        <f t="shared" si="0"/>
        <v>1.0263475966419367E-2</v>
      </c>
      <c r="H7" s="4">
        <f t="shared" si="1"/>
        <v>0.17632357231160301</v>
      </c>
      <c r="I7" s="4">
        <f t="shared" si="2"/>
        <v>1.0154944098571171E-2</v>
      </c>
    </row>
    <row r="8" spans="1:9" x14ac:dyDescent="0.2">
      <c r="A8" t="s">
        <v>12</v>
      </c>
      <c r="B8">
        <v>3494584.1192999999</v>
      </c>
      <c r="C8">
        <v>3</v>
      </c>
      <c r="D8">
        <v>1164861.3731</v>
      </c>
      <c r="E8">
        <v>1678.5471</v>
      </c>
      <c r="F8" s="1">
        <v>0</v>
      </c>
      <c r="G8" s="4">
        <f t="shared" si="0"/>
        <v>0.27188330803330252</v>
      </c>
      <c r="H8" s="4">
        <f t="shared" si="1"/>
        <v>0.85009220402694752</v>
      </c>
      <c r="I8" s="4">
        <f t="shared" si="2"/>
        <v>0.27170666272732763</v>
      </c>
    </row>
    <row r="9" spans="1:9" x14ac:dyDescent="0.2">
      <c r="A9" t="s">
        <v>26</v>
      </c>
      <c r="B9">
        <v>26648.011399999999</v>
      </c>
      <c r="C9">
        <v>4</v>
      </c>
      <c r="D9">
        <v>6662.0029000000004</v>
      </c>
      <c r="E9">
        <v>9.5998000000000001</v>
      </c>
      <c r="F9" s="1">
        <v>1.3330000000000001E-7</v>
      </c>
      <c r="G9" s="4">
        <f t="shared" si="0"/>
        <v>2.0732508489143E-3</v>
      </c>
      <c r="H9" s="4">
        <f t="shared" si="1"/>
        <v>4.1450124197339136E-2</v>
      </c>
      <c r="I9" s="4">
        <f t="shared" si="2"/>
        <v>1.8571834078187385E-3</v>
      </c>
    </row>
    <row r="10" spans="1:9" x14ac:dyDescent="0.2">
      <c r="A10" t="s">
        <v>27</v>
      </c>
      <c r="B10">
        <v>305.6635</v>
      </c>
      <c r="C10">
        <v>4</v>
      </c>
      <c r="D10">
        <v>76.415899999999993</v>
      </c>
      <c r="E10">
        <v>0.11011</v>
      </c>
      <c r="F10" s="1">
        <v>0.97899999999999998</v>
      </c>
      <c r="G10" s="4">
        <f t="shared" si="0"/>
        <v>2.3781028210499646E-5</v>
      </c>
      <c r="H10" s="4">
        <f t="shared" si="1"/>
        <v>4.9576348539444738E-4</v>
      </c>
      <c r="I10" s="4">
        <f t="shared" si="2"/>
        <v>-1.9217576431068394E-4</v>
      </c>
    </row>
    <row r="11" spans="1:9" x14ac:dyDescent="0.2">
      <c r="A11" t="s">
        <v>28</v>
      </c>
      <c r="B11">
        <v>521.29809999999998</v>
      </c>
      <c r="C11">
        <v>4</v>
      </c>
      <c r="D11">
        <v>130.3245</v>
      </c>
      <c r="E11">
        <v>0.18779999999999999</v>
      </c>
      <c r="F11">
        <v>0.94479999999999997</v>
      </c>
      <c r="G11" s="4">
        <f t="shared" si="0"/>
        <v>4.0557687856678556E-5</v>
      </c>
      <c r="H11" s="4">
        <f t="shared" si="1"/>
        <v>8.4521117742847513E-4</v>
      </c>
      <c r="I11" s="4">
        <f t="shared" si="2"/>
        <v>-1.754000104175217E-4</v>
      </c>
    </row>
    <row r="12" spans="1:9" x14ac:dyDescent="0.2">
      <c r="A12" t="s">
        <v>29</v>
      </c>
      <c r="B12">
        <v>952.85569999999996</v>
      </c>
      <c r="C12">
        <v>4</v>
      </c>
      <c r="D12">
        <v>238.2139</v>
      </c>
      <c r="E12">
        <v>0.34326000000000001</v>
      </c>
      <c r="F12">
        <v>0.84877999999999998</v>
      </c>
      <c r="G12" s="4">
        <f t="shared" si="0"/>
        <v>7.4133445053908593E-5</v>
      </c>
      <c r="H12" s="4">
        <f t="shared" si="1"/>
        <v>1.5438405798596636E-3</v>
      </c>
      <c r="I12" s="4">
        <f t="shared" si="2"/>
        <v>-1.4182606593772228E-4</v>
      </c>
    </row>
    <row r="13" spans="1:9" x14ac:dyDescent="0.2">
      <c r="A13" t="s">
        <v>30</v>
      </c>
      <c r="B13">
        <v>3786.7808</v>
      </c>
      <c r="C13">
        <v>6</v>
      </c>
      <c r="D13">
        <v>631.13009999999997</v>
      </c>
      <c r="E13">
        <v>0.90944999999999998</v>
      </c>
      <c r="F13" s="1">
        <v>0.48725000000000002</v>
      </c>
      <c r="G13" s="4">
        <f t="shared" si="0"/>
        <v>2.9461659973067906E-4</v>
      </c>
      <c r="H13" s="4">
        <f t="shared" si="1"/>
        <v>6.1073940491543442E-3</v>
      </c>
      <c r="I13" s="4">
        <f t="shared" si="2"/>
        <v>-2.9332569203990324E-5</v>
      </c>
    </row>
    <row r="14" spans="1:9" x14ac:dyDescent="0.2">
      <c r="A14" t="s">
        <v>31</v>
      </c>
      <c r="B14">
        <v>263411.78090000001</v>
      </c>
      <c r="C14">
        <v>4</v>
      </c>
      <c r="D14">
        <v>65852.945200000002</v>
      </c>
      <c r="E14">
        <v>94.893100000000004</v>
      </c>
      <c r="F14" s="1">
        <v>3.1800000000000002E-67</v>
      </c>
      <c r="G14" s="4">
        <f t="shared" si="0"/>
        <v>2.0493788079246792E-2</v>
      </c>
      <c r="H14" s="4">
        <f t="shared" si="1"/>
        <v>0.29944822725810266</v>
      </c>
      <c r="I14" s="4">
        <f t="shared" si="2"/>
        <v>2.0276726134029619E-2</v>
      </c>
    </row>
    <row r="15" spans="1:9" x14ac:dyDescent="0.2">
      <c r="A15" t="s">
        <v>32</v>
      </c>
      <c r="B15">
        <v>9666.9220999999998</v>
      </c>
      <c r="C15">
        <v>4</v>
      </c>
      <c r="D15">
        <v>2416.7305000000001</v>
      </c>
      <c r="E15">
        <v>3.4824999999999999</v>
      </c>
      <c r="F15">
        <v>7.8329000000000003E-3</v>
      </c>
      <c r="G15" s="4">
        <f t="shared" si="0"/>
        <v>7.5209943996847018E-4</v>
      </c>
      <c r="H15" s="4">
        <f t="shared" si="1"/>
        <v>1.5444530948520946E-2</v>
      </c>
      <c r="I15" s="4">
        <f t="shared" si="2"/>
        <v>5.3610332635402617E-4</v>
      </c>
    </row>
    <row r="16" spans="1:9" x14ac:dyDescent="0.2">
      <c r="A16" t="s">
        <v>33</v>
      </c>
      <c r="B16">
        <v>378784.60800000001</v>
      </c>
      <c r="C16">
        <v>4</v>
      </c>
      <c r="D16">
        <v>94696.152000000002</v>
      </c>
      <c r="E16">
        <v>136.45570000000001</v>
      </c>
      <c r="F16" s="1">
        <v>6.9482000000000001E-91</v>
      </c>
      <c r="G16" s="4">
        <f t="shared" si="0"/>
        <v>2.9469947993630414E-2</v>
      </c>
      <c r="H16" s="4">
        <f t="shared" si="1"/>
        <v>0.38067657070869287</v>
      </c>
      <c r="I16" s="4">
        <f t="shared" si="2"/>
        <v>2.925240143561832E-2</v>
      </c>
    </row>
    <row r="17" spans="1:9" x14ac:dyDescent="0.2">
      <c r="A17" t="s">
        <v>34</v>
      </c>
      <c r="B17">
        <v>2760066.6672999999</v>
      </c>
      <c r="C17">
        <v>6</v>
      </c>
      <c r="D17">
        <v>460011.11119999998</v>
      </c>
      <c r="E17">
        <v>662.86879999999996</v>
      </c>
      <c r="F17" s="1" t="s">
        <v>71</v>
      </c>
      <c r="G17" s="4">
        <f t="shared" si="0"/>
        <v>0.2147368700480137</v>
      </c>
      <c r="H17" s="4">
        <f t="shared" si="1"/>
        <v>0.81747972910988209</v>
      </c>
      <c r="I17" s="4">
        <f t="shared" si="2"/>
        <v>0.21440134338260131</v>
      </c>
    </row>
    <row r="18" spans="1:9" x14ac:dyDescent="0.2">
      <c r="A18" t="s">
        <v>35</v>
      </c>
      <c r="B18">
        <v>1312.9222</v>
      </c>
      <c r="C18">
        <v>4</v>
      </c>
      <c r="D18">
        <v>328.23059999999998</v>
      </c>
      <c r="E18">
        <v>0.47298000000000001</v>
      </c>
      <c r="F18">
        <v>0.75561</v>
      </c>
      <c r="G18" s="4">
        <f t="shared" si="0"/>
        <v>1.0214709926566717E-4</v>
      </c>
      <c r="H18" s="4">
        <f t="shared" si="1"/>
        <v>2.1259890291513389E-3</v>
      </c>
      <c r="I18" s="4">
        <f t="shared" si="2"/>
        <v>-1.1381392415169955E-4</v>
      </c>
    </row>
    <row r="19" spans="1:9" x14ac:dyDescent="0.2">
      <c r="A19" t="s">
        <v>36</v>
      </c>
      <c r="B19">
        <v>1076.9237000000001</v>
      </c>
      <c r="C19">
        <v>4</v>
      </c>
      <c r="D19">
        <v>269.23090000000002</v>
      </c>
      <c r="E19">
        <v>0.38796000000000003</v>
      </c>
      <c r="F19">
        <v>0.81735000000000002</v>
      </c>
      <c r="G19" s="4">
        <f t="shared" si="0"/>
        <v>8.378610102369325E-5</v>
      </c>
      <c r="H19" s="4">
        <f t="shared" si="1"/>
        <v>1.7445079714583907E-3</v>
      </c>
      <c r="I19" s="4">
        <f t="shared" si="2"/>
        <v>-1.3217393110399498E-4</v>
      </c>
    </row>
    <row r="20" spans="1:9" x14ac:dyDescent="0.2">
      <c r="A20" t="s">
        <v>37</v>
      </c>
      <c r="B20">
        <v>107601.2855</v>
      </c>
      <c r="C20">
        <v>6</v>
      </c>
      <c r="D20">
        <v>17933.547600000002</v>
      </c>
      <c r="E20">
        <v>25.841999999999999</v>
      </c>
      <c r="F20" s="1">
        <v>2.0879999999999999E-28</v>
      </c>
      <c r="G20" s="4">
        <f t="shared" si="0"/>
        <v>8.3715236067162958E-3</v>
      </c>
      <c r="H20" s="4">
        <f t="shared" si="1"/>
        <v>0.14865204041702715</v>
      </c>
      <c r="I20" s="4">
        <f t="shared" si="2"/>
        <v>8.0471383746414521E-3</v>
      </c>
    </row>
    <row r="21" spans="1:9" x14ac:dyDescent="0.2">
      <c r="A21" t="s">
        <v>38</v>
      </c>
      <c r="B21">
        <v>2914.1460000000002</v>
      </c>
      <c r="C21">
        <v>4</v>
      </c>
      <c r="D21">
        <v>728.53650000000005</v>
      </c>
      <c r="E21">
        <v>1.0498000000000001</v>
      </c>
      <c r="F21">
        <v>0.38038</v>
      </c>
      <c r="G21" s="4">
        <f t="shared" si="0"/>
        <v>2.2672444775223311E-4</v>
      </c>
      <c r="H21" s="4">
        <f t="shared" si="1"/>
        <v>4.7066156992362227E-3</v>
      </c>
      <c r="I21" s="4">
        <f t="shared" si="2"/>
        <v>1.0756698543702967E-5</v>
      </c>
    </row>
    <row r="22" spans="1:9" x14ac:dyDescent="0.2">
      <c r="A22" t="s">
        <v>39</v>
      </c>
      <c r="B22">
        <v>3887.3566000000001</v>
      </c>
      <c r="C22">
        <v>6</v>
      </c>
      <c r="D22">
        <v>647.89279999999997</v>
      </c>
      <c r="E22">
        <v>0.93359999999999999</v>
      </c>
      <c r="F22">
        <v>0.46986</v>
      </c>
      <c r="G22" s="4">
        <f t="shared" si="0"/>
        <v>3.0244153118992617E-4</v>
      </c>
      <c r="H22" s="4">
        <f t="shared" si="1"/>
        <v>6.268587832659149E-3</v>
      </c>
      <c r="I22" s="4">
        <f t="shared" si="2"/>
        <v>-2.1508060204006519E-5</v>
      </c>
    </row>
    <row r="23" spans="1:9" x14ac:dyDescent="0.2">
      <c r="A23" t="s">
        <v>40</v>
      </c>
      <c r="B23">
        <v>163774.68280000001</v>
      </c>
      <c r="C23">
        <v>6</v>
      </c>
      <c r="D23">
        <v>27295.780500000001</v>
      </c>
      <c r="E23">
        <v>39.332799999999999</v>
      </c>
      <c r="F23" s="1">
        <v>1.5994000000000001E-42</v>
      </c>
      <c r="G23" s="4">
        <f t="shared" si="0"/>
        <v>1.2741888880525255E-2</v>
      </c>
      <c r="H23" s="4">
        <f t="shared" si="1"/>
        <v>0.20996213837955041</v>
      </c>
      <c r="I23" s="4">
        <f t="shared" si="2"/>
        <v>1.2417267697336533E-2</v>
      </c>
    </row>
    <row r="24" spans="1:9" x14ac:dyDescent="0.2">
      <c r="A24" t="s">
        <v>13</v>
      </c>
      <c r="B24">
        <v>616245.39159999997</v>
      </c>
      <c r="C24">
        <v>888</v>
      </c>
      <c r="D24">
        <v>693.97</v>
      </c>
      <c r="G24" s="4">
        <f t="shared" si="0"/>
        <v>4.7944713851114054E-2</v>
      </c>
      <c r="H24" s="4">
        <f t="shared" si="1"/>
        <v>0.5</v>
      </c>
      <c r="I24" s="4">
        <f t="shared" si="2"/>
        <v>2.4583894366422181E-9</v>
      </c>
    </row>
    <row r="25" spans="1:9" x14ac:dyDescent="0.2">
      <c r="A25" t="s">
        <v>14</v>
      </c>
      <c r="B25">
        <v>12853249.964400001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1" priority="1" operator="greaterThan"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17602.657500000001</v>
      </c>
      <c r="C3">
        <v>2</v>
      </c>
      <c r="D3">
        <v>8801.3287999999993</v>
      </c>
      <c r="E3">
        <v>27.189800000000002</v>
      </c>
      <c r="F3" s="1">
        <v>3.4600000000000002E-12</v>
      </c>
      <c r="G3" s="4">
        <f>B3/B$25</f>
        <v>8.0529029891356057E-3</v>
      </c>
      <c r="H3" s="4">
        <f>B3/(B3+B$24)</f>
        <v>5.7704494653006283E-2</v>
      </c>
      <c r="I3" s="4">
        <f>(B3-C3*D$24)/(B$25+D$24)</f>
        <v>7.7555804934622786E-3</v>
      </c>
    </row>
    <row r="4" spans="1:9" x14ac:dyDescent="0.2">
      <c r="A4" t="s">
        <v>8</v>
      </c>
      <c r="B4">
        <v>343387.63900000002</v>
      </c>
      <c r="C4">
        <v>2</v>
      </c>
      <c r="D4">
        <v>171693.81950000001</v>
      </c>
      <c r="E4">
        <v>530.41030000000001</v>
      </c>
      <c r="F4" s="1">
        <v>2.7331000000000001E-152</v>
      </c>
      <c r="G4" s="4">
        <f t="shared" ref="G4:G24" si="0">B4/B$25</f>
        <v>0.15709374249514987</v>
      </c>
      <c r="H4" s="4">
        <f t="shared" ref="H4:H24" si="1">B4/(B4+B$24)</f>
        <v>0.54433977050927373</v>
      </c>
      <c r="I4" s="4">
        <f t="shared" ref="I4:I24" si="2">(B4-C4*D$24)/(B$25+D$24)</f>
        <v>0.15677435225699163</v>
      </c>
    </row>
    <row r="5" spans="1:9" x14ac:dyDescent="0.2">
      <c r="A5" t="s">
        <v>9</v>
      </c>
      <c r="B5">
        <v>69473.887600000002</v>
      </c>
      <c r="C5">
        <v>2</v>
      </c>
      <c r="D5">
        <v>34736.943800000001</v>
      </c>
      <c r="E5">
        <v>107.3121</v>
      </c>
      <c r="F5" s="1">
        <v>1.8094E-42</v>
      </c>
      <c r="G5" s="4">
        <f t="shared" si="0"/>
        <v>3.1783068955406939E-2</v>
      </c>
      <c r="H5" s="4">
        <f t="shared" si="1"/>
        <v>0.19464860680084711</v>
      </c>
      <c r="I5" s="4">
        <f t="shared" si="2"/>
        <v>3.1482232851024736E-2</v>
      </c>
    </row>
    <row r="6" spans="1:9" x14ac:dyDescent="0.2">
      <c r="A6" t="s">
        <v>10</v>
      </c>
      <c r="B6">
        <v>54469.14</v>
      </c>
      <c r="C6">
        <v>2</v>
      </c>
      <c r="D6">
        <v>27234.57</v>
      </c>
      <c r="E6">
        <v>84.135199999999998</v>
      </c>
      <c r="F6" s="1">
        <v>3.461E-34</v>
      </c>
      <c r="G6" s="4">
        <f t="shared" si="0"/>
        <v>2.4918663578021999E-2</v>
      </c>
      <c r="H6" s="4">
        <f t="shared" si="1"/>
        <v>0.15930619019092346</v>
      </c>
      <c r="I6" s="4">
        <f t="shared" si="2"/>
        <v>2.4618843852309436E-2</v>
      </c>
    </row>
    <row r="7" spans="1:9" x14ac:dyDescent="0.2">
      <c r="A7" t="s">
        <v>11</v>
      </c>
      <c r="B7">
        <v>132343.60939999999</v>
      </c>
      <c r="C7">
        <v>2</v>
      </c>
      <c r="D7">
        <v>66171.804699999993</v>
      </c>
      <c r="E7">
        <v>204.42320000000001</v>
      </c>
      <c r="F7" s="1">
        <v>9.3936999999999994E-74</v>
      </c>
      <c r="G7" s="4">
        <f t="shared" si="0"/>
        <v>6.0544849420052338E-2</v>
      </c>
      <c r="H7" s="4">
        <f t="shared" si="1"/>
        <v>0.31526203091731292</v>
      </c>
      <c r="I7" s="4">
        <f t="shared" si="2"/>
        <v>6.0239754700603255E-2</v>
      </c>
    </row>
    <row r="8" spans="1:9" x14ac:dyDescent="0.2">
      <c r="A8" t="s">
        <v>12</v>
      </c>
      <c r="B8">
        <v>795374.93110000005</v>
      </c>
      <c r="C8">
        <v>3</v>
      </c>
      <c r="D8">
        <v>265124.97700000001</v>
      </c>
      <c r="E8">
        <v>819.04520000000002</v>
      </c>
      <c r="F8" s="1">
        <v>3.6757999999999999E-255</v>
      </c>
      <c r="G8" s="4">
        <f t="shared" si="0"/>
        <v>0.36386989635733791</v>
      </c>
      <c r="H8" s="4">
        <f t="shared" si="1"/>
        <v>0.73453991991738732</v>
      </c>
      <c r="I8" s="4">
        <f t="shared" si="2"/>
        <v>0.36337182472226465</v>
      </c>
    </row>
    <row r="9" spans="1:9" x14ac:dyDescent="0.2">
      <c r="A9" t="s">
        <v>26</v>
      </c>
      <c r="B9">
        <v>38411.725299999998</v>
      </c>
      <c r="C9">
        <v>4</v>
      </c>
      <c r="D9">
        <v>9602.9313000000002</v>
      </c>
      <c r="E9">
        <v>29.6661</v>
      </c>
      <c r="F9" s="1">
        <v>3.4797999999999998E-23</v>
      </c>
      <c r="G9" s="4">
        <f t="shared" si="0"/>
        <v>1.7572681709351317E-2</v>
      </c>
      <c r="H9" s="4">
        <f t="shared" si="1"/>
        <v>0.11787895597725079</v>
      </c>
      <c r="I9" s="4">
        <f t="shared" si="2"/>
        <v>1.6977819524945374E-2</v>
      </c>
    </row>
    <row r="10" spans="1:9" x14ac:dyDescent="0.2">
      <c r="A10" t="s">
        <v>27</v>
      </c>
      <c r="B10">
        <v>1726.3498999999999</v>
      </c>
      <c r="C10">
        <v>4</v>
      </c>
      <c r="D10">
        <v>431.58749999999998</v>
      </c>
      <c r="E10">
        <v>1.3332999999999999</v>
      </c>
      <c r="F10">
        <v>0.25570999999999999</v>
      </c>
      <c r="G10" s="4">
        <f t="shared" si="0"/>
        <v>7.8977440025768575E-4</v>
      </c>
      <c r="H10" s="4">
        <f t="shared" si="1"/>
        <v>5.9699763348927855E-3</v>
      </c>
      <c r="I10" s="4">
        <f t="shared" si="2"/>
        <v>1.9739717821422629E-4</v>
      </c>
    </row>
    <row r="11" spans="1:9" x14ac:dyDescent="0.2">
      <c r="A11" t="s">
        <v>28</v>
      </c>
      <c r="B11">
        <v>926.70579999999995</v>
      </c>
      <c r="C11">
        <v>4</v>
      </c>
      <c r="D11">
        <v>231.6765</v>
      </c>
      <c r="E11">
        <v>0.71570999999999996</v>
      </c>
      <c r="F11">
        <v>0.58126999999999995</v>
      </c>
      <c r="G11" s="4">
        <f t="shared" si="0"/>
        <v>4.2395143499606819E-4</v>
      </c>
      <c r="H11" s="4">
        <f t="shared" si="1"/>
        <v>3.2135738155888048E-3</v>
      </c>
      <c r="I11" s="4">
        <f t="shared" si="2"/>
        <v>-1.6837162144406258E-4</v>
      </c>
    </row>
    <row r="12" spans="1:9" x14ac:dyDescent="0.2">
      <c r="A12" t="s">
        <v>29</v>
      </c>
      <c r="B12">
        <v>1887.0214000000001</v>
      </c>
      <c r="C12">
        <v>4</v>
      </c>
      <c r="D12">
        <v>471.75529999999998</v>
      </c>
      <c r="E12">
        <v>1.4574</v>
      </c>
      <c r="F12">
        <v>0.21324000000000001</v>
      </c>
      <c r="G12" s="4">
        <f t="shared" si="0"/>
        <v>8.6327875621183088E-4</v>
      </c>
      <c r="H12" s="4">
        <f t="shared" si="1"/>
        <v>6.5219786478764594E-3</v>
      </c>
      <c r="I12" s="4">
        <f t="shared" si="2"/>
        <v>2.7089065074068755E-4</v>
      </c>
    </row>
    <row r="13" spans="1:9" x14ac:dyDescent="0.2">
      <c r="A13" t="s">
        <v>30</v>
      </c>
      <c r="B13">
        <v>19674.424200000001</v>
      </c>
      <c r="C13">
        <v>6</v>
      </c>
      <c r="D13">
        <v>3279.0707000000002</v>
      </c>
      <c r="E13">
        <v>10.130000000000001</v>
      </c>
      <c r="F13" s="1">
        <v>7.4517000000000005E-11</v>
      </c>
      <c r="G13" s="4">
        <f t="shared" si="0"/>
        <v>9.0006994369856881E-3</v>
      </c>
      <c r="H13" s="4">
        <f t="shared" si="1"/>
        <v>6.4061020050972695E-2</v>
      </c>
      <c r="I13" s="4">
        <f t="shared" si="2"/>
        <v>8.1109763217232043E-3</v>
      </c>
    </row>
    <row r="14" spans="1:9" x14ac:dyDescent="0.2">
      <c r="A14" t="s">
        <v>31</v>
      </c>
      <c r="B14">
        <v>9657.7651000000005</v>
      </c>
      <c r="C14">
        <v>4</v>
      </c>
      <c r="D14">
        <v>2414.4413</v>
      </c>
      <c r="E14">
        <v>7.4588999999999999</v>
      </c>
      <c r="F14" s="1">
        <v>6.5494000000000003E-6</v>
      </c>
      <c r="G14" s="4">
        <f t="shared" si="0"/>
        <v>4.4182559049484168E-3</v>
      </c>
      <c r="H14" s="4">
        <f t="shared" si="1"/>
        <v>3.2506410672198331E-2</v>
      </c>
      <c r="I14" s="4">
        <f t="shared" si="2"/>
        <v>3.8253414315333064E-3</v>
      </c>
    </row>
    <row r="15" spans="1:9" x14ac:dyDescent="0.2">
      <c r="A15" t="s">
        <v>32</v>
      </c>
      <c r="B15">
        <v>7712.9339</v>
      </c>
      <c r="C15">
        <v>4</v>
      </c>
      <c r="D15">
        <v>1928.2335</v>
      </c>
      <c r="E15">
        <v>5.9569000000000001</v>
      </c>
      <c r="F15" s="1">
        <v>9.8763000000000003E-5</v>
      </c>
      <c r="G15" s="4">
        <f t="shared" si="0"/>
        <v>3.5285301925754874E-3</v>
      </c>
      <c r="H15" s="4">
        <f t="shared" si="1"/>
        <v>2.6131492497369409E-2</v>
      </c>
      <c r="I15" s="4">
        <f t="shared" si="2"/>
        <v>2.9357474564611582E-3</v>
      </c>
    </row>
    <row r="16" spans="1:9" x14ac:dyDescent="0.2">
      <c r="A16" t="s">
        <v>33</v>
      </c>
      <c r="B16">
        <v>23351.1564</v>
      </c>
      <c r="C16">
        <v>4</v>
      </c>
      <c r="D16">
        <v>5837.7891</v>
      </c>
      <c r="E16">
        <v>18.034600000000001</v>
      </c>
      <c r="F16" s="1">
        <v>2.9867999999999997E-14</v>
      </c>
      <c r="G16" s="4">
        <f t="shared" si="0"/>
        <v>1.0682739079217613E-2</v>
      </c>
      <c r="H16" s="4">
        <f t="shared" si="1"/>
        <v>7.5133196766478963E-2</v>
      </c>
      <c r="I16" s="4">
        <f t="shared" si="2"/>
        <v>1.0088897054656463E-2</v>
      </c>
    </row>
    <row r="17" spans="1:9" x14ac:dyDescent="0.2">
      <c r="A17" t="s">
        <v>34</v>
      </c>
      <c r="B17">
        <v>106009.3606</v>
      </c>
      <c r="C17">
        <v>6</v>
      </c>
      <c r="D17">
        <v>17668.2268</v>
      </c>
      <c r="E17">
        <v>54.582099999999997</v>
      </c>
      <c r="F17" s="1">
        <v>2.1289999999999999E-57</v>
      </c>
      <c r="G17" s="4">
        <f t="shared" si="0"/>
        <v>4.8497398580418571E-2</v>
      </c>
      <c r="H17" s="4">
        <f t="shared" si="1"/>
        <v>0.26943198607687263</v>
      </c>
      <c r="I17" s="4">
        <f t="shared" si="2"/>
        <v>4.7601827383592747E-2</v>
      </c>
    </row>
    <row r="18" spans="1:9" x14ac:dyDescent="0.2">
      <c r="A18" t="s">
        <v>35</v>
      </c>
      <c r="B18">
        <v>3552.8697999999999</v>
      </c>
      <c r="C18">
        <v>4</v>
      </c>
      <c r="D18">
        <v>888.2174</v>
      </c>
      <c r="E18">
        <v>2.7440000000000002</v>
      </c>
      <c r="F18">
        <v>2.7469E-2</v>
      </c>
      <c r="G18" s="4">
        <f t="shared" si="0"/>
        <v>1.6253747953926627E-3</v>
      </c>
      <c r="H18" s="4">
        <f t="shared" si="1"/>
        <v>1.220923734942215E-2</v>
      </c>
      <c r="I18" s="4">
        <f t="shared" si="2"/>
        <v>1.0328738501173616E-3</v>
      </c>
    </row>
    <row r="19" spans="1:9" x14ac:dyDescent="0.2">
      <c r="A19" t="s">
        <v>36</v>
      </c>
      <c r="B19">
        <v>8406.7685000000001</v>
      </c>
      <c r="C19">
        <v>4</v>
      </c>
      <c r="D19">
        <v>2101.6921000000002</v>
      </c>
      <c r="E19">
        <v>6.4927000000000001</v>
      </c>
      <c r="F19" s="1">
        <v>3.7623000000000002E-5</v>
      </c>
      <c r="G19" s="4">
        <f t="shared" si="0"/>
        <v>3.8459471919294603E-3</v>
      </c>
      <c r="H19" s="4">
        <f t="shared" si="1"/>
        <v>2.8415414009833977E-2</v>
      </c>
      <c r="I19" s="4">
        <f t="shared" si="2"/>
        <v>3.253117457444582E-3</v>
      </c>
    </row>
    <row r="20" spans="1:9" x14ac:dyDescent="0.2">
      <c r="A20" t="s">
        <v>37</v>
      </c>
      <c r="B20">
        <v>17542.232899999999</v>
      </c>
      <c r="C20">
        <v>6</v>
      </c>
      <c r="D20">
        <v>2923.7055</v>
      </c>
      <c r="E20">
        <v>9.0320999999999998</v>
      </c>
      <c r="F20" s="1">
        <v>1.3351000000000001E-9</v>
      </c>
      <c r="G20" s="4">
        <f t="shared" si="0"/>
        <v>8.0252598084421603E-3</v>
      </c>
      <c r="H20" s="4">
        <f t="shared" si="1"/>
        <v>5.7517805819808428E-2</v>
      </c>
      <c r="I20" s="4">
        <f t="shared" si="2"/>
        <v>7.1356811217175419E-3</v>
      </c>
    </row>
    <row r="21" spans="1:9" x14ac:dyDescent="0.2">
      <c r="A21" t="s">
        <v>38</v>
      </c>
      <c r="B21">
        <v>104498.1967</v>
      </c>
      <c r="C21">
        <v>4</v>
      </c>
      <c r="D21">
        <v>26124.549200000001</v>
      </c>
      <c r="E21">
        <v>80.706000000000003</v>
      </c>
      <c r="F21" s="1">
        <v>1.9243E-58</v>
      </c>
      <c r="G21" s="4">
        <f t="shared" si="0"/>
        <v>4.780606795108696E-2</v>
      </c>
      <c r="H21" s="4">
        <f t="shared" si="1"/>
        <v>0.26661523550461519</v>
      </c>
      <c r="I21" s="4">
        <f t="shared" si="2"/>
        <v>4.7206729258200256E-2</v>
      </c>
    </row>
    <row r="22" spans="1:9" x14ac:dyDescent="0.2">
      <c r="A22" t="s">
        <v>39</v>
      </c>
      <c r="B22">
        <v>78131.418600000005</v>
      </c>
      <c r="C22">
        <v>6</v>
      </c>
      <c r="D22">
        <v>13021.9031</v>
      </c>
      <c r="E22">
        <v>40.228299999999997</v>
      </c>
      <c r="F22" s="1">
        <v>1.9936000000000001E-43</v>
      </c>
      <c r="G22" s="4">
        <f t="shared" si="0"/>
        <v>3.5743735534781912E-2</v>
      </c>
      <c r="H22" s="4">
        <f t="shared" si="1"/>
        <v>0.21372079583687767</v>
      </c>
      <c r="I22" s="4">
        <f t="shared" si="2"/>
        <v>3.4850052709980574E-2</v>
      </c>
    </row>
    <row r="23" spans="1:9" x14ac:dyDescent="0.2">
      <c r="A23" t="s">
        <v>40</v>
      </c>
      <c r="B23">
        <v>64290.8298</v>
      </c>
      <c r="C23">
        <v>6</v>
      </c>
      <c r="D23">
        <v>10715.138300000001</v>
      </c>
      <c r="E23">
        <v>33.1021</v>
      </c>
      <c r="F23" s="1">
        <v>4.0500999999999998E-36</v>
      </c>
      <c r="G23" s="4">
        <f t="shared" si="0"/>
        <v>2.9411912120111891E-2</v>
      </c>
      <c r="H23" s="4">
        <f t="shared" si="1"/>
        <v>0.18278124799376608</v>
      </c>
      <c r="I23" s="4">
        <f t="shared" si="2"/>
        <v>2.8519166817194075E-2</v>
      </c>
    </row>
    <row r="24" spans="1:9" x14ac:dyDescent="0.2">
      <c r="A24" t="s">
        <v>13</v>
      </c>
      <c r="B24">
        <v>287445.63390000002</v>
      </c>
      <c r="C24">
        <v>888</v>
      </c>
      <c r="D24">
        <v>323.7</v>
      </c>
      <c r="G24" s="4">
        <f t="shared" si="0"/>
        <v>0.13150126930818765</v>
      </c>
      <c r="H24" s="4">
        <f t="shared" si="1"/>
        <v>0.5</v>
      </c>
      <c r="I24" s="4">
        <f t="shared" si="2"/>
        <v>1.5506351291179228E-8</v>
      </c>
    </row>
    <row r="25" spans="1:9" x14ac:dyDescent="0.2">
      <c r="A25" t="s">
        <v>14</v>
      </c>
      <c r="B25">
        <v>2185877.2574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0" priority="1" operator="greater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M23" sqref="M23"/>
    </sheetView>
  </sheetViews>
  <sheetFormatPr baseColWidth="10" defaultRowHeight="16" x14ac:dyDescent="0.2"/>
  <cols>
    <col min="2" max="2" width="12.1640625" bestFit="1" customWidth="1"/>
    <col min="7" max="9" width="11.83203125" bestFit="1" customWidth="1"/>
  </cols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45269863.456100002</v>
      </c>
      <c r="C3">
        <v>2</v>
      </c>
      <c r="D3">
        <v>22634931.728</v>
      </c>
      <c r="E3">
        <v>5.4222000000000001</v>
      </c>
      <c r="F3">
        <v>4.4174000000000001E-3</v>
      </c>
      <c r="G3" s="4">
        <f>B3/B$25</f>
        <v>1.4411129132191222E-5</v>
      </c>
      <c r="H3" s="4">
        <f>B3/(B3+B$24)</f>
        <v>6.7093436606625932E-4</v>
      </c>
      <c r="I3" s="4">
        <f>(B3-C3*D$24)/(B$25+D$24)</f>
        <v>1.4339306658359412E-5</v>
      </c>
    </row>
    <row r="4" spans="1:9" x14ac:dyDescent="0.2">
      <c r="A4" t="s">
        <v>8</v>
      </c>
      <c r="B4">
        <v>40542778.3279</v>
      </c>
      <c r="C4">
        <v>2</v>
      </c>
      <c r="D4">
        <v>20271389.163899999</v>
      </c>
      <c r="E4">
        <v>4.8560999999999996</v>
      </c>
      <c r="F4">
        <v>7.7813999999999999E-3</v>
      </c>
      <c r="G4" s="4">
        <f>B4/B$25</f>
        <v>1.2906317122598744E-5</v>
      </c>
      <c r="H4" s="4">
        <f>B4/(B4+B$24)</f>
        <v>6.0091741054883404E-4</v>
      </c>
      <c r="I4" s="4">
        <f t="shared" ref="I4:I24" si="0">(B4-C4*D$24)/(B$25+D$24)</f>
        <v>1.2834494702806205E-5</v>
      </c>
    </row>
    <row r="5" spans="1:9" x14ac:dyDescent="0.2">
      <c r="A5" t="s">
        <v>9</v>
      </c>
      <c r="B5">
        <v>229460592507.30801</v>
      </c>
      <c r="C5">
        <v>2</v>
      </c>
      <c r="D5">
        <v>114730296253.65401</v>
      </c>
      <c r="E5">
        <v>27483.894</v>
      </c>
      <c r="F5">
        <v>0</v>
      </c>
      <c r="G5" s="4">
        <f>B5/B$25</f>
        <v>7.3046083573427345E-2</v>
      </c>
      <c r="H5" s="4">
        <f>B5/(B5+B$24)</f>
        <v>0.77288555952990434</v>
      </c>
      <c r="I5" s="4">
        <f t="shared" si="0"/>
        <v>7.3046009128314715E-2</v>
      </c>
    </row>
    <row r="6" spans="1:9" x14ac:dyDescent="0.2">
      <c r="A6" t="s">
        <v>10</v>
      </c>
      <c r="B6">
        <v>675379400.86730003</v>
      </c>
      <c r="C6">
        <v>2</v>
      </c>
      <c r="D6">
        <v>337689700.43370003</v>
      </c>
      <c r="E6">
        <v>80.894300000000001</v>
      </c>
      <c r="F6" s="1">
        <v>7.4599E-36</v>
      </c>
      <c r="G6" s="4">
        <f>B6/B$25</f>
        <v>2.1499909688393605E-4</v>
      </c>
      <c r="H6" s="4">
        <f>B6/(B6+B$24)</f>
        <v>9.917032436492057E-3</v>
      </c>
      <c r="I6" s="4">
        <f t="shared" si="0"/>
        <v>2.1492726720679411E-4</v>
      </c>
    </row>
    <row r="7" spans="1:9" x14ac:dyDescent="0.2">
      <c r="A7" t="s">
        <v>11</v>
      </c>
      <c r="B7">
        <v>31496055036.015701</v>
      </c>
      <c r="C7">
        <v>2</v>
      </c>
      <c r="D7">
        <v>15748027518.0079</v>
      </c>
      <c r="E7">
        <v>3772.4744999999998</v>
      </c>
      <c r="F7">
        <v>0</v>
      </c>
      <c r="G7" s="4">
        <f>B7/B$25</f>
        <v>1.0026399057262075E-2</v>
      </c>
      <c r="H7" s="4">
        <f>B7/(B7+B$24)</f>
        <v>0.31838751597126314</v>
      </c>
      <c r="I7" s="4">
        <f t="shared" si="0"/>
        <v>1.0026326875247963E-2</v>
      </c>
    </row>
    <row r="8" spans="1:9" x14ac:dyDescent="0.2">
      <c r="A8" t="s">
        <v>12</v>
      </c>
      <c r="B8">
        <v>327253699294.26501</v>
      </c>
      <c r="C8">
        <v>3</v>
      </c>
      <c r="D8">
        <v>109084566431.42101</v>
      </c>
      <c r="E8">
        <v>26131.447</v>
      </c>
      <c r="F8">
        <v>0</v>
      </c>
      <c r="G8" s="4">
        <f>B8/B$25</f>
        <v>0.10417737009722405</v>
      </c>
      <c r="H8" s="4">
        <f>B8/(B8+B$24)</f>
        <v>0.8291593862372767</v>
      </c>
      <c r="I8" s="4">
        <f t="shared" si="0"/>
        <v>0.10417725862317832</v>
      </c>
    </row>
    <row r="9" spans="1:9" x14ac:dyDescent="0.2">
      <c r="A9" t="s">
        <v>26</v>
      </c>
      <c r="B9">
        <v>271419.81679999997</v>
      </c>
      <c r="C9">
        <v>4</v>
      </c>
      <c r="D9">
        <v>67854.954199999993</v>
      </c>
      <c r="E9">
        <v>1.6254999999999999E-2</v>
      </c>
      <c r="F9">
        <v>0.99948000000000004</v>
      </c>
      <c r="G9" s="4">
        <f>B9/B$25</f>
        <v>8.6403309626360793E-8</v>
      </c>
      <c r="H9" s="4">
        <f>B9/(B9+B$24)</f>
        <v>4.0253360125081817E-6</v>
      </c>
      <c r="I9" s="4">
        <f t="shared" si="0"/>
        <v>-5.7240606104595959E-8</v>
      </c>
    </row>
    <row r="10" spans="1:9" x14ac:dyDescent="0.2">
      <c r="A10" t="s">
        <v>27</v>
      </c>
      <c r="B10">
        <v>3538713.2543000001</v>
      </c>
      <c r="C10">
        <v>4</v>
      </c>
      <c r="D10">
        <v>884678.31359999999</v>
      </c>
      <c r="E10">
        <v>0.21193000000000001</v>
      </c>
      <c r="F10">
        <v>0.93193999999999999</v>
      </c>
      <c r="G10" s="4">
        <f>B10/B$25</f>
        <v>1.1265077863326809E-6</v>
      </c>
      <c r="H10" s="4">
        <f>B10/(B10+B$24)</f>
        <v>5.247892312369363E-5</v>
      </c>
      <c r="I10" s="4">
        <f t="shared" si="0"/>
        <v>9.8286383325055482E-7</v>
      </c>
    </row>
    <row r="11" spans="1:9" x14ac:dyDescent="0.2">
      <c r="A11" t="s">
        <v>28</v>
      </c>
      <c r="B11">
        <v>6630314.8250000002</v>
      </c>
      <c r="C11">
        <v>4</v>
      </c>
      <c r="D11">
        <v>1657578.7061999999</v>
      </c>
      <c r="E11">
        <v>0.39707999999999999</v>
      </c>
      <c r="F11">
        <v>0.81089</v>
      </c>
      <c r="G11" s="4">
        <f>B11/B$25</f>
        <v>2.1106828215379051E-6</v>
      </c>
      <c r="H11" s="4">
        <f>B11/(B11+B$24)</f>
        <v>9.832269661986181E-5</v>
      </c>
      <c r="I11" s="4">
        <f t="shared" si="0"/>
        <v>1.9670388331130909E-6</v>
      </c>
    </row>
    <row r="12" spans="1:9" x14ac:dyDescent="0.2">
      <c r="A12" t="s">
        <v>29</v>
      </c>
      <c r="B12">
        <v>77990174.736599997</v>
      </c>
      <c r="C12">
        <v>4</v>
      </c>
      <c r="D12">
        <v>19497543.684099998</v>
      </c>
      <c r="E12">
        <v>4.6707000000000001</v>
      </c>
      <c r="F12">
        <v>9.0724999999999996E-4</v>
      </c>
      <c r="G12" s="4">
        <f>B12/B$25</f>
        <v>2.4827255780464559E-5</v>
      </c>
      <c r="H12" s="4">
        <f>B12/(B12+B$24)</f>
        <v>1.1553144106629025E-3</v>
      </c>
      <c r="I12" s="4">
        <f t="shared" si="0"/>
        <v>2.4683610976265387E-5</v>
      </c>
    </row>
    <row r="13" spans="1:9" x14ac:dyDescent="0.2">
      <c r="A13" t="s">
        <v>30</v>
      </c>
      <c r="B13">
        <v>5363290.9866000004</v>
      </c>
      <c r="C13">
        <v>6</v>
      </c>
      <c r="D13">
        <v>893881.83109999995</v>
      </c>
      <c r="E13">
        <v>0.21412999999999999</v>
      </c>
      <c r="F13">
        <v>0.97248999999999997</v>
      </c>
      <c r="G13" s="4">
        <f>B13/B$25</f>
        <v>1.707340669502176E-6</v>
      </c>
      <c r="H13" s="4">
        <f>B13/(B13+B$24)</f>
        <v>7.9535158547603679E-5</v>
      </c>
      <c r="I13" s="4">
        <f t="shared" si="0"/>
        <v>1.4918747392477082E-6</v>
      </c>
    </row>
    <row r="14" spans="1:9" x14ac:dyDescent="0.2">
      <c r="A14" t="s">
        <v>31</v>
      </c>
      <c r="B14">
        <v>1679279.1451000001</v>
      </c>
      <c r="C14">
        <v>4</v>
      </c>
      <c r="D14">
        <v>419819.78629999998</v>
      </c>
      <c r="E14">
        <v>0.10057000000000001</v>
      </c>
      <c r="F14">
        <v>0.98229</v>
      </c>
      <c r="G14" s="4">
        <f>B14/B$25</f>
        <v>5.3457878512268515E-7</v>
      </c>
      <c r="H14" s="4">
        <f>B14/(B14+B$24)</f>
        <v>2.4904304196229049E-5</v>
      </c>
      <c r="I14" s="4">
        <f t="shared" si="0"/>
        <v>3.9093485329730867E-7</v>
      </c>
    </row>
    <row r="15" spans="1:9" x14ac:dyDescent="0.2">
      <c r="A15" t="s">
        <v>32</v>
      </c>
      <c r="B15">
        <v>61487.299899999998</v>
      </c>
      <c r="C15">
        <v>4</v>
      </c>
      <c r="D15">
        <v>15371.825000000001</v>
      </c>
      <c r="E15">
        <v>3.6824000000000002E-3</v>
      </c>
      <c r="F15">
        <v>0.99997000000000003</v>
      </c>
      <c r="G15" s="4">
        <f>B15/B$25</f>
        <v>1.9573759477051579E-8</v>
      </c>
      <c r="H15" s="4">
        <f>B15/(B15+B$24)</f>
        <v>9.1190030307222379E-7</v>
      </c>
      <c r="I15" s="4">
        <f t="shared" si="0"/>
        <v>-1.2407015385399066E-7</v>
      </c>
    </row>
    <row r="16" spans="1:9" x14ac:dyDescent="0.2">
      <c r="A16" t="s">
        <v>33</v>
      </c>
      <c r="B16">
        <v>345272.56319999998</v>
      </c>
      <c r="C16">
        <v>4</v>
      </c>
      <c r="D16">
        <v>86318.140799999994</v>
      </c>
      <c r="E16">
        <v>2.0677999999999998E-2</v>
      </c>
      <c r="F16">
        <v>0.99917</v>
      </c>
      <c r="G16" s="4">
        <f>B16/B$25</f>
        <v>1.0991346370865587E-7</v>
      </c>
      <c r="H16" s="4">
        <f>B16/(B16+B$24)</f>
        <v>5.1206156458966924E-6</v>
      </c>
      <c r="I16" s="4">
        <f t="shared" si="0"/>
        <v>-3.3730452866573504E-8</v>
      </c>
    </row>
    <row r="17" spans="1:9" x14ac:dyDescent="0.2">
      <c r="A17" t="s">
        <v>34</v>
      </c>
      <c r="B17">
        <v>14232127.836200001</v>
      </c>
      <c r="C17">
        <v>6</v>
      </c>
      <c r="D17">
        <v>2372021.3059999999</v>
      </c>
      <c r="E17">
        <v>0.56821999999999995</v>
      </c>
      <c r="F17">
        <v>0.75599000000000005</v>
      </c>
      <c r="G17" s="4">
        <f>B17/B$25</f>
        <v>4.5306306760175261E-6</v>
      </c>
      <c r="H17" s="4">
        <f>B17/(B17+B$24)</f>
        <v>2.110282083808562E-4</v>
      </c>
      <c r="I17" s="4">
        <f t="shared" si="0"/>
        <v>4.315164644375952E-6</v>
      </c>
    </row>
    <row r="18" spans="1:9" x14ac:dyDescent="0.2">
      <c r="A18" t="s">
        <v>35</v>
      </c>
      <c r="B18">
        <v>9892459.2246000003</v>
      </c>
      <c r="C18">
        <v>4</v>
      </c>
      <c r="D18">
        <v>2473114.8062</v>
      </c>
      <c r="E18">
        <v>0.59243999999999997</v>
      </c>
      <c r="F18">
        <v>0.66810000000000003</v>
      </c>
      <c r="G18" s="4">
        <f>B18/B$25</f>
        <v>3.1491481625274716E-6</v>
      </c>
      <c r="H18" s="4">
        <f>B18/(B18+B$24)</f>
        <v>1.4669080470703836E-4</v>
      </c>
      <c r="I18" s="4">
        <f t="shared" si="0"/>
        <v>3.0055041368103514E-6</v>
      </c>
    </row>
    <row r="19" spans="1:9" x14ac:dyDescent="0.2">
      <c r="A19" t="s">
        <v>36</v>
      </c>
      <c r="B19">
        <v>1145725009.5083001</v>
      </c>
      <c r="C19">
        <v>4</v>
      </c>
      <c r="D19">
        <v>286431252.37709999</v>
      </c>
      <c r="E19">
        <v>68.615200000000002</v>
      </c>
      <c r="F19" s="1">
        <v>3.5930000000000001E-58</v>
      </c>
      <c r="G19" s="4">
        <f>B19/B$25</f>
        <v>3.6472809506078345E-4</v>
      </c>
      <c r="H19" s="4">
        <f>B19/(B19+B$24)</f>
        <v>1.6708028986463452E-2</v>
      </c>
      <c r="I19" s="4">
        <f t="shared" si="0"/>
        <v>3.6458443805041261E-4</v>
      </c>
    </row>
    <row r="20" spans="1:9" x14ac:dyDescent="0.2">
      <c r="A20" t="s">
        <v>37</v>
      </c>
      <c r="B20">
        <v>12464363294.0947</v>
      </c>
      <c r="C20">
        <v>6</v>
      </c>
      <c r="D20">
        <v>2077393882.3491001</v>
      </c>
      <c r="E20">
        <v>497.64429999999999</v>
      </c>
      <c r="F20">
        <v>0</v>
      </c>
      <c r="G20" s="4">
        <f>B20/B$25</f>
        <v>3.9678836044189343E-3</v>
      </c>
      <c r="H20" s="4">
        <f>B20/(B20+B$24)</f>
        <v>0.15601524413004914</v>
      </c>
      <c r="I20" s="4">
        <f t="shared" si="0"/>
        <v>3.9676679960594105E-3</v>
      </c>
    </row>
    <row r="21" spans="1:9" x14ac:dyDescent="0.2">
      <c r="A21" t="s">
        <v>38</v>
      </c>
      <c r="B21">
        <v>1224298010.3982999</v>
      </c>
      <c r="C21">
        <v>4</v>
      </c>
      <c r="D21">
        <v>306074502.59960002</v>
      </c>
      <c r="E21">
        <v>73.320800000000006</v>
      </c>
      <c r="F21" s="1">
        <v>3.1531E-62</v>
      </c>
      <c r="G21" s="4">
        <f>B21/B$25</f>
        <v>3.8974088669925668E-4</v>
      </c>
      <c r="H21" s="4">
        <f>B21/(B21+B$24)</f>
        <v>1.7833419680379558E-2</v>
      </c>
      <c r="I21" s="4">
        <f t="shared" si="0"/>
        <v>3.8959722879065205E-4</v>
      </c>
    </row>
    <row r="22" spans="1:9" x14ac:dyDescent="0.2">
      <c r="A22" t="s">
        <v>39</v>
      </c>
      <c r="B22">
        <v>224020030.1997</v>
      </c>
      <c r="C22">
        <v>6</v>
      </c>
      <c r="D22">
        <v>37336671.700000003</v>
      </c>
      <c r="E22">
        <v>8.9441000000000006</v>
      </c>
      <c r="F22" s="1">
        <v>8.6293000000000004E-10</v>
      </c>
      <c r="G22" s="4">
        <f>B22/B$25</f>
        <v>7.1314144486783014E-5</v>
      </c>
      <c r="H22" s="4">
        <f>B22/(B22+B$24)</f>
        <v>3.3113774425828509E-3</v>
      </c>
      <c r="I22" s="4">
        <f t="shared" si="0"/>
        <v>7.1098676056880131E-5</v>
      </c>
    </row>
    <row r="23" spans="1:9" x14ac:dyDescent="0.2">
      <c r="A23" t="s">
        <v>40</v>
      </c>
      <c r="B23">
        <v>5589208814.2931004</v>
      </c>
      <c r="C23">
        <v>6</v>
      </c>
      <c r="D23">
        <v>931534802.3822</v>
      </c>
      <c r="E23">
        <v>223.15119999999999</v>
      </c>
      <c r="F23" s="1">
        <v>8.5165999999999998E-286</v>
      </c>
      <c r="G23" s="4">
        <f>B23/B$25</f>
        <v>1.7792589555227778E-3</v>
      </c>
      <c r="H23" s="4">
        <f>B23/(B23+B$24)</f>
        <v>7.6546884595532605E-2</v>
      </c>
      <c r="I23" s="4">
        <f t="shared" si="0"/>
        <v>1.7790434257589061E-3</v>
      </c>
    </row>
    <row r="24" spans="1:9" x14ac:dyDescent="0.2">
      <c r="A24" t="s">
        <v>13</v>
      </c>
      <c r="B24">
        <f>B25-SUM(B3:B23)-B30-B37-B43-B49-B55-B61-B67</f>
        <v>67427594466.807312</v>
      </c>
      <c r="C24">
        <f>C25-SUM(C3:C23)-C30-C36-C42-C48-C54-C60-C66</f>
        <v>597722</v>
      </c>
      <c r="D24">
        <f>B24/C24</f>
        <v>112807.61703067197</v>
      </c>
      <c r="G24" s="4">
        <f>B24/B$25</f>
        <v>2.1464782456799024E-2</v>
      </c>
      <c r="H24" s="4">
        <f>B24/(B24+B$24)</f>
        <v>0.5</v>
      </c>
      <c r="I24" s="4">
        <f t="shared" si="0"/>
        <v>0</v>
      </c>
    </row>
    <row r="25" spans="1:9" x14ac:dyDescent="0.2">
      <c r="A25" t="s">
        <v>14</v>
      </c>
      <c r="B25">
        <v>3141312734126.9399</v>
      </c>
      <c r="C25">
        <v>606527</v>
      </c>
      <c r="I25" s="6">
        <f>SUM(I3:I24)+SUM(I26:I67)</f>
        <v>0.97821898624037118</v>
      </c>
    </row>
    <row r="26" spans="1:9" x14ac:dyDescent="0.2">
      <c r="A26" t="s">
        <v>15</v>
      </c>
    </row>
    <row r="28" spans="1:9" x14ac:dyDescent="0.2">
      <c r="A28" t="s">
        <v>42</v>
      </c>
    </row>
    <row r="29" spans="1:9" x14ac:dyDescent="0.2">
      <c r="A29" t="s">
        <v>43</v>
      </c>
      <c r="B29" t="s">
        <v>44</v>
      </c>
      <c r="C29" t="s">
        <v>45</v>
      </c>
      <c r="D29" t="s">
        <v>46</v>
      </c>
      <c r="E29" t="s">
        <v>5</v>
      </c>
      <c r="F29" t="s">
        <v>6</v>
      </c>
    </row>
    <row r="30" spans="1:9" x14ac:dyDescent="0.2">
      <c r="A30" t="s">
        <v>53</v>
      </c>
      <c r="B30">
        <v>1950832129271.1299</v>
      </c>
      <c r="C30">
        <v>623</v>
      </c>
      <c r="D30">
        <v>3131351732.3773999</v>
      </c>
      <c r="E30">
        <v>1593.7248999999999</v>
      </c>
      <c r="F30">
        <v>0</v>
      </c>
      <c r="G30" s="4">
        <f>B30/B$25</f>
        <v>0.62102448701699275</v>
      </c>
      <c r="H30" s="4">
        <f>B30/(B30+B$24)</f>
        <v>0.96659122031037337</v>
      </c>
      <c r="I30" s="4">
        <f>(B30-C30*D$24)/(B$25+D$24)</f>
        <v>0.62100209217600411</v>
      </c>
    </row>
    <row r="31" spans="1:9" x14ac:dyDescent="0.2">
      <c r="A31" t="s">
        <v>48</v>
      </c>
      <c r="B31">
        <v>1190480604856.03</v>
      </c>
      <c r="C31">
        <v>605904</v>
      </c>
      <c r="D31">
        <v>1964800.7024999999</v>
      </c>
      <c r="G31" s="8"/>
    </row>
    <row r="32" spans="1:9" x14ac:dyDescent="0.2">
      <c r="A32" t="s">
        <v>49</v>
      </c>
      <c r="B32">
        <v>3141312734127.1602</v>
      </c>
      <c r="C32">
        <v>606527</v>
      </c>
    </row>
    <row r="34" spans="1:9" x14ac:dyDescent="0.2">
      <c r="A34" t="s">
        <v>42</v>
      </c>
    </row>
    <row r="35" spans="1:9" x14ac:dyDescent="0.2">
      <c r="A35" t="s">
        <v>43</v>
      </c>
      <c r="B35" t="s">
        <v>44</v>
      </c>
      <c r="C35" t="s">
        <v>45</v>
      </c>
      <c r="D35" t="s">
        <v>46</v>
      </c>
      <c r="E35" t="s">
        <v>5</v>
      </c>
      <c r="F35" t="s">
        <v>6</v>
      </c>
    </row>
    <row r="36" spans="1:9" x14ac:dyDescent="0.2">
      <c r="A36" t="s">
        <v>47</v>
      </c>
      <c r="B36">
        <v>1951127947232.7</v>
      </c>
      <c r="C36">
        <f>2*623</f>
        <v>1246</v>
      </c>
      <c r="D36">
        <v>1042826267.8956</v>
      </c>
      <c r="E36">
        <v>529.79269999999997</v>
      </c>
      <c r="F36">
        <v>0</v>
      </c>
    </row>
    <row r="37" spans="1:9" x14ac:dyDescent="0.2">
      <c r="A37" t="s">
        <v>77</v>
      </c>
      <c r="B37">
        <f>B36-B$30-B3</f>
        <v>250548098.11396837</v>
      </c>
      <c r="C37">
        <f>2*623</f>
        <v>1246</v>
      </c>
      <c r="D37">
        <f>B37/C36</f>
        <v>201081.94070141923</v>
      </c>
      <c r="G37" s="4">
        <f>B37/B$25</f>
        <v>7.9759043215289034E-5</v>
      </c>
      <c r="H37" s="4">
        <f>B37/(B37+B$24)</f>
        <v>3.7020534048142107E-3</v>
      </c>
      <c r="I37" s="4">
        <f>(B37-C37*D$24)/(B$25+D$24)</f>
        <v>3.5013961567401473E-5</v>
      </c>
    </row>
    <row r="38" spans="1:9" x14ac:dyDescent="0.2">
      <c r="A38" t="s">
        <v>49</v>
      </c>
      <c r="B38">
        <v>3141312734127.1602</v>
      </c>
      <c r="C38">
        <v>606527</v>
      </c>
    </row>
    <row r="40" spans="1:9" x14ac:dyDescent="0.2">
      <c r="A40" t="s">
        <v>42</v>
      </c>
    </row>
    <row r="41" spans="1:9" x14ac:dyDescent="0.2">
      <c r="A41" t="s">
        <v>43</v>
      </c>
      <c r="B41" t="s">
        <v>44</v>
      </c>
      <c r="C41" t="s">
        <v>45</v>
      </c>
      <c r="D41" t="s">
        <v>46</v>
      </c>
      <c r="E41" t="s">
        <v>5</v>
      </c>
      <c r="F41" t="s">
        <v>6</v>
      </c>
    </row>
    <row r="42" spans="1:9" x14ac:dyDescent="0.2">
      <c r="A42" t="s">
        <v>47</v>
      </c>
      <c r="B42">
        <v>1956406190729.22</v>
      </c>
      <c r="C42">
        <f>2*623</f>
        <v>1246</v>
      </c>
      <c r="D42">
        <v>1045647349.401</v>
      </c>
      <c r="E42">
        <v>533.59220000000005</v>
      </c>
      <c r="F42">
        <v>0</v>
      </c>
    </row>
    <row r="43" spans="1:9" x14ac:dyDescent="0.2">
      <c r="A43" t="s">
        <v>76</v>
      </c>
      <c r="B43">
        <f>B42-B$30-B4</f>
        <v>5533518679.762188</v>
      </c>
      <c r="C43">
        <f>2*623</f>
        <v>1246</v>
      </c>
      <c r="D43">
        <f>B43/C42</f>
        <v>4441026.2277385136</v>
      </c>
      <c r="G43" s="4">
        <f>B43/B$25</f>
        <v>1.7615306555270787E-3</v>
      </c>
      <c r="H43" s="4">
        <f>B43/(B43+B$24)</f>
        <v>7.5842026541536725E-2</v>
      </c>
      <c r="I43" s="4">
        <f>(B43-C43*D$24)/(B$25+D$24)</f>
        <v>1.7167855134851272E-3</v>
      </c>
    </row>
    <row r="44" spans="1:9" x14ac:dyDescent="0.2">
      <c r="A44" t="s">
        <v>49</v>
      </c>
      <c r="B44">
        <v>3141312734127.1602</v>
      </c>
      <c r="C44">
        <v>606527</v>
      </c>
    </row>
    <row r="46" spans="1:9" x14ac:dyDescent="0.2">
      <c r="A46" t="s">
        <v>42</v>
      </c>
    </row>
    <row r="47" spans="1:9" x14ac:dyDescent="0.2">
      <c r="A47" t="s">
        <v>43</v>
      </c>
      <c r="B47" t="s">
        <v>44</v>
      </c>
      <c r="C47" t="s">
        <v>45</v>
      </c>
      <c r="D47" t="s">
        <v>46</v>
      </c>
      <c r="E47" t="s">
        <v>5</v>
      </c>
      <c r="F47" t="s">
        <v>6</v>
      </c>
    </row>
    <row r="48" spans="1:9" x14ac:dyDescent="0.2">
      <c r="A48" t="s">
        <v>47</v>
      </c>
      <c r="B48">
        <v>2333010111834.1699</v>
      </c>
      <c r="C48">
        <f>2*623</f>
        <v>1246</v>
      </c>
      <c r="D48">
        <v>1246932181.6324</v>
      </c>
      <c r="E48">
        <v>932.77570000000003</v>
      </c>
      <c r="F48">
        <v>0</v>
      </c>
    </row>
    <row r="49" spans="1:9" x14ac:dyDescent="0.2">
      <c r="A49" t="s">
        <v>75</v>
      </c>
      <c r="B49">
        <f>B48-B$30-B5</f>
        <v>152717390055.73203</v>
      </c>
      <c r="C49">
        <f>2*623</f>
        <v>1246</v>
      </c>
      <c r="D49">
        <f>B49/C48</f>
        <v>122566123.64023437</v>
      </c>
      <c r="G49" s="4">
        <f>B49/B$25</f>
        <v>4.8615786768577349E-2</v>
      </c>
      <c r="H49" s="4">
        <f>B49/(B49+B$24)</f>
        <v>0.69371278381359713</v>
      </c>
      <c r="I49" s="4">
        <f>(B49-C49*D$24)/(B$25+D$24)</f>
        <v>4.8571039943953224E-2</v>
      </c>
    </row>
    <row r="50" spans="1:9" x14ac:dyDescent="0.2">
      <c r="A50" t="s">
        <v>49</v>
      </c>
      <c r="B50">
        <v>3141312734127.1602</v>
      </c>
      <c r="C50">
        <v>606527</v>
      </c>
    </row>
    <row r="52" spans="1:9" x14ac:dyDescent="0.2">
      <c r="A52" t="s">
        <v>42</v>
      </c>
    </row>
    <row r="53" spans="1:9" x14ac:dyDescent="0.2">
      <c r="A53" t="s">
        <v>43</v>
      </c>
      <c r="B53" t="s">
        <v>44</v>
      </c>
      <c r="C53" t="s">
        <v>45</v>
      </c>
      <c r="D53" t="s">
        <v>46</v>
      </c>
      <c r="E53" t="s">
        <v>5</v>
      </c>
      <c r="F53" t="s">
        <v>6</v>
      </c>
    </row>
    <row r="54" spans="1:9" x14ac:dyDescent="0.2">
      <c r="A54" t="s">
        <v>47</v>
      </c>
      <c r="B54">
        <v>1952278947024.1201</v>
      </c>
      <c r="C54">
        <f>2*623</f>
        <v>1246</v>
      </c>
      <c r="D54">
        <v>1043441446.8328</v>
      </c>
      <c r="E54">
        <v>530.61829999999998</v>
      </c>
      <c r="F54">
        <v>0</v>
      </c>
    </row>
    <row r="55" spans="1:9" x14ac:dyDescent="0.2">
      <c r="A55" t="s">
        <v>74</v>
      </c>
      <c r="B55">
        <f>B54-B$30-B6</f>
        <v>771438352.12293434</v>
      </c>
      <c r="C55">
        <f>2*623</f>
        <v>1246</v>
      </c>
      <c r="D55">
        <f>B55/C54</f>
        <v>619131.90379047696</v>
      </c>
      <c r="G55" s="4">
        <f>B55/B$25</f>
        <v>2.4557833536982716E-4</v>
      </c>
      <c r="H55" s="4">
        <f>B55/(B55+B$24)</f>
        <v>1.131157320326108E-2</v>
      </c>
      <c r="I55" s="4">
        <f>(B55-C55*D$24)/(B$25+D$24)</f>
        <v>2.0083324776720661E-4</v>
      </c>
    </row>
    <row r="56" spans="1:9" x14ac:dyDescent="0.2">
      <c r="A56" t="s">
        <v>49</v>
      </c>
      <c r="B56">
        <v>3141312734127.1602</v>
      </c>
      <c r="C56">
        <v>606527</v>
      </c>
    </row>
    <row r="58" spans="1:9" x14ac:dyDescent="0.2">
      <c r="A58" t="s">
        <v>42</v>
      </c>
    </row>
    <row r="59" spans="1:9" x14ac:dyDescent="0.2">
      <c r="A59" t="s">
        <v>43</v>
      </c>
      <c r="B59" t="s">
        <v>44</v>
      </c>
      <c r="C59" t="s">
        <v>45</v>
      </c>
      <c r="D59" t="s">
        <v>46</v>
      </c>
      <c r="E59" t="s">
        <v>5</v>
      </c>
      <c r="F59" t="s">
        <v>6</v>
      </c>
    </row>
    <row r="60" spans="1:9" x14ac:dyDescent="0.2">
      <c r="A60" t="s">
        <v>47</v>
      </c>
      <c r="B60">
        <v>2009682419536.6299</v>
      </c>
      <c r="C60">
        <f>2*623</f>
        <v>1246</v>
      </c>
      <c r="D60">
        <v>1074122084.1991999</v>
      </c>
      <c r="E60">
        <v>573.928</v>
      </c>
      <c r="F60">
        <v>0</v>
      </c>
    </row>
    <row r="61" spans="1:9" x14ac:dyDescent="0.2">
      <c r="A61" t="s">
        <v>73</v>
      </c>
      <c r="B61">
        <f>B60-B$30-B7</f>
        <v>27354235229.484299</v>
      </c>
      <c r="C61">
        <f>2*623</f>
        <v>1246</v>
      </c>
      <c r="D61">
        <f>B61/C60</f>
        <v>21953639.83104679</v>
      </c>
      <c r="G61" s="4">
        <f>B61/B$25</f>
        <v>8.7078993862375869E-3</v>
      </c>
      <c r="H61" s="4">
        <f>B61/(B61+B$24)</f>
        <v>0.28860210144850734</v>
      </c>
      <c r="I61" s="4">
        <f>(B61-C61*D$24)/(B$25+D$24)</f>
        <v>8.6631539947447395E-3</v>
      </c>
    </row>
    <row r="62" spans="1:9" x14ac:dyDescent="0.2">
      <c r="A62" t="s">
        <v>49</v>
      </c>
      <c r="B62">
        <v>3141312734127.1602</v>
      </c>
      <c r="C62">
        <v>606527</v>
      </c>
    </row>
    <row r="64" spans="1:9" x14ac:dyDescent="0.2">
      <c r="A64" t="s">
        <v>42</v>
      </c>
    </row>
    <row r="65" spans="1:9" x14ac:dyDescent="0.2">
      <c r="A65" t="s">
        <v>43</v>
      </c>
      <c r="B65" t="s">
        <v>44</v>
      </c>
      <c r="C65" t="s">
        <v>45</v>
      </c>
      <c r="D65" t="s">
        <v>46</v>
      </c>
      <c r="E65" t="s">
        <v>5</v>
      </c>
      <c r="F65" t="s">
        <v>6</v>
      </c>
    </row>
    <row r="66" spans="1:9" x14ac:dyDescent="0.2">
      <c r="A66" t="s">
        <v>47</v>
      </c>
      <c r="B66">
        <v>2604772549960.7598</v>
      </c>
      <c r="C66">
        <f>3*623</f>
        <v>1869</v>
      </c>
      <c r="D66">
        <v>1043997014.0123</v>
      </c>
      <c r="E66">
        <v>1175.3222000000001</v>
      </c>
      <c r="F66">
        <v>0</v>
      </c>
    </row>
    <row r="67" spans="1:9" x14ac:dyDescent="0.2">
      <c r="A67" t="s">
        <v>72</v>
      </c>
      <c r="B67">
        <f>B66-B$30-B8</f>
        <v>326686721395.36487</v>
      </c>
      <c r="C67">
        <v>1869</v>
      </c>
      <c r="D67">
        <f>B67/C66</f>
        <v>174792253.2880497</v>
      </c>
      <c r="G67" s="4">
        <f>B67/B$25</f>
        <v>0.103996879344826</v>
      </c>
      <c r="H67" s="4">
        <f>B67/(B67+B$24)</f>
        <v>0.82891361274380149</v>
      </c>
      <c r="I67" s="4">
        <f>(B67-C67*D$24)/(B$25+D$24)</f>
        <v>0.10392975799202084</v>
      </c>
    </row>
    <row r="68" spans="1:9" x14ac:dyDescent="0.2">
      <c r="A68" t="s">
        <v>49</v>
      </c>
      <c r="B68">
        <v>3141312734127.1602</v>
      </c>
      <c r="C68">
        <v>606527</v>
      </c>
    </row>
  </sheetData>
  <conditionalFormatting sqref="F1:F1048576">
    <cfRule type="cellIs" dxfId="43" priority="1" operator="greater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G1" sqref="G1:G1048576"/>
    </sheetView>
  </sheetViews>
  <sheetFormatPr baseColWidth="10" defaultRowHeight="16" x14ac:dyDescent="0.2"/>
  <cols>
    <col min="2" max="2" width="11.1640625" bestFit="1" customWidth="1"/>
    <col min="5" max="5" width="11.33203125" style="9" bestFit="1" customWidth="1"/>
  </cols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s="9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571266.4571</v>
      </c>
      <c r="C3">
        <v>2</v>
      </c>
      <c r="D3">
        <v>285633.22850000003</v>
      </c>
      <c r="E3" s="9">
        <v>332.23169999999999</v>
      </c>
      <c r="F3" s="1">
        <v>6.2025999999999998E-145</v>
      </c>
      <c r="G3" s="4">
        <f>B3/B$25</f>
        <v>6.7008448979604426E-4</v>
      </c>
      <c r="H3" s="4">
        <f>B3/(B3+B$24)</f>
        <v>6.2981073827968522E-3</v>
      </c>
      <c r="I3" s="4">
        <f>(B3-C3*D$24)/(B$25+D$24)</f>
        <v>6.6973098170624115E-4</v>
      </c>
    </row>
    <row r="4" spans="1:9" x14ac:dyDescent="0.2">
      <c r="A4" t="s">
        <v>8</v>
      </c>
      <c r="B4">
        <v>260424333.51769999</v>
      </c>
      <c r="C4">
        <v>2</v>
      </c>
      <c r="D4">
        <v>130212166.7589</v>
      </c>
      <c r="E4" s="9">
        <v>151455.1202</v>
      </c>
      <c r="F4">
        <v>0</v>
      </c>
      <c r="G4" s="4">
        <f t="shared" ref="G4:G24" si="0">B4/B$25</f>
        <v>0.30547269927513981</v>
      </c>
      <c r="H4" s="4">
        <f t="shared" ref="H4:H24" si="1">B4/(B4+B$24)</f>
        <v>0.74288614598551772</v>
      </c>
      <c r="I4" s="4">
        <f t="shared" ref="I4:I24" si="2">(B4-C4*D$24)/(B$25+D$24)</f>
        <v>0.30547229190999936</v>
      </c>
    </row>
    <row r="5" spans="1:9" x14ac:dyDescent="0.2">
      <c r="A5" t="s">
        <v>9</v>
      </c>
      <c r="B5">
        <v>18528287.109000001</v>
      </c>
      <c r="C5">
        <v>2</v>
      </c>
      <c r="D5">
        <v>9264143.5545000006</v>
      </c>
      <c r="E5" s="9">
        <v>10775.5059</v>
      </c>
      <c r="F5">
        <v>0</v>
      </c>
      <c r="G5" s="4">
        <f t="shared" si="0"/>
        <v>2.1733321919959248E-2</v>
      </c>
      <c r="H5" s="4">
        <f t="shared" si="1"/>
        <v>0.17051384024866084</v>
      </c>
      <c r="I5" s="4">
        <f t="shared" si="2"/>
        <v>2.1732964690103981E-2</v>
      </c>
    </row>
    <row r="6" spans="1:9" x14ac:dyDescent="0.2">
      <c r="A6" t="s">
        <v>10</v>
      </c>
      <c r="B6">
        <v>178912.76920000001</v>
      </c>
      <c r="C6">
        <v>2</v>
      </c>
      <c r="D6">
        <v>89456.384600000005</v>
      </c>
      <c r="E6" s="9">
        <v>104.0504</v>
      </c>
      <c r="F6" s="1">
        <v>6.5954000000000003E-46</v>
      </c>
      <c r="G6" s="4">
        <f t="shared" si="0"/>
        <v>2.0986121305979866E-4</v>
      </c>
      <c r="H6" s="4">
        <f t="shared" si="1"/>
        <v>1.9810495815381353E-3</v>
      </c>
      <c r="I6" s="4">
        <f t="shared" si="2"/>
        <v>2.0950778628907589E-4</v>
      </c>
    </row>
    <row r="7" spans="1:9" x14ac:dyDescent="0.2">
      <c r="A7" t="s">
        <v>11</v>
      </c>
      <c r="B7">
        <v>1482034.3341000001</v>
      </c>
      <c r="C7">
        <v>2</v>
      </c>
      <c r="D7">
        <v>741017.16700000002</v>
      </c>
      <c r="E7" s="9">
        <v>861.90750000000003</v>
      </c>
      <c r="F7">
        <v>0</v>
      </c>
      <c r="G7" s="4">
        <f t="shared" si="0"/>
        <v>1.7383975696157127E-3</v>
      </c>
      <c r="H7" s="4">
        <f t="shared" si="1"/>
        <v>1.6176724074446112E-2</v>
      </c>
      <c r="I7" s="4">
        <f t="shared" si="2"/>
        <v>1.7380438727604959E-3</v>
      </c>
    </row>
    <row r="8" spans="1:9" x14ac:dyDescent="0.2">
      <c r="A8" t="s">
        <v>12</v>
      </c>
      <c r="B8">
        <v>18647931.712499999</v>
      </c>
      <c r="C8">
        <v>3</v>
      </c>
      <c r="D8">
        <v>6215977.2374999998</v>
      </c>
      <c r="E8" s="9">
        <v>7230.0585000000001</v>
      </c>
      <c r="F8">
        <v>0</v>
      </c>
      <c r="G8" s="4">
        <f t="shared" si="0"/>
        <v>2.1873662722568479E-2</v>
      </c>
      <c r="H8" s="4">
        <f t="shared" si="1"/>
        <v>0.17142616339676739</v>
      </c>
      <c r="I8" s="4">
        <f t="shared" si="2"/>
        <v>2.1873128773071054E-2</v>
      </c>
    </row>
    <row r="9" spans="1:9" x14ac:dyDescent="0.2">
      <c r="A9" t="s">
        <v>26</v>
      </c>
      <c r="B9">
        <v>609194.43559999997</v>
      </c>
      <c r="C9">
        <v>4</v>
      </c>
      <c r="D9">
        <v>152298.60889999999</v>
      </c>
      <c r="E9" s="9">
        <v>177.1448</v>
      </c>
      <c r="F9" s="1">
        <v>5.9416000000000001E-152</v>
      </c>
      <c r="G9" s="4">
        <f t="shared" si="0"/>
        <v>7.1457327398124798E-4</v>
      </c>
      <c r="H9" s="4">
        <f t="shared" si="1"/>
        <v>6.7134491323019444E-3</v>
      </c>
      <c r="I9" s="4">
        <f t="shared" si="2"/>
        <v>7.1386636834117761E-4</v>
      </c>
    </row>
    <row r="10" spans="1:9" x14ac:dyDescent="0.2">
      <c r="A10" t="s">
        <v>27</v>
      </c>
      <c r="B10">
        <v>16732.396199999999</v>
      </c>
      <c r="C10">
        <v>4</v>
      </c>
      <c r="D10">
        <v>4183.0990000000002</v>
      </c>
      <c r="E10" s="9">
        <v>4.8654999999999999</v>
      </c>
      <c r="F10">
        <v>6.3759999999999999E-4</v>
      </c>
      <c r="G10" s="4">
        <f t="shared" si="0"/>
        <v>1.9626776666811354E-5</v>
      </c>
      <c r="H10" s="4">
        <f t="shared" si="1"/>
        <v>1.8560631307068396E-4</v>
      </c>
      <c r="I10" s="4">
        <f t="shared" si="2"/>
        <v>1.8919993820204465E-5</v>
      </c>
    </row>
    <row r="11" spans="1:9" x14ac:dyDescent="0.2">
      <c r="A11" t="s">
        <v>28</v>
      </c>
      <c r="B11">
        <v>1755.5351000000001</v>
      </c>
      <c r="C11">
        <v>4</v>
      </c>
      <c r="D11">
        <v>438.88380000000001</v>
      </c>
      <c r="E11" s="9">
        <v>0.51048000000000004</v>
      </c>
      <c r="F11">
        <v>0.72804999999999997</v>
      </c>
      <c r="G11" s="4">
        <f t="shared" si="0"/>
        <v>2.0592086708088072E-6</v>
      </c>
      <c r="H11" s="4">
        <f t="shared" si="1"/>
        <v>1.9476740505334776E-5</v>
      </c>
      <c r="I11" s="4">
        <f t="shared" si="2"/>
        <v>1.3524289283006159E-6</v>
      </c>
    </row>
    <row r="12" spans="1:9" x14ac:dyDescent="0.2">
      <c r="A12" t="s">
        <v>29</v>
      </c>
      <c r="B12">
        <v>38792.881800000003</v>
      </c>
      <c r="C12">
        <v>4</v>
      </c>
      <c r="D12">
        <v>9698.2204000000002</v>
      </c>
      <c r="E12" s="9">
        <v>11.2804</v>
      </c>
      <c r="F12" s="1">
        <v>3.7540000000000001E-9</v>
      </c>
      <c r="G12" s="4">
        <f t="shared" si="0"/>
        <v>4.5503299004515024E-5</v>
      </c>
      <c r="H12" s="4">
        <f t="shared" si="1"/>
        <v>4.3020988480879711E-4</v>
      </c>
      <c r="I12" s="4">
        <f t="shared" si="2"/>
        <v>4.4796511585660041E-5</v>
      </c>
    </row>
    <row r="13" spans="1:9" x14ac:dyDescent="0.2">
      <c r="A13" t="s">
        <v>30</v>
      </c>
      <c r="B13">
        <v>9538.8852000000006</v>
      </c>
      <c r="C13">
        <v>6</v>
      </c>
      <c r="D13">
        <v>1589.8142</v>
      </c>
      <c r="E13" s="9">
        <v>1.8492</v>
      </c>
      <c r="F13">
        <v>8.5484000000000004E-2</v>
      </c>
      <c r="G13" s="4">
        <f t="shared" si="0"/>
        <v>1.1188927588909959E-5</v>
      </c>
      <c r="H13" s="4">
        <f t="shared" si="1"/>
        <v>1.0581978684169136E-4</v>
      </c>
      <c r="I13" s="4">
        <f t="shared" si="2"/>
        <v>1.0128756543899185E-5</v>
      </c>
    </row>
    <row r="14" spans="1:9" x14ac:dyDescent="0.2">
      <c r="A14" t="s">
        <v>31</v>
      </c>
      <c r="B14">
        <v>8860786.8501999993</v>
      </c>
      <c r="C14">
        <v>4</v>
      </c>
      <c r="D14">
        <v>2215196.7124999999</v>
      </c>
      <c r="E14" s="9">
        <v>2576.5862999999999</v>
      </c>
      <c r="F14">
        <v>0</v>
      </c>
      <c r="G14" s="4">
        <f t="shared" si="0"/>
        <v>1.03935313581144E-2</v>
      </c>
      <c r="H14" s="4">
        <f t="shared" si="1"/>
        <v>8.9508335943225881E-2</v>
      </c>
      <c r="I14" s="4">
        <f t="shared" si="2"/>
        <v>1.0392822742252334E-2</v>
      </c>
    </row>
    <row r="15" spans="1:9" x14ac:dyDescent="0.2">
      <c r="A15" t="s">
        <v>32</v>
      </c>
      <c r="B15">
        <v>65927.023100000006</v>
      </c>
      <c r="C15">
        <v>4</v>
      </c>
      <c r="D15">
        <v>16481.755799999999</v>
      </c>
      <c r="E15" s="9">
        <v>19.1706</v>
      </c>
      <c r="F15" s="1">
        <v>8.7996999999999998E-16</v>
      </c>
      <c r="G15" s="4">
        <f t="shared" si="0"/>
        <v>7.7331121210924553E-5</v>
      </c>
      <c r="H15" s="4">
        <f t="shared" si="1"/>
        <v>7.309053508059172E-4</v>
      </c>
      <c r="I15" s="4">
        <f t="shared" si="2"/>
        <v>7.6624328168257465E-5</v>
      </c>
    </row>
    <row r="16" spans="1:9" x14ac:dyDescent="0.2">
      <c r="A16" t="s">
        <v>33</v>
      </c>
      <c r="B16">
        <v>1778386.0541999999</v>
      </c>
      <c r="C16">
        <v>4</v>
      </c>
      <c r="D16">
        <v>444596.51360000001</v>
      </c>
      <c r="E16" s="9">
        <v>517.12850000000003</v>
      </c>
      <c r="F16">
        <v>0</v>
      </c>
      <c r="G16" s="4">
        <f t="shared" si="0"/>
        <v>2.0860123975043857E-3</v>
      </c>
      <c r="H16" s="4">
        <f t="shared" si="1"/>
        <v>1.9348878304739019E-2</v>
      </c>
      <c r="I16" s="4">
        <f t="shared" si="2"/>
        <v>2.0853052495380924E-3</v>
      </c>
    </row>
    <row r="17" spans="1:9" x14ac:dyDescent="0.2">
      <c r="A17" t="s">
        <v>34</v>
      </c>
      <c r="B17">
        <v>11828158.945</v>
      </c>
      <c r="C17">
        <v>6</v>
      </c>
      <c r="D17">
        <v>1971359.8241999999</v>
      </c>
      <c r="E17" s="9">
        <v>2292.9695999999999</v>
      </c>
      <c r="F17">
        <v>0</v>
      </c>
      <c r="G17" s="4">
        <f t="shared" si="0"/>
        <v>1.3874201352766319E-2</v>
      </c>
      <c r="H17" s="4">
        <f t="shared" si="1"/>
        <v>0.11600629201258394</v>
      </c>
      <c r="I17" s="4">
        <f t="shared" si="2"/>
        <v>1.3873138732198483E-2</v>
      </c>
    </row>
    <row r="18" spans="1:9" x14ac:dyDescent="0.2">
      <c r="A18" t="s">
        <v>35</v>
      </c>
      <c r="B18">
        <v>2827.7945</v>
      </c>
      <c r="C18">
        <v>4</v>
      </c>
      <c r="D18">
        <v>706.94860000000006</v>
      </c>
      <c r="E18" s="9">
        <v>0.82228000000000001</v>
      </c>
      <c r="F18">
        <v>0.51066</v>
      </c>
      <c r="G18" s="4">
        <f t="shared" si="0"/>
        <v>3.3169481793132225E-6</v>
      </c>
      <c r="H18" s="4">
        <f t="shared" si="1"/>
        <v>3.1372522538254857E-5</v>
      </c>
      <c r="I18" s="4">
        <f t="shared" si="2"/>
        <v>2.6101682145689437E-6</v>
      </c>
    </row>
    <row r="19" spans="1:9" x14ac:dyDescent="0.2">
      <c r="A19" t="s">
        <v>36</v>
      </c>
      <c r="B19">
        <v>48446.802900000002</v>
      </c>
      <c r="C19">
        <v>4</v>
      </c>
      <c r="D19">
        <v>12111.700699999999</v>
      </c>
      <c r="E19" s="9">
        <v>14.0876</v>
      </c>
      <c r="F19" s="1">
        <v>1.6950999999999999E-11</v>
      </c>
      <c r="G19" s="4">
        <f t="shared" si="0"/>
        <v>5.6827161476090837E-5</v>
      </c>
      <c r="H19" s="4">
        <f t="shared" si="1"/>
        <v>5.3721356511816324E-4</v>
      </c>
      <c r="I19" s="4">
        <f t="shared" si="2"/>
        <v>5.6120372056367734E-5</v>
      </c>
    </row>
    <row r="20" spans="1:9" x14ac:dyDescent="0.2">
      <c r="A20" t="s">
        <v>37</v>
      </c>
      <c r="B20">
        <v>5248647.7302000001</v>
      </c>
      <c r="C20">
        <v>6</v>
      </c>
      <c r="D20">
        <v>874774.62170000002</v>
      </c>
      <c r="E20" s="9">
        <v>1017.4863</v>
      </c>
      <c r="F20">
        <v>0</v>
      </c>
      <c r="G20" s="4">
        <f t="shared" si="0"/>
        <v>6.156562130856174E-3</v>
      </c>
      <c r="H20" s="4">
        <f t="shared" si="1"/>
        <v>5.5027743396328863E-2</v>
      </c>
      <c r="I20" s="4">
        <f t="shared" si="2"/>
        <v>6.1555008739553998E-3</v>
      </c>
    </row>
    <row r="21" spans="1:9" x14ac:dyDescent="0.2">
      <c r="A21" t="s">
        <v>38</v>
      </c>
      <c r="B21">
        <v>288217.96260000003</v>
      </c>
      <c r="C21">
        <v>4</v>
      </c>
      <c r="D21">
        <v>72054.490600000005</v>
      </c>
      <c r="E21" s="9">
        <v>83.8095</v>
      </c>
      <c r="F21" s="1">
        <v>2.8231999999999999E-71</v>
      </c>
      <c r="G21" s="4">
        <f t="shared" si="0"/>
        <v>3.3807408787711997E-4</v>
      </c>
      <c r="H21" s="4">
        <f t="shared" si="1"/>
        <v>3.1874966744059336E-3</v>
      </c>
      <c r="I21" s="4">
        <f t="shared" si="2"/>
        <v>3.3736724876251486E-4</v>
      </c>
    </row>
    <row r="22" spans="1:9" x14ac:dyDescent="0.2">
      <c r="A22" t="s">
        <v>39</v>
      </c>
      <c r="B22">
        <v>130233.383</v>
      </c>
      <c r="C22">
        <v>6</v>
      </c>
      <c r="D22">
        <v>21705.5638</v>
      </c>
      <c r="E22" s="9">
        <v>25.246600000000001</v>
      </c>
      <c r="F22" s="1">
        <v>3.7980999999999998E-30</v>
      </c>
      <c r="G22" s="4">
        <f t="shared" si="0"/>
        <v>1.5276123587751924E-4</v>
      </c>
      <c r="H22" s="4">
        <f t="shared" si="1"/>
        <v>1.4428144492063606E-3</v>
      </c>
      <c r="I22" s="4">
        <f t="shared" si="2"/>
        <v>1.5170103981741146E-4</v>
      </c>
    </row>
    <row r="23" spans="1:9" x14ac:dyDescent="0.2">
      <c r="A23" t="s">
        <v>40</v>
      </c>
      <c r="B23">
        <v>2383851.0824000002</v>
      </c>
      <c r="C23">
        <v>6</v>
      </c>
      <c r="D23">
        <v>397308.51370000001</v>
      </c>
      <c r="E23" s="9">
        <v>462.1259</v>
      </c>
      <c r="F23">
        <v>0</v>
      </c>
      <c r="G23" s="4">
        <f t="shared" si="0"/>
        <v>2.7962111488372072E-3</v>
      </c>
      <c r="H23" s="4">
        <f t="shared" si="1"/>
        <v>2.5766613901509999E-2</v>
      </c>
      <c r="I23" s="4">
        <f t="shared" si="2"/>
        <v>2.7951504856931274E-3</v>
      </c>
    </row>
    <row r="24" spans="1:9" x14ac:dyDescent="0.2">
      <c r="A24" t="s">
        <v>13</v>
      </c>
      <c r="B24">
        <f>B25-SUM(B3:B23)-B30-B37-B43-B49-B55-B61-B67</f>
        <v>90133197.976199806</v>
      </c>
      <c r="C24">
        <f>C25-SUM(C3:C23)-C30-C36-C42-C48-C54-C60-C66</f>
        <v>598345</v>
      </c>
      <c r="D24">
        <f>B24/C24</f>
        <v>150.6375050785079</v>
      </c>
      <c r="G24" s="4">
        <f t="shared" si="0"/>
        <v>0.10572449551154943</v>
      </c>
      <c r="H24" s="4">
        <f t="shared" si="1"/>
        <v>0.5</v>
      </c>
      <c r="I24" s="4">
        <f t="shared" si="2"/>
        <v>0</v>
      </c>
    </row>
    <row r="25" spans="1:9" x14ac:dyDescent="0.2">
      <c r="A25" t="s">
        <v>14</v>
      </c>
      <c r="B25">
        <v>852528995.67019999</v>
      </c>
      <c r="C25">
        <v>606527</v>
      </c>
      <c r="I25" s="6">
        <f>SUM(I3:I24)+SUM(I26:I67)</f>
        <v>0.8928296292555371</v>
      </c>
    </row>
    <row r="26" spans="1:9" x14ac:dyDescent="0.2">
      <c r="A26" t="s">
        <v>15</v>
      </c>
    </row>
    <row r="28" spans="1:9" x14ac:dyDescent="0.2">
      <c r="A28" t="s">
        <v>42</v>
      </c>
    </row>
    <row r="29" spans="1:9" x14ac:dyDescent="0.2">
      <c r="A29" t="s">
        <v>43</v>
      </c>
      <c r="B29" t="s">
        <v>44</v>
      </c>
      <c r="C29" t="s">
        <v>45</v>
      </c>
      <c r="D29" t="s">
        <v>46</v>
      </c>
      <c r="E29" s="9" t="s">
        <v>5</v>
      </c>
      <c r="F29" t="s">
        <v>6</v>
      </c>
    </row>
    <row r="30" spans="1:9" x14ac:dyDescent="0.2">
      <c r="A30" t="s">
        <v>47</v>
      </c>
      <c r="B30">
        <v>225740568.57429999</v>
      </c>
      <c r="C30">
        <v>623</v>
      </c>
      <c r="D30">
        <v>362344.4118</v>
      </c>
      <c r="E30" s="9">
        <v>350.27120000000002</v>
      </c>
      <c r="F30">
        <v>0</v>
      </c>
      <c r="G30" s="4">
        <f>B30/B$25</f>
        <v>0.26478931475736867</v>
      </c>
      <c r="H30" s="4">
        <f>B30/(B30+B$24)</f>
        <v>0.7146543729778525</v>
      </c>
      <c r="I30" s="4">
        <f>(B30-C30*D$24)/(B$25+D$24)</f>
        <v>0.26467918708223609</v>
      </c>
    </row>
    <row r="31" spans="1:9" x14ac:dyDescent="0.2">
      <c r="A31" t="s">
        <v>48</v>
      </c>
      <c r="B31">
        <v>626788427.09539998</v>
      </c>
      <c r="C31">
        <v>605904</v>
      </c>
      <c r="D31">
        <v>1034.4682</v>
      </c>
      <c r="G31" s="8"/>
    </row>
    <row r="32" spans="1:9" x14ac:dyDescent="0.2">
      <c r="A32" t="s">
        <v>49</v>
      </c>
      <c r="B32">
        <v>852528995.66970003</v>
      </c>
      <c r="C32">
        <v>606527</v>
      </c>
    </row>
    <row r="34" spans="1:9" x14ac:dyDescent="0.2">
      <c r="A34" t="s">
        <v>42</v>
      </c>
    </row>
    <row r="35" spans="1:9" x14ac:dyDescent="0.2">
      <c r="A35" t="s">
        <v>43</v>
      </c>
      <c r="B35" t="s">
        <v>44</v>
      </c>
      <c r="C35" t="s">
        <v>45</v>
      </c>
      <c r="D35" t="s">
        <v>46</v>
      </c>
      <c r="E35" s="9" t="s">
        <v>5</v>
      </c>
      <c r="F35" t="s">
        <v>6</v>
      </c>
    </row>
    <row r="36" spans="1:9" x14ac:dyDescent="0.2">
      <c r="A36" t="s">
        <v>47</v>
      </c>
      <c r="B36">
        <v>227284436.94589999</v>
      </c>
      <c r="C36" s="3">
        <v>1246</v>
      </c>
      <c r="D36">
        <v>121477.5184</v>
      </c>
      <c r="E36" s="9">
        <v>117.4774</v>
      </c>
      <c r="F36">
        <v>0</v>
      </c>
    </row>
    <row r="37" spans="1:9" x14ac:dyDescent="0.2">
      <c r="A37" t="s">
        <v>77</v>
      </c>
      <c r="B37">
        <f>B36-B$30-B3</f>
        <v>972601.91450000205</v>
      </c>
      <c r="C37" s="3">
        <v>1246</v>
      </c>
      <c r="D37">
        <v>1034.05</v>
      </c>
      <c r="G37" s="4">
        <f>B37/B$25</f>
        <v>1.1408432081954102E-3</v>
      </c>
      <c r="H37" s="4">
        <f>B37/(B37+B$24)</f>
        <v>1.0675521379174966E-2</v>
      </c>
      <c r="I37" s="4">
        <f>(B37-C37*D$24)/(B$25+D$24)</f>
        <v>9.2068123016275497E-4</v>
      </c>
    </row>
    <row r="38" spans="1:9" x14ac:dyDescent="0.2">
      <c r="A38" s="1" t="s">
        <v>49</v>
      </c>
      <c r="B38" s="1">
        <v>852528995.66970003</v>
      </c>
      <c r="C38">
        <v>606527</v>
      </c>
    </row>
    <row r="40" spans="1:9" x14ac:dyDescent="0.2">
      <c r="A40" t="s">
        <v>42</v>
      </c>
    </row>
    <row r="41" spans="1:9" x14ac:dyDescent="0.2">
      <c r="A41" t="s">
        <v>43</v>
      </c>
      <c r="B41" t="s">
        <v>44</v>
      </c>
      <c r="C41" t="s">
        <v>45</v>
      </c>
      <c r="D41" t="s">
        <v>46</v>
      </c>
      <c r="E41" s="9" t="s">
        <v>5</v>
      </c>
      <c r="F41" t="s">
        <v>6</v>
      </c>
    </row>
    <row r="42" spans="1:9" x14ac:dyDescent="0.2">
      <c r="A42" t="s">
        <v>47</v>
      </c>
      <c r="B42">
        <v>639291964.31480002</v>
      </c>
      <c r="C42" s="3">
        <v>1246</v>
      </c>
      <c r="D42">
        <v>341684.64150000003</v>
      </c>
      <c r="E42" s="9">
        <v>968.8827</v>
      </c>
      <c r="F42">
        <v>0</v>
      </c>
    </row>
    <row r="43" spans="1:9" x14ac:dyDescent="0.2">
      <c r="A43" t="s">
        <v>76</v>
      </c>
      <c r="B43">
        <f>B42-B$30-B4</f>
        <v>153127062.22280005</v>
      </c>
      <c r="C43" s="3">
        <v>1246</v>
      </c>
      <c r="D43">
        <v>352.65839999999997</v>
      </c>
      <c r="G43" s="4">
        <f>B43/B$25</f>
        <v>0.17961507819733688</v>
      </c>
      <c r="H43" s="4">
        <f>B43/(B43+B$24)</f>
        <v>0.62947832949588212</v>
      </c>
      <c r="I43" s="4">
        <f>(B43-C43*D$24)/(B$25+D$24)</f>
        <v>0.179394884683827</v>
      </c>
    </row>
    <row r="44" spans="1:9" x14ac:dyDescent="0.2">
      <c r="A44" t="s">
        <v>49</v>
      </c>
      <c r="B44">
        <v>852528995.66970003</v>
      </c>
      <c r="C44">
        <v>606527</v>
      </c>
    </row>
    <row r="46" spans="1:9" x14ac:dyDescent="0.2">
      <c r="A46" t="s">
        <v>42</v>
      </c>
    </row>
    <row r="47" spans="1:9" x14ac:dyDescent="0.2">
      <c r="A47" t="s">
        <v>43</v>
      </c>
      <c r="B47" t="s">
        <v>44</v>
      </c>
      <c r="C47" t="s">
        <v>45</v>
      </c>
      <c r="D47" t="s">
        <v>46</v>
      </c>
      <c r="E47" s="9" t="s">
        <v>5</v>
      </c>
      <c r="F47" t="s">
        <v>6</v>
      </c>
    </row>
    <row r="48" spans="1:9" x14ac:dyDescent="0.2">
      <c r="A48" t="s">
        <v>47</v>
      </c>
      <c r="B48">
        <v>265802914.96149999</v>
      </c>
      <c r="C48" s="3">
        <v>1246</v>
      </c>
      <c r="D48">
        <v>142064.62580000001</v>
      </c>
      <c r="E48" s="9">
        <v>146.40600000000001</v>
      </c>
      <c r="F48">
        <v>0</v>
      </c>
    </row>
    <row r="49" spans="1:9" x14ac:dyDescent="0.2">
      <c r="A49" t="s">
        <v>75</v>
      </c>
      <c r="B49">
        <f>B48-B$30-B5</f>
        <v>21534059.278199997</v>
      </c>
      <c r="C49" s="3">
        <v>1246</v>
      </c>
      <c r="D49">
        <v>970.34690000000001</v>
      </c>
      <c r="G49" s="4">
        <f>B49/B$25</f>
        <v>2.5259034458143436E-2</v>
      </c>
      <c r="H49" s="4">
        <f>B49/(B49+B$24)</f>
        <v>0.1928413019865009</v>
      </c>
      <c r="I49" s="4">
        <f>(B49-C49*D$24)/(B$25+D$24)</f>
        <v>2.5038868218550722E-2</v>
      </c>
    </row>
    <row r="50" spans="1:9" x14ac:dyDescent="0.2">
      <c r="A50" t="s">
        <v>49</v>
      </c>
      <c r="B50">
        <v>852528995.66970003</v>
      </c>
      <c r="C50">
        <v>606527</v>
      </c>
    </row>
    <row r="52" spans="1:9" x14ac:dyDescent="0.2">
      <c r="A52" t="s">
        <v>42</v>
      </c>
    </row>
    <row r="53" spans="1:9" x14ac:dyDescent="0.2">
      <c r="A53" t="s">
        <v>43</v>
      </c>
      <c r="B53" t="s">
        <v>44</v>
      </c>
      <c r="C53" t="s">
        <v>45</v>
      </c>
      <c r="D53" t="s">
        <v>46</v>
      </c>
      <c r="E53" s="9" t="s">
        <v>5</v>
      </c>
      <c r="F53" t="s">
        <v>6</v>
      </c>
    </row>
    <row r="54" spans="1:9" x14ac:dyDescent="0.2">
      <c r="A54" t="s">
        <v>47</v>
      </c>
      <c r="B54">
        <v>226075670.20730001</v>
      </c>
      <c r="C54" s="3">
        <v>1246</v>
      </c>
      <c r="D54">
        <v>120831.46460000001</v>
      </c>
      <c r="E54" s="9">
        <v>116.6272</v>
      </c>
      <c r="F54">
        <v>0</v>
      </c>
    </row>
    <row r="55" spans="1:9" x14ac:dyDescent="0.2">
      <c r="A55" t="s">
        <v>74</v>
      </c>
      <c r="B55">
        <f>B54-B$30-B6</f>
        <v>156188.8638000162</v>
      </c>
      <c r="C55" s="3">
        <v>1246</v>
      </c>
      <c r="D55">
        <v>1036.0491</v>
      </c>
      <c r="G55" s="4">
        <f>B55/B$25</f>
        <v>1.8320651214593728E-4</v>
      </c>
      <c r="H55" s="4">
        <f>B55/(B55+B$24)</f>
        <v>1.7298695812033328E-3</v>
      </c>
      <c r="I55" s="4">
        <f>(B55-C55*D$24)/(B$25+D$24)</f>
        <v>-3.6955296677250849E-5</v>
      </c>
    </row>
    <row r="56" spans="1:9" x14ac:dyDescent="0.2">
      <c r="A56" t="s">
        <v>49</v>
      </c>
      <c r="B56">
        <v>852528995.66970003</v>
      </c>
      <c r="C56">
        <v>606527</v>
      </c>
    </row>
    <row r="58" spans="1:9" x14ac:dyDescent="0.2">
      <c r="A58" t="s">
        <v>42</v>
      </c>
    </row>
    <row r="59" spans="1:9" x14ac:dyDescent="0.2">
      <c r="A59" t="s">
        <v>43</v>
      </c>
      <c r="B59" t="s">
        <v>44</v>
      </c>
      <c r="C59" t="s">
        <v>45</v>
      </c>
      <c r="D59" t="s">
        <v>46</v>
      </c>
      <c r="E59" s="9" t="s">
        <v>5</v>
      </c>
      <c r="F59" t="s">
        <v>6</v>
      </c>
    </row>
    <row r="60" spans="1:9" x14ac:dyDescent="0.2">
      <c r="A60" t="s">
        <v>47</v>
      </c>
      <c r="B60">
        <v>229795700.58360001</v>
      </c>
      <c r="C60" s="3">
        <v>1246</v>
      </c>
      <c r="D60">
        <v>122819.7224</v>
      </c>
      <c r="E60" s="9">
        <v>119.2544</v>
      </c>
      <c r="F60">
        <v>0</v>
      </c>
    </row>
    <row r="61" spans="1:9" x14ac:dyDescent="0.2">
      <c r="A61" t="s">
        <v>73</v>
      </c>
      <c r="B61">
        <f>B60-B$30-B7</f>
        <v>2573097.6752000232</v>
      </c>
      <c r="C61" s="3">
        <v>1246</v>
      </c>
      <c r="D61">
        <v>1029.8968</v>
      </c>
      <c r="G61" s="4">
        <f>B61/B$25</f>
        <v>3.0181937368326454E-3</v>
      </c>
      <c r="H61" s="4">
        <f>B61/(B61+B$24)</f>
        <v>2.7755371489284291E-2</v>
      </c>
      <c r="I61" s="4">
        <f>(B61-C61*D$24)/(B$25+D$24)</f>
        <v>2.7980314270818303E-3</v>
      </c>
    </row>
    <row r="62" spans="1:9" x14ac:dyDescent="0.2">
      <c r="A62" t="s">
        <v>49</v>
      </c>
      <c r="B62">
        <v>852528995.66970003</v>
      </c>
      <c r="C62">
        <v>606527</v>
      </c>
    </row>
    <row r="64" spans="1:9" x14ac:dyDescent="0.2">
      <c r="A64" t="s">
        <v>42</v>
      </c>
    </row>
    <row r="65" spans="1:9" x14ac:dyDescent="0.2">
      <c r="A65" t="s">
        <v>43</v>
      </c>
      <c r="B65" t="s">
        <v>44</v>
      </c>
      <c r="C65" t="s">
        <v>45</v>
      </c>
      <c r="D65" t="s">
        <v>46</v>
      </c>
      <c r="E65" s="9" t="s">
        <v>5</v>
      </c>
      <c r="F65" t="s">
        <v>6</v>
      </c>
    </row>
    <row r="66" spans="1:9" x14ac:dyDescent="0.2">
      <c r="A66" t="s">
        <v>47</v>
      </c>
      <c r="B66">
        <v>271536455.79040003</v>
      </c>
      <c r="C66" s="3">
        <v>1246</v>
      </c>
      <c r="D66">
        <v>108832.24679999999</v>
      </c>
      <c r="E66" s="9">
        <v>113.148</v>
      </c>
      <c r="F66">
        <v>0</v>
      </c>
    </row>
    <row r="67" spans="1:9" x14ac:dyDescent="0.2">
      <c r="A67" t="s">
        <v>72</v>
      </c>
      <c r="B67">
        <f>B66-B$30-B8</f>
        <v>27147955.503600039</v>
      </c>
      <c r="C67" s="3">
        <v>1246</v>
      </c>
      <c r="D67">
        <v>961.85720000000003</v>
      </c>
      <c r="G67" s="4">
        <f>B67/B$25</f>
        <v>3.184402599967661E-2</v>
      </c>
      <c r="H67" s="4">
        <f>B67/(B67+B$24)</f>
        <v>0.23147756223488988</v>
      </c>
      <c r="I67" s="4">
        <f>(B67-C67*D$24)/(B$25+D$24)</f>
        <v>3.1623858596549842E-2</v>
      </c>
    </row>
    <row r="68" spans="1:9" x14ac:dyDescent="0.2">
      <c r="A68" t="s">
        <v>49</v>
      </c>
      <c r="B68">
        <v>852528995.66970003</v>
      </c>
      <c r="C68">
        <v>606527</v>
      </c>
    </row>
  </sheetData>
  <conditionalFormatting sqref="F1:F1048576">
    <cfRule type="cellIs" dxfId="42" priority="1" operator="greaterThan"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G1" sqref="G1:G1048576"/>
    </sheetView>
  </sheetViews>
  <sheetFormatPr baseColWidth="10" defaultRowHeight="16" x14ac:dyDescent="0.2"/>
  <cols>
    <col min="2" max="2" width="18.5" style="9" bestFit="1" customWidth="1"/>
    <col min="3" max="3" width="8.1640625" bestFit="1" customWidth="1"/>
    <col min="4" max="4" width="16" style="9" bestFit="1" customWidth="1"/>
    <col min="5" max="5" width="10.83203125" style="10"/>
    <col min="6" max="6" width="10.83203125" style="7"/>
    <col min="7" max="9" width="11.83203125" style="12" bestFit="1" customWidth="1"/>
  </cols>
  <sheetData>
    <row r="1" spans="1:9" x14ac:dyDescent="0.2">
      <c r="A1" t="s">
        <v>0</v>
      </c>
    </row>
    <row r="2" spans="1:9" x14ac:dyDescent="0.2">
      <c r="A2" t="s">
        <v>1</v>
      </c>
      <c r="B2" s="9" t="s">
        <v>2</v>
      </c>
      <c r="C2" t="s">
        <v>3</v>
      </c>
      <c r="D2" s="9" t="s">
        <v>4</v>
      </c>
      <c r="E2" s="10" t="s">
        <v>5</v>
      </c>
      <c r="F2" s="7" t="s">
        <v>6</v>
      </c>
      <c r="G2" s="13" t="s">
        <v>50</v>
      </c>
      <c r="H2" s="13" t="s">
        <v>51</v>
      </c>
      <c r="I2" s="13" t="s">
        <v>52</v>
      </c>
    </row>
    <row r="3" spans="1:9" x14ac:dyDescent="0.2">
      <c r="A3" t="s">
        <v>7</v>
      </c>
      <c r="B3" s="9">
        <v>2865807.2914999998</v>
      </c>
      <c r="C3">
        <v>2</v>
      </c>
      <c r="D3" s="9">
        <v>1432903.6458000001</v>
      </c>
      <c r="E3" s="10">
        <v>0.12831999999999999</v>
      </c>
      <c r="F3" s="7">
        <v>0.87956999999999996</v>
      </c>
      <c r="G3" s="13">
        <f>B3/B$25</f>
        <v>1.3499133589447388E-7</v>
      </c>
      <c r="H3" s="13">
        <f>B3/(B3+B$24)</f>
        <v>1.9168091616566234E-6</v>
      </c>
      <c r="I3" s="13">
        <f>(B3-C3*D$24)/(B$25+D$24)</f>
        <v>4.6205708184540226E-8</v>
      </c>
    </row>
    <row r="4" spans="1:9" x14ac:dyDescent="0.2">
      <c r="A4" t="s">
        <v>8</v>
      </c>
      <c r="B4" s="9">
        <v>364969218.25730002</v>
      </c>
      <c r="C4">
        <v>2</v>
      </c>
      <c r="D4" s="9">
        <v>182484609.12869999</v>
      </c>
      <c r="E4" s="10">
        <v>16.341999999999999</v>
      </c>
      <c r="F4" s="7">
        <v>7.9952E-8</v>
      </c>
      <c r="G4" s="13">
        <f>B4/B$25</f>
        <v>1.7191554533008185E-5</v>
      </c>
      <c r="H4" s="13">
        <f>B4/(B4+B$24)</f>
        <v>2.4405233064546487E-4</v>
      </c>
      <c r="I4" s="13">
        <f>(B4-C4*D$24)/(B$25+D$24)</f>
        <v>1.7102768148109468E-5</v>
      </c>
    </row>
    <row r="5" spans="1:9" x14ac:dyDescent="0.2">
      <c r="A5" t="s">
        <v>9</v>
      </c>
      <c r="B5" s="9">
        <v>277832261677.48798</v>
      </c>
      <c r="C5">
        <v>2</v>
      </c>
      <c r="D5" s="9">
        <v>138916130838.74399</v>
      </c>
      <c r="E5" s="10">
        <v>12440.3297</v>
      </c>
      <c r="F5" s="7">
        <v>0</v>
      </c>
      <c r="G5" s="13">
        <f>B5/B$25</f>
        <v>1.308704471150835E-2</v>
      </c>
      <c r="H5" s="13">
        <f>B5/(B5+B$24)</f>
        <v>0.15670867318954873</v>
      </c>
      <c r="I5" s="13">
        <f>(B5-C5*D$24)/(B$25+D$24)</f>
        <v>1.3086955344915932E-2</v>
      </c>
    </row>
    <row r="6" spans="1:9" x14ac:dyDescent="0.2">
      <c r="A6" t="s">
        <v>10</v>
      </c>
      <c r="B6" s="9">
        <v>2974500963.6626</v>
      </c>
      <c r="C6">
        <v>2</v>
      </c>
      <c r="D6" s="9">
        <v>1487250481.8313</v>
      </c>
      <c r="E6" s="10">
        <v>133.1875</v>
      </c>
      <c r="F6" s="7">
        <v>1.4528000000000001E-58</v>
      </c>
      <c r="G6" s="13">
        <f>B6/B$25</f>
        <v>1.4011125587374976E-4</v>
      </c>
      <c r="H6" s="13">
        <f>B6/(B6+B$24)</f>
        <v>1.9855629632139281E-3</v>
      </c>
      <c r="I6" s="13">
        <f>(B6-C6*D$24)/(B$25+D$24)</f>
        <v>1.400224640321E-4</v>
      </c>
    </row>
    <row r="7" spans="1:9" x14ac:dyDescent="0.2">
      <c r="A7" t="s">
        <v>11</v>
      </c>
      <c r="B7" s="9">
        <v>440772931286.96899</v>
      </c>
      <c r="C7">
        <v>2</v>
      </c>
      <c r="D7" s="9">
        <v>220386465643.48401</v>
      </c>
      <c r="E7" s="10">
        <v>19736.2271</v>
      </c>
      <c r="F7" s="7">
        <v>0</v>
      </c>
      <c r="G7" s="13">
        <f>B7/B$25</f>
        <v>2.0762221869219877E-2</v>
      </c>
      <c r="H7" s="13">
        <f>B7/(B7+B$24)</f>
        <v>0.22768811417817511</v>
      </c>
      <c r="I7" s="13">
        <f>(B7-C7*D$24)/(B$25+D$24)</f>
        <v>2.0762132161904773E-2</v>
      </c>
    </row>
    <row r="8" spans="1:9" x14ac:dyDescent="0.2">
      <c r="A8" t="s">
        <v>12</v>
      </c>
      <c r="B8" s="9">
        <v>2228019788661.6001</v>
      </c>
      <c r="C8">
        <v>3</v>
      </c>
      <c r="D8" s="9">
        <v>742673262887.203</v>
      </c>
      <c r="E8" s="10">
        <v>66508.476899999994</v>
      </c>
      <c r="F8" s="7">
        <v>0</v>
      </c>
      <c r="G8" s="13">
        <f>B8/B$25</f>
        <v>0.10494891563812352</v>
      </c>
      <c r="H8" s="13">
        <f>B8/(B8+B$24)</f>
        <v>0.59842981902549619</v>
      </c>
      <c r="I8" s="13">
        <f>(B8-C8*D$24)/(B$25+D$24)</f>
        <v>0.10494877780071357</v>
      </c>
    </row>
    <row r="9" spans="1:9" x14ac:dyDescent="0.2">
      <c r="A9" t="s">
        <v>26</v>
      </c>
      <c r="B9" s="9">
        <v>785645.92720000003</v>
      </c>
      <c r="C9">
        <v>4</v>
      </c>
      <c r="D9" s="9">
        <v>196411.48180000001</v>
      </c>
      <c r="E9" s="10">
        <v>1.7589E-2</v>
      </c>
      <c r="F9" s="7">
        <v>0.99939999999999996</v>
      </c>
      <c r="G9" s="13">
        <f>B9/B$25</f>
        <v>3.700716149593919E-8</v>
      </c>
      <c r="H9" s="13">
        <f>B9/(B9+B$24)</f>
        <v>5.2548383514444866E-7</v>
      </c>
      <c r="I9" s="13">
        <f>(B9-C9*D$24)/(B$25+D$24)</f>
        <v>-1.4056408358149031E-7</v>
      </c>
    </row>
    <row r="10" spans="1:9" x14ac:dyDescent="0.2">
      <c r="A10" t="s">
        <v>27</v>
      </c>
      <c r="B10" s="9">
        <v>1636743.084</v>
      </c>
      <c r="C10">
        <v>4</v>
      </c>
      <c r="D10" s="9">
        <v>409185.77100000001</v>
      </c>
      <c r="E10" s="10">
        <v>3.6644000000000003E-2</v>
      </c>
      <c r="F10" s="7">
        <v>0.99743999999999999</v>
      </c>
      <c r="G10" s="13">
        <f>B10/B$25</f>
        <v>7.7097345687035027E-8</v>
      </c>
      <c r="H10" s="13">
        <f>B10/(B10+B$24)</f>
        <v>1.0947444816275514E-6</v>
      </c>
      <c r="I10" s="13">
        <f>(B10-C10*D$24)/(B$25+D$24)</f>
        <v>-1.0047390117011044E-7</v>
      </c>
    </row>
    <row r="11" spans="1:9" x14ac:dyDescent="0.2">
      <c r="A11" t="s">
        <v>28</v>
      </c>
      <c r="B11" s="9">
        <v>9985383.3314999994</v>
      </c>
      <c r="C11">
        <v>4</v>
      </c>
      <c r="D11" s="9">
        <v>2496345.8328999998</v>
      </c>
      <c r="E11" s="10">
        <v>0.22355</v>
      </c>
      <c r="F11" s="7">
        <v>0.92539000000000005</v>
      </c>
      <c r="G11" s="13">
        <f>B11/B$25</f>
        <v>4.70352713294992E-7</v>
      </c>
      <c r="H11" s="13">
        <f>B11/(B11+B$24)</f>
        <v>6.6787404600960052E-6</v>
      </c>
      <c r="I11" s="13">
        <f>(B11-C11*D$24)/(B$25+D$24)</f>
        <v>2.9278144898013535E-7</v>
      </c>
    </row>
    <row r="12" spans="1:9" x14ac:dyDescent="0.2">
      <c r="A12" t="s">
        <v>29</v>
      </c>
      <c r="B12" s="9">
        <v>1989224.939</v>
      </c>
      <c r="C12">
        <v>4</v>
      </c>
      <c r="D12" s="9">
        <v>497306.23469999997</v>
      </c>
      <c r="E12" s="10">
        <v>4.4534999999999998E-2</v>
      </c>
      <c r="F12" s="7">
        <v>0.99626000000000003</v>
      </c>
      <c r="G12" s="13">
        <f>B12/B$25</f>
        <v>9.3700693939424745E-8</v>
      </c>
      <c r="H12" s="13">
        <f>B12/(B12+B$24)</f>
        <v>1.3305035668473155E-6</v>
      </c>
      <c r="I12" s="13">
        <f>(B12-C12*D$24)/(B$25+D$24)</f>
        <v>-8.3870553654790035E-8</v>
      </c>
    </row>
    <row r="13" spans="1:9" x14ac:dyDescent="0.2">
      <c r="A13" t="s">
        <v>30</v>
      </c>
      <c r="B13" s="9">
        <v>7362454.8755000001</v>
      </c>
      <c r="C13">
        <v>6</v>
      </c>
      <c r="D13" s="9">
        <v>1227075.8126000001</v>
      </c>
      <c r="E13" s="10">
        <v>0.10989</v>
      </c>
      <c r="F13" s="7">
        <v>0.99533000000000005</v>
      </c>
      <c r="G13" s="13">
        <f>B13/B$25</f>
        <v>3.4680197166583535E-7</v>
      </c>
      <c r="H13" s="13">
        <f>B13/(B13+B$24)</f>
        <v>4.9243989835060709E-6</v>
      </c>
      <c r="I13" s="13">
        <f>(B13-C13*D$24)/(B$25+D$24)</f>
        <v>8.0445091118454609E-8</v>
      </c>
    </row>
    <row r="14" spans="1:9" x14ac:dyDescent="0.2">
      <c r="A14" t="s">
        <v>31</v>
      </c>
      <c r="B14" s="9">
        <v>43708970.486299999</v>
      </c>
      <c r="C14">
        <v>4</v>
      </c>
      <c r="D14" s="9">
        <v>10927242.6216</v>
      </c>
      <c r="E14" s="10">
        <v>0.97857000000000005</v>
      </c>
      <c r="F14" s="7">
        <v>0.41772999999999999</v>
      </c>
      <c r="G14" s="13">
        <f>B14/B$25</f>
        <v>2.05887267228965E-6</v>
      </c>
      <c r="H14" s="13">
        <f>B14/(B14+B$24)</f>
        <v>2.9234159122736002E-5</v>
      </c>
      <c r="I14" s="13">
        <f>(B14-C14*D$24)/(B$25+D$24)</f>
        <v>1.8813013374559269E-6</v>
      </c>
    </row>
    <row r="15" spans="1:9" x14ac:dyDescent="0.2">
      <c r="A15" t="s">
        <v>32</v>
      </c>
      <c r="B15" s="9">
        <v>2645286.0869</v>
      </c>
      <c r="C15">
        <v>4</v>
      </c>
      <c r="D15" s="9">
        <v>661321.52170000004</v>
      </c>
      <c r="E15" s="10">
        <v>5.9222999999999998E-2</v>
      </c>
      <c r="F15" s="7">
        <v>0.99351999999999996</v>
      </c>
      <c r="G15" s="13">
        <f>B15/B$25</f>
        <v>1.2460387819963654E-7</v>
      </c>
      <c r="H15" s="13">
        <f>B15/(B15+B$24)</f>
        <v>1.7693127411236553E-6</v>
      </c>
      <c r="I15" s="13">
        <f>(B15-C15*D$24)/(B$25+D$24)</f>
        <v>-5.2967370766457448E-8</v>
      </c>
    </row>
    <row r="16" spans="1:9" x14ac:dyDescent="0.2">
      <c r="A16" t="s">
        <v>33</v>
      </c>
      <c r="B16" s="9">
        <v>48739505.4648</v>
      </c>
      <c r="C16">
        <v>4</v>
      </c>
      <c r="D16" s="9">
        <v>12184876.3662</v>
      </c>
      <c r="E16" s="10">
        <v>1.0911999999999999</v>
      </c>
      <c r="F16" s="7">
        <v>0.35888999999999999</v>
      </c>
      <c r="G16" s="13">
        <f>B16/B$25</f>
        <v>2.2958316049526185E-6</v>
      </c>
      <c r="H16" s="13">
        <f>B16/(B16+B$24)</f>
        <v>3.2598655342316487E-5</v>
      </c>
      <c r="I16" s="13">
        <f>(B16-C16*D$24)/(B$25+D$24)</f>
        <v>2.1182602595996227E-6</v>
      </c>
    </row>
    <row r="17" spans="1:9" x14ac:dyDescent="0.2">
      <c r="A17" t="s">
        <v>34</v>
      </c>
      <c r="B17" s="9">
        <v>266442421.00729999</v>
      </c>
      <c r="C17">
        <v>6</v>
      </c>
      <c r="D17" s="9">
        <v>44407070.167900003</v>
      </c>
      <c r="E17" s="10">
        <v>3.9767999999999999</v>
      </c>
      <c r="F17" s="7">
        <v>5.5402000000000001E-4</v>
      </c>
      <c r="G17" s="13">
        <f>B17/B$25</f>
        <v>1.255053626858052E-5</v>
      </c>
      <c r="H17" s="13">
        <f>B17/(B17+B$24)</f>
        <v>1.7817989856671419E-4</v>
      </c>
      <c r="I17" s="13">
        <f>(B17-C17*D$24)/(B$25+D$24)</f>
        <v>1.2284178846275071E-5</v>
      </c>
    </row>
    <row r="18" spans="1:9" x14ac:dyDescent="0.2">
      <c r="A18" t="s">
        <v>35</v>
      </c>
      <c r="B18" s="9">
        <v>210731476.6108</v>
      </c>
      <c r="C18">
        <v>4</v>
      </c>
      <c r="D18" s="9">
        <v>52682869.1527</v>
      </c>
      <c r="E18" s="10">
        <v>4.7179000000000002</v>
      </c>
      <c r="F18" s="7">
        <v>8.3297000000000004E-4</v>
      </c>
      <c r="G18" s="13">
        <f>B18/B$25</f>
        <v>9.9263211546291672E-6</v>
      </c>
      <c r="H18" s="13">
        <f>B18/(B18+B$24)</f>
        <v>1.4092918060421467E-4</v>
      </c>
      <c r="I18" s="13">
        <f>(B18-C18*D$24)/(B$25+D$24)</f>
        <v>9.7487494705372929E-6</v>
      </c>
    </row>
    <row r="19" spans="1:9" x14ac:dyDescent="0.2">
      <c r="A19" t="s">
        <v>36</v>
      </c>
      <c r="B19" s="9">
        <v>28034983763.025398</v>
      </c>
      <c r="C19">
        <v>4</v>
      </c>
      <c r="D19" s="9">
        <v>7008745940.7563</v>
      </c>
      <c r="E19" s="10">
        <v>627.65290000000005</v>
      </c>
      <c r="F19" s="7">
        <v>0</v>
      </c>
      <c r="G19" s="13">
        <f>B19/B$25</f>
        <v>1.3205632915986609E-3</v>
      </c>
      <c r="H19" s="13">
        <f>B19/(B19+B$24)</f>
        <v>1.8406229305221667E-2</v>
      </c>
      <c r="I19" s="13">
        <f>(B19-C19*D$24)/(B$25+D$24)</f>
        <v>1.3203856617317097E-3</v>
      </c>
    </row>
    <row r="20" spans="1:9" x14ac:dyDescent="0.2">
      <c r="A20" t="s">
        <v>37</v>
      </c>
      <c r="B20" s="9">
        <v>115886787886.509</v>
      </c>
      <c r="C20">
        <v>6</v>
      </c>
      <c r="D20" s="9">
        <v>19314464647.751598</v>
      </c>
      <c r="E20" s="10">
        <v>1729.6646000000001</v>
      </c>
      <c r="F20" s="7">
        <v>0</v>
      </c>
      <c r="G20" s="13">
        <f>B20/B$25</f>
        <v>5.4587453789090145E-3</v>
      </c>
      <c r="H20" s="13">
        <f>B20/(B20+B$24)</f>
        <v>7.1935737491715057E-2</v>
      </c>
      <c r="I20" s="13">
        <f>(B20-C20*D$24)/(B$25+D$24)</f>
        <v>5.4584787797148111E-3</v>
      </c>
    </row>
    <row r="21" spans="1:9" x14ac:dyDescent="0.2">
      <c r="A21" t="s">
        <v>38</v>
      </c>
      <c r="B21" s="9">
        <v>5180756127.8002996</v>
      </c>
      <c r="C21">
        <v>4</v>
      </c>
      <c r="D21" s="9">
        <v>1295189031.9500999</v>
      </c>
      <c r="E21" s="10">
        <v>115.98779999999999</v>
      </c>
      <c r="F21" s="7">
        <v>4.3248000000000001E-99</v>
      </c>
      <c r="G21" s="13">
        <f>B21/B$25</f>
        <v>2.4403496798599869E-4</v>
      </c>
      <c r="H21" s="13">
        <f>B21/(B21+B$24)</f>
        <v>3.4532145930637219E-3</v>
      </c>
      <c r="I21" s="13">
        <f>(B21-C21*D$24)/(B$25+D$24)</f>
        <v>2.4385738590916592E-4</v>
      </c>
    </row>
    <row r="22" spans="1:9" x14ac:dyDescent="0.2">
      <c r="A22" t="s">
        <v>39</v>
      </c>
      <c r="B22" s="9">
        <v>2527267616.0707998</v>
      </c>
      <c r="C22">
        <v>6</v>
      </c>
      <c r="D22" s="9">
        <v>421211269.34509999</v>
      </c>
      <c r="E22" s="10">
        <v>37.720700000000001</v>
      </c>
      <c r="F22" s="7">
        <v>4.6964000000000004E-46</v>
      </c>
      <c r="G22" s="13">
        <f>B22/B$25</f>
        <v>1.1904472176762189E-4</v>
      </c>
      <c r="H22" s="13">
        <f>B22/(B22+B$24)</f>
        <v>1.6875259338543992E-3</v>
      </c>
      <c r="I22" s="13">
        <f>(B22-C22*D$24)/(B$25+D$24)</f>
        <v>1.1877835961774022E-4</v>
      </c>
    </row>
    <row r="23" spans="1:9" x14ac:dyDescent="0.2">
      <c r="A23" t="s">
        <v>40</v>
      </c>
      <c r="B23" s="9">
        <v>154201939485.14801</v>
      </c>
      <c r="C23">
        <v>6</v>
      </c>
      <c r="D23" s="9">
        <v>25700323247.5247</v>
      </c>
      <c r="E23" s="10">
        <v>2301.5360999999998</v>
      </c>
      <c r="F23" s="7">
        <v>0</v>
      </c>
      <c r="G23" s="13">
        <f>B23/B$25</f>
        <v>7.2635469490077362E-3</v>
      </c>
      <c r="H23" s="13">
        <f>B23/(B23+B$24)</f>
        <v>9.3495854706382692E-2</v>
      </c>
      <c r="I23" s="13">
        <f>(B23-C23*D$24)/(B$25+D$24)</f>
        <v>7.2632802696933176E-3</v>
      </c>
    </row>
    <row r="24" spans="1:9" x14ac:dyDescent="0.2">
      <c r="A24" t="s">
        <v>13</v>
      </c>
      <c r="B24" s="9">
        <f>B25-SUM(B3:B23)-B30-B37-B43-B49-B55-B61-B67</f>
        <v>1495089785473.2324</v>
      </c>
      <c r="C24">
        <f>C25-SUM(C3:C23)-C30-C37-C43-C49-C55-C61-C67</f>
        <v>1586403</v>
      </c>
      <c r="D24" s="9">
        <f>B24/C24</f>
        <v>942440.08960726403</v>
      </c>
      <c r="G24" s="13">
        <f>B24/B$25</f>
        <v>7.0424891450944938E-2</v>
      </c>
      <c r="H24" s="13">
        <f>B24/(B24+B$24)</f>
        <v>0.5</v>
      </c>
      <c r="I24" s="13">
        <f>(B24-C24*D$24)/(B$25+D$24)</f>
        <v>0</v>
      </c>
    </row>
    <row r="25" spans="1:9" x14ac:dyDescent="0.2">
      <c r="A25" t="s">
        <v>14</v>
      </c>
      <c r="B25" s="9">
        <v>21229564642135.801</v>
      </c>
      <c r="C25">
        <v>1609631</v>
      </c>
    </row>
    <row r="26" spans="1:9" x14ac:dyDescent="0.2">
      <c r="A26" t="s">
        <v>15</v>
      </c>
    </row>
    <row r="28" spans="1:9" x14ac:dyDescent="0.2">
      <c r="A28" t="s">
        <v>42</v>
      </c>
    </row>
    <row r="29" spans="1:9" x14ac:dyDescent="0.2">
      <c r="A29" t="s">
        <v>43</v>
      </c>
      <c r="B29" s="9" t="s">
        <v>44</v>
      </c>
      <c r="C29" t="s">
        <v>45</v>
      </c>
      <c r="D29" s="9" t="s">
        <v>46</v>
      </c>
      <c r="E29" s="10" t="s">
        <v>5</v>
      </c>
      <c r="F29" s="7" t="s">
        <v>6</v>
      </c>
    </row>
    <row r="30" spans="1:9" x14ac:dyDescent="0.2">
      <c r="A30" t="s">
        <v>53</v>
      </c>
      <c r="B30" s="9">
        <v>8577710181065.5596</v>
      </c>
      <c r="C30">
        <v>1655</v>
      </c>
      <c r="D30" s="9">
        <v>5182906453.816</v>
      </c>
      <c r="E30" s="10">
        <v>658.71680000000003</v>
      </c>
      <c r="F30" s="7">
        <v>0</v>
      </c>
      <c r="G30" s="13">
        <f>B30/B$25</f>
        <v>0.40404550567376113</v>
      </c>
      <c r="H30" s="13">
        <f>B30/(B30+B$24)</f>
        <v>0.85157157985467524</v>
      </c>
      <c r="I30" s="13">
        <f>(B30-C30*D$24)/(B$25+D$24)</f>
        <v>0.4039720176350744</v>
      </c>
    </row>
    <row r="31" spans="1:9" x14ac:dyDescent="0.2">
      <c r="A31" t="s">
        <v>48</v>
      </c>
      <c r="B31" s="9">
        <v>12651854461064.6</v>
      </c>
      <c r="C31">
        <v>1607976</v>
      </c>
      <c r="D31" s="9">
        <v>7868186.1303000003</v>
      </c>
      <c r="G31" s="2"/>
    </row>
    <row r="32" spans="1:9" x14ac:dyDescent="0.2">
      <c r="A32" t="s">
        <v>49</v>
      </c>
      <c r="B32" s="9">
        <v>21229564642130.199</v>
      </c>
      <c r="C32">
        <v>1609631</v>
      </c>
    </row>
    <row r="34" spans="1:9" x14ac:dyDescent="0.2">
      <c r="A34" t="s">
        <v>42</v>
      </c>
    </row>
    <row r="35" spans="1:9" x14ac:dyDescent="0.2">
      <c r="A35" t="s">
        <v>43</v>
      </c>
      <c r="B35" s="9" t="s">
        <v>44</v>
      </c>
      <c r="C35" t="s">
        <v>45</v>
      </c>
      <c r="D35" s="9" t="s">
        <v>46</v>
      </c>
      <c r="E35" s="10" t="s">
        <v>5</v>
      </c>
      <c r="F35" s="7" t="s">
        <v>6</v>
      </c>
    </row>
    <row r="36" spans="1:9" x14ac:dyDescent="0.2">
      <c r="A36" t="s">
        <v>47</v>
      </c>
      <c r="B36" s="9">
        <v>8578190000000</v>
      </c>
      <c r="C36">
        <v>4967</v>
      </c>
      <c r="D36" s="9">
        <f>B36/C36</f>
        <v>1727036440.5073485</v>
      </c>
      <c r="E36" s="10">
        <v>219.05</v>
      </c>
      <c r="F36" s="7">
        <v>0</v>
      </c>
    </row>
    <row r="37" spans="1:9" x14ac:dyDescent="0.2">
      <c r="A37" t="s">
        <v>77</v>
      </c>
      <c r="B37" s="9">
        <f>B36-B$30-B3</f>
        <v>476953127.14892972</v>
      </c>
      <c r="C37" s="3">
        <f>C36-1655-2</f>
        <v>3310</v>
      </c>
      <c r="D37" s="9">
        <f>B37/C37</f>
        <v>144094.60034710867</v>
      </c>
      <c r="E37" s="11"/>
      <c r="G37" s="13">
        <f>B37/B$25</f>
        <v>2.2466458224126155E-5</v>
      </c>
      <c r="H37" s="13">
        <f>B37/(B37+B$24)</f>
        <v>3.1891129619216049E-4</v>
      </c>
      <c r="I37" s="13">
        <f>(B37-C37*D$24)/(B$25+D$24)</f>
        <v>-1.2447374671533605E-4</v>
      </c>
    </row>
    <row r="38" spans="1:9" x14ac:dyDescent="0.2">
      <c r="A38" t="s">
        <v>49</v>
      </c>
    </row>
    <row r="40" spans="1:9" x14ac:dyDescent="0.2">
      <c r="A40" t="s">
        <v>42</v>
      </c>
    </row>
    <row r="41" spans="1:9" x14ac:dyDescent="0.2">
      <c r="A41" t="s">
        <v>43</v>
      </c>
      <c r="B41" s="9" t="s">
        <v>44</v>
      </c>
      <c r="C41" t="s">
        <v>45</v>
      </c>
      <c r="D41" s="9" t="s">
        <v>46</v>
      </c>
      <c r="E41" s="10" t="s">
        <v>5</v>
      </c>
      <c r="F41" s="7" t="s">
        <v>6</v>
      </c>
    </row>
    <row r="42" spans="1:9" x14ac:dyDescent="0.2">
      <c r="A42" t="s">
        <v>47</v>
      </c>
      <c r="B42" s="9">
        <v>8580780000000</v>
      </c>
      <c r="C42">
        <v>4967</v>
      </c>
      <c r="D42" s="9">
        <f>B42/C42</f>
        <v>1727557882.0213408</v>
      </c>
      <c r="E42" s="10">
        <v>219.16</v>
      </c>
    </row>
    <row r="43" spans="1:9" x14ac:dyDescent="0.2">
      <c r="A43" t="s">
        <v>76</v>
      </c>
      <c r="B43" s="9">
        <f>B42-B$30-B4</f>
        <v>2704849716.1831298</v>
      </c>
      <c r="C43" s="3">
        <f>C42-1655-2</f>
        <v>3310</v>
      </c>
      <c r="D43" s="9">
        <f>B43/C43</f>
        <v>817175.14084082469</v>
      </c>
      <c r="E43" s="11"/>
      <c r="G43" s="13">
        <f>B43/B$25</f>
        <v>1.2740957065198716E-4</v>
      </c>
      <c r="H43" s="13">
        <f>B43/(B43+B$24)</f>
        <v>1.8058882390382355E-3</v>
      </c>
      <c r="I43" s="13">
        <f>(B43-C43*D$24)/(B$25+D$24)</f>
        <v>-1.9530638946194769E-5</v>
      </c>
    </row>
    <row r="44" spans="1:9" x14ac:dyDescent="0.2">
      <c r="A44" t="s">
        <v>49</v>
      </c>
    </row>
    <row r="46" spans="1:9" x14ac:dyDescent="0.2">
      <c r="A46" t="s">
        <v>42</v>
      </c>
    </row>
    <row r="47" spans="1:9" x14ac:dyDescent="0.2">
      <c r="A47" t="s">
        <v>43</v>
      </c>
      <c r="B47" s="9" t="s">
        <v>44</v>
      </c>
      <c r="C47" t="s">
        <v>45</v>
      </c>
      <c r="D47" s="9" t="s">
        <v>46</v>
      </c>
      <c r="E47" s="10" t="s">
        <v>5</v>
      </c>
      <c r="F47" s="7" t="s">
        <v>6</v>
      </c>
    </row>
    <row r="48" spans="1:9" x14ac:dyDescent="0.2">
      <c r="A48" t="s">
        <v>47</v>
      </c>
      <c r="B48" s="9">
        <v>9534270000000</v>
      </c>
      <c r="C48">
        <v>4967</v>
      </c>
      <c r="D48" s="9">
        <f>B48/C48</f>
        <v>1919522850.8153815</v>
      </c>
      <c r="E48" s="10">
        <v>263.37</v>
      </c>
    </row>
    <row r="49" spans="1:9" x14ac:dyDescent="0.2">
      <c r="A49" t="s">
        <v>75</v>
      </c>
      <c r="B49" s="9">
        <f>B48-B$30-B5</f>
        <v>678727557256.95239</v>
      </c>
      <c r="C49" s="3">
        <f>C48-1655-2</f>
        <v>3310</v>
      </c>
      <c r="D49" s="9">
        <f>B49/C49</f>
        <v>205053642.67581645</v>
      </c>
      <c r="E49" s="11"/>
      <c r="G49" s="13">
        <f>B49/B$25</f>
        <v>3.1970865568756619E-2</v>
      </c>
      <c r="H49" s="13">
        <f>B49/(B49+B$24)</f>
        <v>0.3122284213652059</v>
      </c>
      <c r="I49" s="13">
        <f>(B49-C49*D$24)/(B$25+D$24)</f>
        <v>3.1823923945537916E-2</v>
      </c>
    </row>
    <row r="50" spans="1:9" x14ac:dyDescent="0.2">
      <c r="A50" t="s">
        <v>49</v>
      </c>
    </row>
    <row r="52" spans="1:9" x14ac:dyDescent="0.2">
      <c r="A52" t="s">
        <v>42</v>
      </c>
    </row>
    <row r="53" spans="1:9" x14ac:dyDescent="0.2">
      <c r="A53" t="s">
        <v>43</v>
      </c>
      <c r="B53" s="9" t="s">
        <v>44</v>
      </c>
      <c r="C53" t="s">
        <v>45</v>
      </c>
      <c r="D53" s="9" t="s">
        <v>46</v>
      </c>
      <c r="E53" s="10" t="s">
        <v>5</v>
      </c>
      <c r="F53" s="7" t="s">
        <v>6</v>
      </c>
    </row>
    <row r="54" spans="1:9" x14ac:dyDescent="0.2">
      <c r="A54" t="s">
        <v>47</v>
      </c>
      <c r="B54" s="9">
        <v>8585260000000</v>
      </c>
      <c r="C54">
        <v>4943</v>
      </c>
      <c r="D54" s="9">
        <f>B54/C54</f>
        <v>1736852114.1007485</v>
      </c>
    </row>
    <row r="55" spans="1:9" x14ac:dyDescent="0.2">
      <c r="A55" t="s">
        <v>74</v>
      </c>
      <c r="B55" s="9">
        <f>B54-B$30-B6</f>
        <v>4575317970.7778301</v>
      </c>
      <c r="C55" s="3">
        <f>C54-1655-2</f>
        <v>3286</v>
      </c>
      <c r="D55" s="9">
        <f>B55/C55</f>
        <v>1392367.0026712813</v>
      </c>
      <c r="E55" s="11"/>
      <c r="G55" s="13">
        <f>B55/B$25</f>
        <v>2.155163352571478E-4</v>
      </c>
      <c r="H55" s="13">
        <f>B55/(B55+B$24)</f>
        <v>3.0508931362545695E-3</v>
      </c>
      <c r="I55" s="13">
        <f>(B55-C55*D$24)/(B$25+D$24)</f>
        <v>6.9641549208266396E-5</v>
      </c>
    </row>
    <row r="56" spans="1:9" x14ac:dyDescent="0.2">
      <c r="A56" t="s">
        <v>49</v>
      </c>
    </row>
    <row r="58" spans="1:9" x14ac:dyDescent="0.2">
      <c r="A58" t="s">
        <v>42</v>
      </c>
    </row>
    <row r="59" spans="1:9" x14ac:dyDescent="0.2">
      <c r="A59" t="s">
        <v>43</v>
      </c>
      <c r="B59" s="9" t="s">
        <v>44</v>
      </c>
      <c r="C59" t="s">
        <v>45</v>
      </c>
      <c r="D59" s="9" t="s">
        <v>46</v>
      </c>
      <c r="E59" s="10" t="s">
        <v>5</v>
      </c>
      <c r="F59" s="7" t="s">
        <v>6</v>
      </c>
    </row>
    <row r="60" spans="1:9" x14ac:dyDescent="0.2">
      <c r="A60" t="s">
        <v>47</v>
      </c>
      <c r="B60" s="9">
        <v>9893900000000</v>
      </c>
      <c r="C60">
        <v>4966</v>
      </c>
      <c r="D60" s="9">
        <f>B60/C60</f>
        <v>1992327829.2388239</v>
      </c>
    </row>
    <row r="61" spans="1:9" x14ac:dyDescent="0.2">
      <c r="A61" t="s">
        <v>73</v>
      </c>
      <c r="B61" s="9">
        <f>B60-B$30-B7</f>
        <v>875416887647.47144</v>
      </c>
      <c r="C61" s="3">
        <f>C60-1655-2</f>
        <v>3309</v>
      </c>
      <c r="D61" s="9">
        <f>B61/C61</f>
        <v>264556327.48488107</v>
      </c>
      <c r="E61" s="11"/>
      <c r="G61" s="13">
        <f>B61/B$25</f>
        <v>4.1235743756608663E-2</v>
      </c>
      <c r="H61" s="13">
        <f>B61/(B61+B$24)</f>
        <v>0.36929526399308138</v>
      </c>
      <c r="I61" s="13">
        <f>(B61-C61*D$24)/(B$25+D$24)</f>
        <v>4.1088846114906839E-2</v>
      </c>
    </row>
    <row r="62" spans="1:9" x14ac:dyDescent="0.2">
      <c r="A62" t="s">
        <v>49</v>
      </c>
    </row>
    <row r="64" spans="1:9" x14ac:dyDescent="0.2">
      <c r="A64" t="s">
        <v>42</v>
      </c>
    </row>
    <row r="65" spans="1:9" x14ac:dyDescent="0.2">
      <c r="A65" t="s">
        <v>43</v>
      </c>
      <c r="B65" s="9" t="s">
        <v>44</v>
      </c>
      <c r="C65" t="s">
        <v>45</v>
      </c>
      <c r="D65" s="9" t="s">
        <v>46</v>
      </c>
      <c r="E65" s="10" t="s">
        <v>5</v>
      </c>
      <c r="F65" s="7" t="s">
        <v>6</v>
      </c>
    </row>
    <row r="66" spans="1:9" x14ac:dyDescent="0.2">
      <c r="A66" t="s">
        <v>47</v>
      </c>
      <c r="B66" s="9">
        <v>17144200000000</v>
      </c>
      <c r="C66">
        <v>6623</v>
      </c>
      <c r="D66" s="9">
        <f>B66/C66</f>
        <v>2588585233.2779708</v>
      </c>
      <c r="E66" s="10">
        <v>1015.71</v>
      </c>
      <c r="F66" s="7">
        <v>0</v>
      </c>
    </row>
    <row r="67" spans="1:9" x14ac:dyDescent="0.2">
      <c r="A67" t="s">
        <v>72</v>
      </c>
      <c r="B67" s="9">
        <f>B66-B$30-B8</f>
        <v>6338470030272.8398</v>
      </c>
      <c r="C67" s="3">
        <f>C66-1655-3</f>
        <v>4965</v>
      </c>
      <c r="D67" s="9">
        <f>B67/C67</f>
        <v>1276630418.9874804</v>
      </c>
      <c r="E67" s="11"/>
      <c r="G67" s="13">
        <f>B67/B$25</f>
        <v>0.29856806473046721</v>
      </c>
      <c r="H67" s="13">
        <f>B67/(B67+B$24)</f>
        <v>0.80914299237646925</v>
      </c>
      <c r="I67" s="13">
        <f>(B67-C67*D$24)/(B$25+D$24)</f>
        <v>0.2983476411702784</v>
      </c>
    </row>
    <row r="68" spans="1:9" x14ac:dyDescent="0.2">
      <c r="A68" t="s">
        <v>49</v>
      </c>
    </row>
  </sheetData>
  <conditionalFormatting sqref="F1 F3:F33 F69:F1048576">
    <cfRule type="cellIs" dxfId="41" priority="22" operator="greaterThan">
      <formula>0.01</formula>
    </cfRule>
  </conditionalFormatting>
  <conditionalFormatting sqref="F2">
    <cfRule type="cellIs" dxfId="40" priority="21" operator="greaterThan">
      <formula>0.01</formula>
    </cfRule>
  </conditionalFormatting>
  <conditionalFormatting sqref="F67">
    <cfRule type="cellIs" dxfId="39" priority="1" operator="greaterThan">
      <formula>0.01</formula>
    </cfRule>
  </conditionalFormatting>
  <conditionalFormatting sqref="F34">
    <cfRule type="cellIs" dxfId="38" priority="19" operator="greaterThan">
      <formula>0.01</formula>
    </cfRule>
  </conditionalFormatting>
  <conditionalFormatting sqref="F43">
    <cfRule type="cellIs" dxfId="37" priority="5" operator="greaterThan">
      <formula>0.01</formula>
    </cfRule>
  </conditionalFormatting>
  <conditionalFormatting sqref="F49">
    <cfRule type="cellIs" dxfId="36" priority="4" operator="greaterThan">
      <formula>0.01</formula>
    </cfRule>
  </conditionalFormatting>
  <conditionalFormatting sqref="F55">
    <cfRule type="cellIs" dxfId="35" priority="3" operator="greaterThan">
      <formula>0.01</formula>
    </cfRule>
  </conditionalFormatting>
  <conditionalFormatting sqref="F61">
    <cfRule type="cellIs" dxfId="34" priority="2" operator="greaterThan">
      <formula>0.01</formula>
    </cfRule>
  </conditionalFormatting>
  <conditionalFormatting sqref="F39 F45 F51 F57 F63">
    <cfRule type="cellIs" dxfId="33" priority="13" operator="greaterThan">
      <formula>0.01</formula>
    </cfRule>
  </conditionalFormatting>
  <conditionalFormatting sqref="F64:F66 F68">
    <cfRule type="cellIs" dxfId="32" priority="7" operator="greaterThan">
      <formula>0.01</formula>
    </cfRule>
  </conditionalFormatting>
  <conditionalFormatting sqref="F35:F36 F38">
    <cfRule type="cellIs" dxfId="31" priority="12" operator="greaterThan">
      <formula>0.01</formula>
    </cfRule>
  </conditionalFormatting>
  <conditionalFormatting sqref="F40:F42 F44">
    <cfRule type="cellIs" dxfId="30" priority="11" operator="greaterThan">
      <formula>0.01</formula>
    </cfRule>
  </conditionalFormatting>
  <conditionalFormatting sqref="F46:F48 F50">
    <cfRule type="cellIs" dxfId="29" priority="10" operator="greaterThan">
      <formula>0.01</formula>
    </cfRule>
  </conditionalFormatting>
  <conditionalFormatting sqref="F52:F54 F56">
    <cfRule type="cellIs" dxfId="28" priority="9" operator="greaterThan">
      <formula>0.01</formula>
    </cfRule>
  </conditionalFormatting>
  <conditionalFormatting sqref="F58:F60 F62">
    <cfRule type="cellIs" dxfId="27" priority="8" operator="greaterThan">
      <formula>0.01</formula>
    </cfRule>
  </conditionalFormatting>
  <conditionalFormatting sqref="F37">
    <cfRule type="cellIs" dxfId="26" priority="6" operator="greater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F17" sqref="F17"/>
    </sheetView>
  </sheetViews>
  <sheetFormatPr baseColWidth="10" defaultRowHeight="16" x14ac:dyDescent="0.2"/>
  <cols>
    <col min="2" max="2" width="16.5" style="9" bestFit="1" customWidth="1"/>
    <col min="4" max="4" width="14" style="9" bestFit="1" customWidth="1"/>
    <col min="5" max="5" width="10.83203125" style="10"/>
    <col min="6" max="6" width="10.83203125" style="7"/>
    <col min="7" max="9" width="10.83203125" style="12"/>
  </cols>
  <sheetData>
    <row r="1" spans="1:9" x14ac:dyDescent="0.2">
      <c r="A1" t="s">
        <v>0</v>
      </c>
    </row>
    <row r="2" spans="1:9" x14ac:dyDescent="0.2">
      <c r="A2" t="s">
        <v>1</v>
      </c>
      <c r="B2" s="9" t="s">
        <v>2</v>
      </c>
      <c r="C2" t="s">
        <v>3</v>
      </c>
      <c r="D2" s="9" t="s">
        <v>4</v>
      </c>
      <c r="E2" s="10" t="s">
        <v>5</v>
      </c>
      <c r="F2" s="7" t="s">
        <v>6</v>
      </c>
      <c r="G2" s="13" t="s">
        <v>50</v>
      </c>
      <c r="H2" s="13" t="s">
        <v>51</v>
      </c>
      <c r="I2" s="13" t="s">
        <v>52</v>
      </c>
    </row>
    <row r="3" spans="1:9" x14ac:dyDescent="0.2">
      <c r="A3" t="s">
        <v>7</v>
      </c>
      <c r="B3" s="9">
        <v>7139140.1116000004</v>
      </c>
      <c r="C3">
        <v>2</v>
      </c>
      <c r="D3" s="9">
        <v>3569570.0558000002</v>
      </c>
      <c r="E3" s="10">
        <v>4226.4733999999999</v>
      </c>
      <c r="F3" s="7">
        <v>0</v>
      </c>
      <c r="G3" s="13">
        <f>B3/B$25</f>
        <v>4.6185816673478004E-3</v>
      </c>
      <c r="H3" s="13">
        <f>B3/(B3+B$24)</f>
        <v>1.6728357234696574E-2</v>
      </c>
      <c r="I3" s="13">
        <f>(B3-C3*D$24)/(B$25+D$24)</f>
        <v>4.6182386255794582E-3</v>
      </c>
    </row>
    <row r="4" spans="1:9" x14ac:dyDescent="0.2">
      <c r="A4" t="s">
        <v>8</v>
      </c>
      <c r="B4" s="9">
        <v>48610475.2764</v>
      </c>
      <c r="C4">
        <v>2</v>
      </c>
      <c r="D4" s="9">
        <v>24305237.6382</v>
      </c>
      <c r="E4" s="10">
        <v>28778.098900000001</v>
      </c>
      <c r="F4" s="7">
        <v>0</v>
      </c>
      <c r="G4" s="13">
        <f t="shared" ref="G4:G24" si="0">B4/B$25</f>
        <v>3.1447968024587172E-2</v>
      </c>
      <c r="H4" s="13">
        <f t="shared" ref="H4:H24" si="1">B4/(B4+B$24)</f>
        <v>0.10381527935245441</v>
      </c>
      <c r="I4" s="13">
        <f t="shared" ref="I4:I24" si="2">(B4-C4*D$24)/(B$25+D$24)</f>
        <v>3.1447620391621176E-2</v>
      </c>
    </row>
    <row r="5" spans="1:9" x14ac:dyDescent="0.2">
      <c r="A5" t="s">
        <v>9</v>
      </c>
      <c r="B5" s="9">
        <v>10529837.987299999</v>
      </c>
      <c r="C5">
        <v>2</v>
      </c>
      <c r="D5" s="9">
        <v>5264918.9937000005</v>
      </c>
      <c r="E5" s="10">
        <v>6233.8152</v>
      </c>
      <c r="F5" s="7">
        <v>0</v>
      </c>
      <c r="G5" s="13">
        <f t="shared" si="0"/>
        <v>6.8121532744910345E-3</v>
      </c>
      <c r="H5" s="13">
        <f t="shared" si="1"/>
        <v>2.4478918298763776E-2</v>
      </c>
      <c r="I5" s="13">
        <f t="shared" si="2"/>
        <v>6.8118098573462047E-3</v>
      </c>
    </row>
    <row r="6" spans="1:9" x14ac:dyDescent="0.2">
      <c r="A6" t="s">
        <v>10</v>
      </c>
      <c r="B6" s="9">
        <v>957162.23640000005</v>
      </c>
      <c r="C6">
        <v>2</v>
      </c>
      <c r="D6" s="9">
        <v>478581.11820000003</v>
      </c>
      <c r="E6" s="10">
        <v>566.65380000000005</v>
      </c>
      <c r="F6" s="7">
        <v>9.8172000000000002E-247</v>
      </c>
      <c r="G6" s="13">
        <f t="shared" si="0"/>
        <v>6.1922470894382013E-4</v>
      </c>
      <c r="H6" s="13">
        <f t="shared" si="1"/>
        <v>2.2757782677873557E-3</v>
      </c>
      <c r="I6" s="13">
        <f t="shared" si="2"/>
        <v>6.1888235156825797E-4</v>
      </c>
    </row>
    <row r="7" spans="1:9" x14ac:dyDescent="0.2">
      <c r="A7" t="s">
        <v>11</v>
      </c>
      <c r="B7" s="9">
        <v>3319878.1546999998</v>
      </c>
      <c r="C7">
        <v>2</v>
      </c>
      <c r="D7" s="9">
        <v>1659939.0774000001</v>
      </c>
      <c r="E7" s="10">
        <v>1965.4155000000001</v>
      </c>
      <c r="F7" s="7">
        <v>0</v>
      </c>
      <c r="G7" s="13">
        <f t="shared" si="0"/>
        <v>2.1477556321120379E-3</v>
      </c>
      <c r="H7" s="13">
        <f t="shared" si="1"/>
        <v>7.8493490267988637E-3</v>
      </c>
      <c r="I7" s="13">
        <f t="shared" si="2"/>
        <v>2.1474130131655437E-3</v>
      </c>
    </row>
    <row r="8" spans="1:9" x14ac:dyDescent="0.2">
      <c r="A8" t="s">
        <v>12</v>
      </c>
      <c r="B8" s="9">
        <v>84963763.440500006</v>
      </c>
      <c r="C8">
        <v>3</v>
      </c>
      <c r="D8" s="9">
        <v>28321254.4802</v>
      </c>
      <c r="E8" s="10">
        <v>33533.178099999997</v>
      </c>
      <c r="F8" s="7">
        <v>0</v>
      </c>
      <c r="G8" s="13">
        <f t="shared" si="0"/>
        <v>5.4966294831160341E-2</v>
      </c>
      <c r="H8" s="13">
        <f t="shared" si="1"/>
        <v>0.16838065634849536</v>
      </c>
      <c r="I8" s="13">
        <f t="shared" si="2"/>
        <v>5.4965772047898938E-2</v>
      </c>
    </row>
    <row r="9" spans="1:9" x14ac:dyDescent="0.2">
      <c r="A9" t="s">
        <v>26</v>
      </c>
      <c r="B9" s="9">
        <v>4580167.2697999999</v>
      </c>
      <c r="C9">
        <v>4</v>
      </c>
      <c r="D9" s="9">
        <v>1145041.8174999999</v>
      </c>
      <c r="E9" s="10">
        <v>1355.7624000000001</v>
      </c>
      <c r="F9" s="7">
        <v>0</v>
      </c>
      <c r="G9" s="13">
        <f t="shared" si="0"/>
        <v>2.9630846649602691E-3</v>
      </c>
      <c r="H9" s="13">
        <f t="shared" si="1"/>
        <v>1.0796939422893023E-2</v>
      </c>
      <c r="I9" s="13">
        <f t="shared" si="2"/>
        <v>2.9623996550797219E-3</v>
      </c>
    </row>
    <row r="10" spans="1:9" x14ac:dyDescent="0.2">
      <c r="A10" t="s">
        <v>27</v>
      </c>
      <c r="B10" s="9">
        <v>241186.19699999999</v>
      </c>
      <c r="C10">
        <v>4</v>
      </c>
      <c r="D10" s="9">
        <v>60296.549200000001</v>
      </c>
      <c r="E10" s="10">
        <v>71.392799999999994</v>
      </c>
      <c r="F10" s="7">
        <v>1.4193999999999999E-60</v>
      </c>
      <c r="G10" s="13">
        <f t="shared" si="0"/>
        <v>1.5603253759812857E-4</v>
      </c>
      <c r="H10" s="13">
        <f t="shared" si="1"/>
        <v>5.7442956041986557E-4</v>
      </c>
      <c r="I10" s="13">
        <f t="shared" si="2"/>
        <v>1.5534800807635618E-4</v>
      </c>
    </row>
    <row r="11" spans="1:9" x14ac:dyDescent="0.2">
      <c r="A11" t="s">
        <v>28</v>
      </c>
      <c r="B11" s="9">
        <v>50326.200900000003</v>
      </c>
      <c r="C11">
        <v>4</v>
      </c>
      <c r="D11" s="9">
        <v>12581.5502</v>
      </c>
      <c r="E11" s="10">
        <v>14.8969</v>
      </c>
      <c r="F11" s="7">
        <v>3.5432000000000001E-12</v>
      </c>
      <c r="G11" s="13">
        <f t="shared" si="0"/>
        <v>3.2557936282316455E-5</v>
      </c>
      <c r="H11" s="13">
        <f t="shared" si="1"/>
        <v>1.1991567033951491E-4</v>
      </c>
      <c r="I11" s="13">
        <f t="shared" si="2"/>
        <v>3.1873427890222282E-5</v>
      </c>
    </row>
    <row r="12" spans="1:9" x14ac:dyDescent="0.2">
      <c r="A12" t="s">
        <v>29</v>
      </c>
      <c r="B12" s="9">
        <v>1535.171</v>
      </c>
      <c r="C12">
        <v>4</v>
      </c>
      <c r="D12" s="9">
        <v>383.79270000000002</v>
      </c>
      <c r="E12" s="10">
        <v>0.45441999999999999</v>
      </c>
      <c r="F12" s="7">
        <v>0.76924000000000003</v>
      </c>
      <c r="G12" s="13">
        <f t="shared" si="0"/>
        <v>9.9316059441435059E-7</v>
      </c>
      <c r="H12" s="13">
        <f t="shared" si="1"/>
        <v>3.6583819313275694E-6</v>
      </c>
      <c r="I12" s="13">
        <f t="shared" si="2"/>
        <v>3.08657603864683E-7</v>
      </c>
    </row>
    <row r="13" spans="1:9" x14ac:dyDescent="0.2">
      <c r="A13" t="s">
        <v>30</v>
      </c>
      <c r="B13" s="9">
        <v>1941364.2955</v>
      </c>
      <c r="C13">
        <v>6</v>
      </c>
      <c r="D13" s="9">
        <v>323560.71590000001</v>
      </c>
      <c r="E13" s="10">
        <v>383.10520000000002</v>
      </c>
      <c r="F13" s="7">
        <v>0</v>
      </c>
      <c r="G13" s="13">
        <f t="shared" si="0"/>
        <v>1.2559425091364916E-3</v>
      </c>
      <c r="H13" s="13">
        <f t="shared" si="1"/>
        <v>4.6050710627863417E-3</v>
      </c>
      <c r="I13" s="13">
        <f t="shared" si="2"/>
        <v>1.2549155399815526E-3</v>
      </c>
    </row>
    <row r="14" spans="1:9" x14ac:dyDescent="0.2">
      <c r="A14" t="s">
        <v>31</v>
      </c>
      <c r="B14" s="9">
        <v>1703069.7838000001</v>
      </c>
      <c r="C14">
        <v>4</v>
      </c>
      <c r="D14" s="9">
        <v>425767.446</v>
      </c>
      <c r="E14" s="10">
        <v>504.12090000000001</v>
      </c>
      <c r="F14" s="7">
        <v>0</v>
      </c>
      <c r="G14" s="13">
        <f t="shared" si="0"/>
        <v>1.1017807129029453E-3</v>
      </c>
      <c r="H14" s="13">
        <f t="shared" si="1"/>
        <v>4.0421022739513812E-3</v>
      </c>
      <c r="I14" s="13">
        <f t="shared" si="2"/>
        <v>1.1010960215393497E-3</v>
      </c>
    </row>
    <row r="15" spans="1:9" x14ac:dyDescent="0.2">
      <c r="A15" t="s">
        <v>32</v>
      </c>
      <c r="B15" s="9">
        <v>36290.4732</v>
      </c>
      <c r="C15">
        <v>4</v>
      </c>
      <c r="D15" s="9">
        <v>9072.6183000000001</v>
      </c>
      <c r="E15" s="10">
        <v>10.7422</v>
      </c>
      <c r="F15" s="7">
        <v>1.0505E-8</v>
      </c>
      <c r="G15" s="13">
        <f t="shared" si="0"/>
        <v>2.3477689413680992E-5</v>
      </c>
      <c r="H15" s="13">
        <f t="shared" si="1"/>
        <v>8.6474676982117011E-5</v>
      </c>
      <c r="I15" s="13">
        <f t="shared" si="2"/>
        <v>2.2793182575450472E-5</v>
      </c>
    </row>
    <row r="16" spans="1:9" x14ac:dyDescent="0.2">
      <c r="A16" t="s">
        <v>33</v>
      </c>
      <c r="B16" s="9">
        <v>1602099.622</v>
      </c>
      <c r="C16">
        <v>4</v>
      </c>
      <c r="D16" s="9">
        <v>400524.90549999999</v>
      </c>
      <c r="E16" s="10">
        <v>474.233</v>
      </c>
      <c r="F16" s="7">
        <v>0</v>
      </c>
      <c r="G16" s="13">
        <f t="shared" si="0"/>
        <v>1.036459269290865E-3</v>
      </c>
      <c r="H16" s="13">
        <f t="shared" si="1"/>
        <v>3.8033689883566544E-3</v>
      </c>
      <c r="I16" s="13">
        <f t="shared" si="2"/>
        <v>1.0357745891054473E-3</v>
      </c>
    </row>
    <row r="17" spans="1:9" x14ac:dyDescent="0.2">
      <c r="A17" t="s">
        <v>34</v>
      </c>
      <c r="B17" s="9">
        <v>15021713.9901</v>
      </c>
      <c r="C17">
        <v>6</v>
      </c>
      <c r="D17" s="9">
        <v>2503618.9983000001</v>
      </c>
      <c r="E17" s="10">
        <v>2964.3566999999998</v>
      </c>
      <c r="F17" s="7">
        <v>0</v>
      </c>
      <c r="G17" s="13">
        <f t="shared" si="0"/>
        <v>9.7181189558232153E-3</v>
      </c>
      <c r="H17" s="13">
        <f t="shared" si="1"/>
        <v>3.4560377835129649E-2</v>
      </c>
      <c r="I17" s="13">
        <f t="shared" si="2"/>
        <v>9.7170905385723649E-3</v>
      </c>
    </row>
    <row r="18" spans="1:9" x14ac:dyDescent="0.2">
      <c r="A18" t="s">
        <v>35</v>
      </c>
      <c r="B18" s="9">
        <v>30971.441299999999</v>
      </c>
      <c r="C18">
        <v>4</v>
      </c>
      <c r="D18" s="9">
        <v>7742.8603000000003</v>
      </c>
      <c r="E18" s="10">
        <v>9.1677999999999997</v>
      </c>
      <c r="F18" s="7">
        <v>2.1058E-7</v>
      </c>
      <c r="G18" s="13">
        <f t="shared" si="0"/>
        <v>2.0036605076162307E-5</v>
      </c>
      <c r="H18" s="13">
        <f t="shared" si="1"/>
        <v>7.3801168505818586E-5</v>
      </c>
      <c r="I18" s="13">
        <f t="shared" si="2"/>
        <v>1.9352098826789773E-5</v>
      </c>
    </row>
    <row r="19" spans="1:9" x14ac:dyDescent="0.2">
      <c r="A19" t="s">
        <v>36</v>
      </c>
      <c r="B19" s="9">
        <v>30345.831900000001</v>
      </c>
      <c r="C19">
        <v>4</v>
      </c>
      <c r="D19" s="9">
        <v>7586.4579999999996</v>
      </c>
      <c r="E19" s="10">
        <v>8.9825999999999997</v>
      </c>
      <c r="F19" s="7">
        <v>2.9913000000000001E-7</v>
      </c>
      <c r="G19" s="13">
        <f t="shared" si="0"/>
        <v>1.9631874525900998E-5</v>
      </c>
      <c r="H19" s="13">
        <f t="shared" si="1"/>
        <v>7.2310525378393111E-5</v>
      </c>
      <c r="I19" s="13">
        <f t="shared" si="2"/>
        <v>1.8947368345788265E-5</v>
      </c>
    </row>
    <row r="20" spans="1:9" x14ac:dyDescent="0.2">
      <c r="A20" t="s">
        <v>37</v>
      </c>
      <c r="B20" s="9">
        <v>1640751.2633</v>
      </c>
      <c r="C20">
        <v>6</v>
      </c>
      <c r="D20" s="9">
        <v>273458.54389999999</v>
      </c>
      <c r="E20" s="10">
        <v>323.78280000000001</v>
      </c>
      <c r="F20" s="7">
        <v>0</v>
      </c>
      <c r="G20" s="13">
        <f t="shared" si="0"/>
        <v>1.0614644882850997E-3</v>
      </c>
      <c r="H20" s="13">
        <f t="shared" si="1"/>
        <v>3.8947702317614153E-3</v>
      </c>
      <c r="I20" s="13">
        <f t="shared" si="2"/>
        <v>1.060437552410349E-3</v>
      </c>
    </row>
    <row r="21" spans="1:9" x14ac:dyDescent="0.2">
      <c r="A21" t="s">
        <v>38</v>
      </c>
      <c r="B21" s="9">
        <v>908198.72790000006</v>
      </c>
      <c r="C21">
        <v>4</v>
      </c>
      <c r="D21" s="9">
        <v>227049.682</v>
      </c>
      <c r="E21" s="10">
        <v>268.83330000000001</v>
      </c>
      <c r="F21" s="7">
        <v>2.0106000000000001E-231</v>
      </c>
      <c r="G21" s="13">
        <f t="shared" si="0"/>
        <v>5.8754835027988487E-4</v>
      </c>
      <c r="H21" s="13">
        <f t="shared" si="1"/>
        <v>2.1596125452867025E-3</v>
      </c>
      <c r="I21" s="13">
        <f t="shared" si="2"/>
        <v>5.8686374691466474E-4</v>
      </c>
    </row>
    <row r="22" spans="1:9" x14ac:dyDescent="0.2">
      <c r="A22" t="s">
        <v>39</v>
      </c>
      <c r="B22" s="9">
        <v>366755.27159999998</v>
      </c>
      <c r="C22">
        <v>6</v>
      </c>
      <c r="D22" s="9">
        <v>61125.878599999996</v>
      </c>
      <c r="E22" s="10">
        <v>72.374799999999993</v>
      </c>
      <c r="F22" s="7">
        <v>1.2387E-90</v>
      </c>
      <c r="G22" s="13">
        <f t="shared" si="0"/>
        <v>2.3726795487072943E-4</v>
      </c>
      <c r="H22" s="13">
        <f t="shared" si="1"/>
        <v>8.7323439382513393E-4</v>
      </c>
      <c r="I22" s="13">
        <f t="shared" si="2"/>
        <v>2.3624116003719179E-4</v>
      </c>
    </row>
    <row r="23" spans="1:9" x14ac:dyDescent="0.2">
      <c r="A23" t="s">
        <v>40</v>
      </c>
      <c r="B23" s="9">
        <v>2685338.8867000001</v>
      </c>
      <c r="C23">
        <v>6</v>
      </c>
      <c r="D23" s="9">
        <v>447556.48109999998</v>
      </c>
      <c r="E23" s="10">
        <v>529.91970000000003</v>
      </c>
      <c r="F23" s="7">
        <v>0</v>
      </c>
      <c r="G23" s="13">
        <f t="shared" si="0"/>
        <v>1.737248010103723E-3</v>
      </c>
      <c r="H23" s="13">
        <f t="shared" si="1"/>
        <v>6.3586166973013556E-3</v>
      </c>
      <c r="I23" s="13">
        <f t="shared" si="2"/>
        <v>1.7362209585850407E-3</v>
      </c>
    </row>
    <row r="24" spans="1:9" x14ac:dyDescent="0.2">
      <c r="A24" t="s">
        <v>13</v>
      </c>
      <c r="B24" s="9">
        <f>B25-SUM(B3:B23)-B30-B37-B43-B49-B55-B61-B67</f>
        <v>419629610.18699998</v>
      </c>
      <c r="C24">
        <f>C25-SUM(C3:C23)-C30-C37-C43-C49-C55-C61-C67</f>
        <v>1586403</v>
      </c>
      <c r="D24" s="9">
        <f>B24/C24</f>
        <v>264.51639979689901</v>
      </c>
      <c r="G24" s="13">
        <f>B24/B$25</f>
        <v>0.2714743784810833</v>
      </c>
      <c r="H24" s="13">
        <f t="shared" si="1"/>
        <v>0.5</v>
      </c>
      <c r="I24" s="13">
        <f t="shared" si="2"/>
        <v>0</v>
      </c>
    </row>
    <row r="25" spans="1:9" x14ac:dyDescent="0.2">
      <c r="A25" t="s">
        <v>14</v>
      </c>
      <c r="B25" s="9">
        <v>1545742963.0555</v>
      </c>
      <c r="C25">
        <v>1609631</v>
      </c>
    </row>
    <row r="26" spans="1:9" x14ac:dyDescent="0.2">
      <c r="A26" t="s">
        <v>15</v>
      </c>
    </row>
    <row r="28" spans="1:9" x14ac:dyDescent="0.2">
      <c r="A28" t="s">
        <v>42</v>
      </c>
    </row>
    <row r="29" spans="1:9" x14ac:dyDescent="0.2">
      <c r="A29" t="s">
        <v>43</v>
      </c>
      <c r="B29" s="9" t="s">
        <v>44</v>
      </c>
      <c r="C29" t="s">
        <v>45</v>
      </c>
      <c r="D29" s="9" t="s">
        <v>46</v>
      </c>
      <c r="E29" s="10" t="s">
        <v>5</v>
      </c>
      <c r="F29" s="7" t="s">
        <v>6</v>
      </c>
    </row>
    <row r="30" spans="1:9" x14ac:dyDescent="0.2">
      <c r="A30" t="s">
        <v>53</v>
      </c>
      <c r="B30" s="9">
        <v>453369752.31150001</v>
      </c>
      <c r="C30">
        <v>1655</v>
      </c>
      <c r="D30" s="9">
        <v>273939.42739999999</v>
      </c>
      <c r="E30" s="10">
        <v>403.23950000000002</v>
      </c>
      <c r="F30" s="7">
        <v>0</v>
      </c>
      <c r="G30" s="13">
        <f t="shared" ref="G30" si="3">B30/B$25</f>
        <v>0.29330216158016031</v>
      </c>
      <c r="H30" s="13">
        <f t="shared" ref="H30" si="4">B30/(B30+B$24)</f>
        <v>0.51932426504180751</v>
      </c>
      <c r="I30" s="13">
        <f t="shared" ref="I30" si="5">(B30-C30*D$24)/(B$25+D$24)</f>
        <v>0.29301889834660017</v>
      </c>
    </row>
    <row r="31" spans="1:9" x14ac:dyDescent="0.2">
      <c r="A31" t="s">
        <v>48</v>
      </c>
      <c r="B31" s="9">
        <v>1092373210.7514</v>
      </c>
      <c r="C31">
        <v>1607976</v>
      </c>
      <c r="D31" s="9">
        <f>B31/C31</f>
        <v>679.34671335355756</v>
      </c>
      <c r="G31" s="2"/>
    </row>
    <row r="32" spans="1:9" x14ac:dyDescent="0.2">
      <c r="A32" t="s">
        <v>49</v>
      </c>
      <c r="B32" s="9">
        <v>1545742963.0629001</v>
      </c>
      <c r="C32">
        <v>1609631</v>
      </c>
    </row>
    <row r="34" spans="1:9" x14ac:dyDescent="0.2">
      <c r="A34" t="s">
        <v>42</v>
      </c>
    </row>
    <row r="35" spans="1:9" x14ac:dyDescent="0.2">
      <c r="A35" t="s">
        <v>43</v>
      </c>
      <c r="B35" s="9" t="s">
        <v>44</v>
      </c>
      <c r="C35" t="s">
        <v>45</v>
      </c>
      <c r="D35" s="9" t="s">
        <v>46</v>
      </c>
      <c r="E35" s="10" t="s">
        <v>5</v>
      </c>
      <c r="F35" s="7" t="s">
        <v>6</v>
      </c>
    </row>
    <row r="36" spans="1:9" x14ac:dyDescent="0.2">
      <c r="A36" t="s">
        <v>47</v>
      </c>
      <c r="B36" s="9">
        <v>470793000</v>
      </c>
      <c r="C36">
        <v>4967</v>
      </c>
      <c r="D36" s="9">
        <f>B36/C36</f>
        <v>94784.175558687333</v>
      </c>
      <c r="E36" s="10">
        <v>141.49</v>
      </c>
      <c r="F36" s="7">
        <v>0</v>
      </c>
    </row>
    <row r="37" spans="1:9" x14ac:dyDescent="0.2">
      <c r="A37" t="s">
        <v>77</v>
      </c>
      <c r="B37" s="9">
        <f>B36-B$30-B3</f>
        <v>10284107.576899987</v>
      </c>
      <c r="C37" s="3">
        <f>C36-1655-2</f>
        <v>3310</v>
      </c>
      <c r="D37" s="9">
        <f>B37/C37</f>
        <v>3106.981141057398</v>
      </c>
      <c r="E37" s="11"/>
      <c r="G37" s="13">
        <f>B37/B$25</f>
        <v>6.6531809121557909E-3</v>
      </c>
      <c r="H37" s="13">
        <f>B37/(B37+B$24)</f>
        <v>2.3921329215523691E-2</v>
      </c>
      <c r="I37" s="13">
        <f>(B37-C37*D$24)/(B$25+D$24)</f>
        <v>6.0867536895836821E-3</v>
      </c>
    </row>
    <row r="38" spans="1:9" x14ac:dyDescent="0.2">
      <c r="A38" t="s">
        <v>49</v>
      </c>
    </row>
    <row r="40" spans="1:9" x14ac:dyDescent="0.2">
      <c r="A40" t="s">
        <v>42</v>
      </c>
    </row>
    <row r="41" spans="1:9" x14ac:dyDescent="0.2">
      <c r="A41" t="s">
        <v>43</v>
      </c>
      <c r="B41" s="9" t="s">
        <v>44</v>
      </c>
      <c r="C41" t="s">
        <v>45</v>
      </c>
      <c r="D41" s="9" t="s">
        <v>46</v>
      </c>
      <c r="E41" s="10" t="s">
        <v>5</v>
      </c>
      <c r="F41" s="7" t="s">
        <v>6</v>
      </c>
    </row>
    <row r="42" spans="1:9" x14ac:dyDescent="0.2">
      <c r="A42" t="s">
        <v>47</v>
      </c>
      <c r="B42" s="9">
        <v>652539000</v>
      </c>
      <c r="C42">
        <v>4967</v>
      </c>
      <c r="D42" s="9">
        <v>131374.9</v>
      </c>
    </row>
    <row r="43" spans="1:9" x14ac:dyDescent="0.2">
      <c r="A43" t="s">
        <v>76</v>
      </c>
      <c r="B43" s="9">
        <f>B42-B$30-B4</f>
        <v>150558772.41209999</v>
      </c>
      <c r="C43" s="3">
        <f>C42-1655-2</f>
        <v>3310</v>
      </c>
      <c r="D43" s="9">
        <f>B43/C43</f>
        <v>45486.033961359513</v>
      </c>
      <c r="E43" s="11"/>
      <c r="G43" s="13">
        <f>B43/B$25</f>
        <v>9.7402204642411921E-2</v>
      </c>
      <c r="H43" s="13">
        <f>B43/(B43+B$24)</f>
        <v>0.26405092949422299</v>
      </c>
      <c r="I43" s="13">
        <f>(B43-C43*D$24)/(B$25+D$24)</f>
        <v>9.6835761890349134E-2</v>
      </c>
    </row>
    <row r="44" spans="1:9" x14ac:dyDescent="0.2">
      <c r="A44" t="s">
        <v>49</v>
      </c>
    </row>
    <row r="46" spans="1:9" x14ac:dyDescent="0.2">
      <c r="A46" t="s">
        <v>42</v>
      </c>
    </row>
    <row r="47" spans="1:9" x14ac:dyDescent="0.2">
      <c r="A47" t="s">
        <v>43</v>
      </c>
      <c r="B47" s="9" t="s">
        <v>44</v>
      </c>
      <c r="C47" t="s">
        <v>45</v>
      </c>
      <c r="D47" s="9" t="s">
        <v>46</v>
      </c>
      <c r="E47" s="10" t="s">
        <v>5</v>
      </c>
      <c r="F47" s="7" t="s">
        <v>6</v>
      </c>
    </row>
    <row r="48" spans="1:9" x14ac:dyDescent="0.2">
      <c r="A48" t="s">
        <v>47</v>
      </c>
      <c r="B48" s="9">
        <v>497795000</v>
      </c>
      <c r="C48">
        <v>4967</v>
      </c>
    </row>
    <row r="49" spans="1:9" x14ac:dyDescent="0.2">
      <c r="A49" t="s">
        <v>75</v>
      </c>
      <c r="B49" s="9">
        <f>B48-B$30-B5</f>
        <v>33895409.701199986</v>
      </c>
      <c r="C49" s="3">
        <f>C48-1655-2</f>
        <v>3310</v>
      </c>
      <c r="D49" s="9">
        <f>B49/C49</f>
        <v>10240.305045679754</v>
      </c>
      <c r="E49" s="11"/>
      <c r="G49" s="13">
        <f>B49/B$25</f>
        <v>2.1928231608571113E-2</v>
      </c>
      <c r="H49" s="13">
        <f>B49/(B49+B$24)</f>
        <v>7.4737684173533936E-2</v>
      </c>
      <c r="I49" s="13">
        <f>(B49-C49*D$24)/(B$25+D$24)</f>
        <v>2.1361801772045181E-2</v>
      </c>
    </row>
    <row r="50" spans="1:9" x14ac:dyDescent="0.2">
      <c r="A50" t="s">
        <v>49</v>
      </c>
    </row>
    <row r="52" spans="1:9" x14ac:dyDescent="0.2">
      <c r="A52" t="s">
        <v>42</v>
      </c>
    </row>
    <row r="53" spans="1:9" x14ac:dyDescent="0.2">
      <c r="A53" t="s">
        <v>43</v>
      </c>
      <c r="B53" s="9" t="s">
        <v>44</v>
      </c>
      <c r="C53" t="s">
        <v>45</v>
      </c>
      <c r="D53" s="9" t="s">
        <v>46</v>
      </c>
      <c r="E53" s="10" t="s">
        <v>5</v>
      </c>
      <c r="F53" s="7" t="s">
        <v>6</v>
      </c>
    </row>
    <row r="54" spans="1:9" x14ac:dyDescent="0.2">
      <c r="A54" t="s">
        <v>47</v>
      </c>
      <c r="B54" s="9">
        <v>459193000</v>
      </c>
      <c r="C54">
        <v>4943</v>
      </c>
    </row>
    <row r="55" spans="1:9" x14ac:dyDescent="0.2">
      <c r="A55" t="s">
        <v>74</v>
      </c>
      <c r="B55" s="9">
        <f>B54-B$30-B6</f>
        <v>4866085.4520999873</v>
      </c>
      <c r="C55" s="3">
        <f>C54-1655-2</f>
        <v>3286</v>
      </c>
      <c r="D55" s="9">
        <f>B55/C55</f>
        <v>1480.8537590079086</v>
      </c>
      <c r="E55" s="11"/>
      <c r="G55" s="13">
        <f>B55/B$25</f>
        <v>3.1480560276859371E-3</v>
      </c>
      <c r="H55" s="13">
        <f>B55/(B55+B$24)</f>
        <v>1.1463215062225418E-2</v>
      </c>
      <c r="I55" s="13">
        <f>(B55-C55*D$24)/(B$25+D$24)</f>
        <v>2.5857364218543621E-3</v>
      </c>
    </row>
    <row r="56" spans="1:9" x14ac:dyDescent="0.2">
      <c r="A56" t="s">
        <v>49</v>
      </c>
    </row>
    <row r="58" spans="1:9" x14ac:dyDescent="0.2">
      <c r="A58" t="s">
        <v>42</v>
      </c>
    </row>
    <row r="59" spans="1:9" x14ac:dyDescent="0.2">
      <c r="A59" t="s">
        <v>43</v>
      </c>
      <c r="B59" s="9" t="s">
        <v>44</v>
      </c>
      <c r="C59" t="s">
        <v>45</v>
      </c>
      <c r="D59" s="9" t="s">
        <v>46</v>
      </c>
      <c r="E59" s="10" t="s">
        <v>5</v>
      </c>
      <c r="F59" s="7" t="s">
        <v>6</v>
      </c>
    </row>
    <row r="60" spans="1:9" x14ac:dyDescent="0.2">
      <c r="A60" t="s">
        <v>47</v>
      </c>
      <c r="B60" s="9">
        <v>489579000</v>
      </c>
      <c r="C60">
        <v>4966</v>
      </c>
    </row>
    <row r="61" spans="1:9" x14ac:dyDescent="0.2">
      <c r="A61" t="s">
        <v>73</v>
      </c>
      <c r="B61" s="9">
        <f>B60-B$30-B7</f>
        <v>32889369.533799987</v>
      </c>
      <c r="C61" s="3">
        <f>C60-1655-2</f>
        <v>3309</v>
      </c>
      <c r="D61" s="9">
        <f>B61/C61</f>
        <v>9939.3682483529738</v>
      </c>
      <c r="E61" s="11"/>
      <c r="G61" s="13">
        <f>B61/B$25</f>
        <v>2.1277385904307746E-2</v>
      </c>
      <c r="H61" s="13">
        <f>B61/(B61+B$24)</f>
        <v>7.2680641050884592E-2</v>
      </c>
      <c r="I61" s="13">
        <f>(B61-C61*D$24)/(B$25+D$24)</f>
        <v>2.0711127304863394E-2</v>
      </c>
    </row>
    <row r="62" spans="1:9" x14ac:dyDescent="0.2">
      <c r="A62" t="s">
        <v>49</v>
      </c>
    </row>
    <row r="64" spans="1:9" x14ac:dyDescent="0.2">
      <c r="A64" t="s">
        <v>42</v>
      </c>
    </row>
    <row r="65" spans="1:9" x14ac:dyDescent="0.2">
      <c r="A65" t="s">
        <v>43</v>
      </c>
      <c r="B65" s="9" t="s">
        <v>44</v>
      </c>
      <c r="C65" t="s">
        <v>45</v>
      </c>
      <c r="D65" s="9" t="s">
        <v>46</v>
      </c>
      <c r="E65" s="10" t="s">
        <v>5</v>
      </c>
      <c r="F65" s="7" t="s">
        <v>6</v>
      </c>
    </row>
    <row r="66" spans="1:9" x14ac:dyDescent="0.2">
      <c r="A66" t="s">
        <v>47</v>
      </c>
      <c r="B66" s="9">
        <v>792223000</v>
      </c>
      <c r="C66">
        <v>6623</v>
      </c>
    </row>
    <row r="67" spans="1:9" x14ac:dyDescent="0.2">
      <c r="A67" t="s">
        <v>72</v>
      </c>
      <c r="B67" s="9">
        <f>B66-B$30-B8</f>
        <v>253889484.24799997</v>
      </c>
      <c r="C67" s="3">
        <f>C66-1655-3</f>
        <v>4965</v>
      </c>
      <c r="D67" s="9">
        <f>B67/C67</f>
        <v>51135.847784088612</v>
      </c>
      <c r="E67" s="11"/>
      <c r="G67" s="13">
        <f>B67/B$25</f>
        <v>0.16425077798583776</v>
      </c>
      <c r="H67" s="13">
        <f>B67/(B67+B$24)</f>
        <v>0.37695959378996102</v>
      </c>
      <c r="I67" s="13">
        <f>(B67-C67*D$24)/(B$25+D$24)</f>
        <v>0.16340111075224481</v>
      </c>
    </row>
    <row r="68" spans="1:9" x14ac:dyDescent="0.2">
      <c r="A68" t="s">
        <v>49</v>
      </c>
    </row>
  </sheetData>
  <conditionalFormatting sqref="F1 F39 F45 F51 F57 F63 F69:F1048576 F3:F33">
    <cfRule type="cellIs" dxfId="25" priority="15" operator="greaterThan">
      <formula>0.01</formula>
    </cfRule>
  </conditionalFormatting>
  <conditionalFormatting sqref="F2">
    <cfRule type="cellIs" dxfId="24" priority="14" operator="greaterThan">
      <formula>0.01</formula>
    </cfRule>
  </conditionalFormatting>
  <conditionalFormatting sqref="F64:F66 F68">
    <cfRule type="cellIs" dxfId="23" priority="7" operator="greaterThan">
      <formula>0.01</formula>
    </cfRule>
  </conditionalFormatting>
  <conditionalFormatting sqref="F34:F36 F38">
    <cfRule type="cellIs" dxfId="22" priority="12" operator="greaterThan">
      <formula>0.01</formula>
    </cfRule>
  </conditionalFormatting>
  <conditionalFormatting sqref="F40:F42 F44">
    <cfRule type="cellIs" dxfId="21" priority="11" operator="greaterThan">
      <formula>0.01</formula>
    </cfRule>
  </conditionalFormatting>
  <conditionalFormatting sqref="F46:F48 F50">
    <cfRule type="cellIs" dxfId="20" priority="10" operator="greaterThan">
      <formula>0.01</formula>
    </cfRule>
  </conditionalFormatting>
  <conditionalFormatting sqref="F52:F54 F56">
    <cfRule type="cellIs" dxfId="19" priority="9" operator="greaterThan">
      <formula>0.01</formula>
    </cfRule>
  </conditionalFormatting>
  <conditionalFormatting sqref="F58:F60 F62">
    <cfRule type="cellIs" dxfId="18" priority="8" operator="greaterThan">
      <formula>0.01</formula>
    </cfRule>
  </conditionalFormatting>
  <conditionalFormatting sqref="F37">
    <cfRule type="cellIs" dxfId="17" priority="6" operator="greaterThan">
      <formula>0.01</formula>
    </cfRule>
  </conditionalFormatting>
  <conditionalFormatting sqref="F43">
    <cfRule type="cellIs" dxfId="16" priority="5" operator="greaterThan">
      <formula>0.01</formula>
    </cfRule>
  </conditionalFormatting>
  <conditionalFormatting sqref="F49">
    <cfRule type="cellIs" dxfId="15" priority="4" operator="greaterThan">
      <formula>0.01</formula>
    </cfRule>
  </conditionalFormatting>
  <conditionalFormatting sqref="F55">
    <cfRule type="cellIs" dxfId="14" priority="3" operator="greaterThan">
      <formula>0.01</formula>
    </cfRule>
  </conditionalFormatting>
  <conditionalFormatting sqref="F61">
    <cfRule type="cellIs" dxfId="13" priority="2" operator="greaterThan">
      <formula>0.01</formula>
    </cfRule>
  </conditionalFormatting>
  <conditionalFormatting sqref="F67">
    <cfRule type="cellIs" dxfId="12" priority="1" operator="greaterThan">
      <formula>0.01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" activeCellId="1" sqref="A1:A1048576 G1:G1048576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49583.606599999999</v>
      </c>
      <c r="C3">
        <v>2</v>
      </c>
      <c r="D3">
        <v>24791.8033</v>
      </c>
      <c r="E3">
        <v>4.9889000000000003E-2</v>
      </c>
      <c r="F3">
        <v>0.95133999999999996</v>
      </c>
      <c r="G3" s="4">
        <f>B3/B$25</f>
        <v>2.9350844133342339E-6</v>
      </c>
      <c r="H3" s="4">
        <f>B3/(B3+B$24)</f>
        <v>1.1234987805693042E-4</v>
      </c>
      <c r="I3" s="4">
        <f>(B3-C3*D$24)/(B$25+D$24)</f>
        <v>-5.5895625244803251E-5</v>
      </c>
    </row>
    <row r="4" spans="1:9" x14ac:dyDescent="0.2">
      <c r="A4" t="s">
        <v>8</v>
      </c>
      <c r="B4">
        <v>179622.67970000001</v>
      </c>
      <c r="C4">
        <v>2</v>
      </c>
      <c r="D4">
        <v>89811.339900000006</v>
      </c>
      <c r="E4">
        <v>0.18073</v>
      </c>
      <c r="F4">
        <v>0.83469000000000004</v>
      </c>
      <c r="G4" s="4">
        <f t="shared" ref="G4:G24" si="0">B4/B$25</f>
        <v>1.0632702290534823E-5</v>
      </c>
      <c r="H4" s="4">
        <f t="shared" ref="H4:H24" si="1">B4/(B4+B$24)</f>
        <v>4.068812871755334E-4</v>
      </c>
      <c r="I4" s="4">
        <f t="shared" ref="I4:I24" si="2">(B4-C4*D$24)/(B$25+D$24)</f>
        <v>-4.819823379543157E-5</v>
      </c>
    </row>
    <row r="5" spans="1:9" x14ac:dyDescent="0.2">
      <c r="A5" t="s">
        <v>9</v>
      </c>
      <c r="B5">
        <v>2432947572.7119999</v>
      </c>
      <c r="C5">
        <v>2</v>
      </c>
      <c r="D5">
        <v>1216473786.3559999</v>
      </c>
      <c r="E5">
        <v>2447.9301</v>
      </c>
      <c r="F5">
        <v>0</v>
      </c>
      <c r="G5" s="4">
        <f t="shared" si="0"/>
        <v>0.14401748861742439</v>
      </c>
      <c r="H5" s="4">
        <f t="shared" si="1"/>
        <v>0.84646931698364736</v>
      </c>
      <c r="I5" s="4">
        <f t="shared" si="2"/>
        <v>0.14395442167479039</v>
      </c>
    </row>
    <row r="6" spans="1:9" x14ac:dyDescent="0.2">
      <c r="A6" t="s">
        <v>10</v>
      </c>
      <c r="B6">
        <v>12607342.036900001</v>
      </c>
      <c r="C6">
        <v>2</v>
      </c>
      <c r="D6">
        <v>6303671.0184000004</v>
      </c>
      <c r="E6">
        <v>12.685</v>
      </c>
      <c r="F6" s="1">
        <v>3.7000999999999999E-6</v>
      </c>
      <c r="G6" s="4">
        <f t="shared" si="0"/>
        <v>7.4628724377783894E-4</v>
      </c>
      <c r="H6" s="4">
        <f t="shared" si="1"/>
        <v>2.7776214987669901E-2</v>
      </c>
      <c r="I6" s="4">
        <f t="shared" si="2"/>
        <v>6.8743466818425999E-4</v>
      </c>
    </row>
    <row r="7" spans="1:9" x14ac:dyDescent="0.2">
      <c r="A7" t="s">
        <v>11</v>
      </c>
      <c r="B7">
        <v>844116707.18410003</v>
      </c>
      <c r="C7">
        <v>2</v>
      </c>
      <c r="D7">
        <v>422058353.59210002</v>
      </c>
      <c r="E7">
        <v>849.31489999999997</v>
      </c>
      <c r="F7" s="1">
        <v>6.9396000000000003E-207</v>
      </c>
      <c r="G7" s="4">
        <f t="shared" si="0"/>
        <v>4.9967196018594374E-2</v>
      </c>
      <c r="H7" s="4">
        <f t="shared" si="1"/>
        <v>0.65669614361738515</v>
      </c>
      <c r="I7" s="4">
        <f t="shared" si="2"/>
        <v>4.990689559462895E-2</v>
      </c>
    </row>
    <row r="8" spans="1:9" x14ac:dyDescent="0.2">
      <c r="A8" t="s">
        <v>12</v>
      </c>
      <c r="B8">
        <v>12206022841.7003</v>
      </c>
      <c r="C8">
        <v>3</v>
      </c>
      <c r="D8">
        <v>4068674280.5668001</v>
      </c>
      <c r="E8">
        <v>8187.4597000000003</v>
      </c>
      <c r="F8">
        <v>0</v>
      </c>
      <c r="G8" s="4">
        <f t="shared" si="0"/>
        <v>0.7225312930640303</v>
      </c>
      <c r="H8" s="4">
        <f t="shared" si="1"/>
        <v>0.965108574897377</v>
      </c>
      <c r="I8" s="4">
        <f t="shared" si="2"/>
        <v>0.72242179364587755</v>
      </c>
    </row>
    <row r="9" spans="1:9" x14ac:dyDescent="0.2">
      <c r="A9" t="s">
        <v>26</v>
      </c>
      <c r="B9">
        <v>183.4811</v>
      </c>
      <c r="C9">
        <v>4</v>
      </c>
      <c r="D9">
        <v>45.8703</v>
      </c>
      <c r="E9" s="1">
        <v>9.2305999999999993E-5</v>
      </c>
      <c r="F9">
        <v>1</v>
      </c>
      <c r="G9" s="4">
        <f t="shared" si="0"/>
        <v>1.0861100143357057E-8</v>
      </c>
      <c r="H9" s="4">
        <f t="shared" si="1"/>
        <v>4.1579038520704096E-7</v>
      </c>
      <c r="I9" s="4">
        <f t="shared" si="2"/>
        <v>-1.1765038586276873E-4</v>
      </c>
    </row>
    <row r="10" spans="1:9" x14ac:dyDescent="0.2">
      <c r="A10" t="s">
        <v>27</v>
      </c>
      <c r="B10">
        <v>1267.7429999999999</v>
      </c>
      <c r="C10">
        <v>4</v>
      </c>
      <c r="D10">
        <v>316.9357</v>
      </c>
      <c r="E10">
        <v>6.3776999999999996E-4</v>
      </c>
      <c r="F10">
        <v>1</v>
      </c>
      <c r="G10" s="4">
        <f t="shared" si="0"/>
        <v>7.5043607646999642E-8</v>
      </c>
      <c r="H10" s="4">
        <f t="shared" si="1"/>
        <v>2.8728520548332691E-6</v>
      </c>
      <c r="I10" s="4">
        <f t="shared" si="2"/>
        <v>-1.1758620524321355E-4</v>
      </c>
    </row>
    <row r="11" spans="1:9" x14ac:dyDescent="0.2">
      <c r="A11" t="s">
        <v>28</v>
      </c>
      <c r="B11">
        <v>4202.8407999999999</v>
      </c>
      <c r="C11">
        <v>4</v>
      </c>
      <c r="D11">
        <v>1050.7102</v>
      </c>
      <c r="E11">
        <v>2.1143999999999998E-3</v>
      </c>
      <c r="F11">
        <v>0.99999000000000005</v>
      </c>
      <c r="G11" s="4">
        <f t="shared" si="0"/>
        <v>2.4878570498752673E-7</v>
      </c>
      <c r="H11" s="4">
        <f t="shared" si="1"/>
        <v>9.5240593090081922E-6</v>
      </c>
      <c r="I11" s="4">
        <f t="shared" si="2"/>
        <v>-1.1741246825655096E-4</v>
      </c>
    </row>
    <row r="12" spans="1:9" x14ac:dyDescent="0.2">
      <c r="A12" t="s">
        <v>29</v>
      </c>
      <c r="B12">
        <v>16752.177299999999</v>
      </c>
      <c r="C12">
        <v>4</v>
      </c>
      <c r="D12">
        <v>4188.0442999999996</v>
      </c>
      <c r="E12">
        <v>8.4276999999999998E-3</v>
      </c>
      <c r="F12">
        <v>0.99985999999999997</v>
      </c>
      <c r="G12" s="4">
        <f t="shared" si="0"/>
        <v>9.9163933110588951E-7</v>
      </c>
      <c r="H12" s="4">
        <f t="shared" si="1"/>
        <v>3.7961036504977221E-5</v>
      </c>
      <c r="I12" s="4">
        <f t="shared" si="2"/>
        <v>-1.1666963648170351E-4</v>
      </c>
    </row>
    <row r="13" spans="1:9" x14ac:dyDescent="0.2">
      <c r="A13" t="s">
        <v>30</v>
      </c>
      <c r="B13">
        <v>32797.183299999997</v>
      </c>
      <c r="C13">
        <v>6</v>
      </c>
      <c r="D13">
        <v>5466.1971999999996</v>
      </c>
      <c r="E13">
        <v>1.0999999999999999E-2</v>
      </c>
      <c r="F13">
        <v>0.99999000000000005</v>
      </c>
      <c r="G13" s="4">
        <f t="shared" si="0"/>
        <v>1.9414179021236394E-6</v>
      </c>
      <c r="H13" s="4">
        <f t="shared" si="1"/>
        <v>7.4316895344772956E-5</v>
      </c>
      <c r="I13" s="4">
        <f t="shared" si="2"/>
        <v>-1.7455050917043318E-4</v>
      </c>
    </row>
    <row r="14" spans="1:9" x14ac:dyDescent="0.2">
      <c r="A14" t="s">
        <v>31</v>
      </c>
      <c r="B14">
        <v>27127.630700000002</v>
      </c>
      <c r="C14">
        <v>4</v>
      </c>
      <c r="D14">
        <v>6781.9076999999997</v>
      </c>
      <c r="E14">
        <v>1.3646999999999999E-2</v>
      </c>
      <c r="F14">
        <v>0.99963000000000002</v>
      </c>
      <c r="G14" s="4">
        <f t="shared" si="0"/>
        <v>1.6058107003103171E-6</v>
      </c>
      <c r="H14" s="4">
        <f t="shared" si="1"/>
        <v>6.1470741970211283E-5</v>
      </c>
      <c r="I14" s="4">
        <f t="shared" si="2"/>
        <v>-1.1605548317854133E-4</v>
      </c>
    </row>
    <row r="15" spans="1:9" x14ac:dyDescent="0.2">
      <c r="A15" t="s">
        <v>32</v>
      </c>
      <c r="B15">
        <v>36951.067999999999</v>
      </c>
      <c r="C15">
        <v>4</v>
      </c>
      <c r="D15">
        <v>9237.7669999999998</v>
      </c>
      <c r="E15">
        <v>1.8589000000000001E-2</v>
      </c>
      <c r="F15">
        <v>0.99931999999999999</v>
      </c>
      <c r="G15" s="4">
        <f t="shared" si="0"/>
        <v>2.1873056677336052E-6</v>
      </c>
      <c r="H15" s="4">
        <f t="shared" si="1"/>
        <v>8.3728617209944119E-5</v>
      </c>
      <c r="I15" s="4">
        <f t="shared" si="2"/>
        <v>-1.1547400531597375E-4</v>
      </c>
    </row>
    <row r="16" spans="1:9" x14ac:dyDescent="0.2">
      <c r="A16" t="s">
        <v>33</v>
      </c>
      <c r="B16">
        <v>4424.9425000000001</v>
      </c>
      <c r="C16">
        <v>4</v>
      </c>
      <c r="D16">
        <v>1106.2356</v>
      </c>
      <c r="E16">
        <v>2.2261E-3</v>
      </c>
      <c r="F16">
        <v>0.99999000000000005</v>
      </c>
      <c r="G16" s="4">
        <f t="shared" si="0"/>
        <v>2.6193293816691058E-7</v>
      </c>
      <c r="H16" s="4">
        <f t="shared" si="1"/>
        <v>1.002735901820991E-5</v>
      </c>
      <c r="I16" s="4">
        <f t="shared" si="2"/>
        <v>-1.1739932141010154E-4</v>
      </c>
    </row>
    <row r="17" spans="1:9" x14ac:dyDescent="0.2">
      <c r="A17" t="s">
        <v>34</v>
      </c>
      <c r="B17">
        <v>311285.36170000001</v>
      </c>
      <c r="C17">
        <v>6</v>
      </c>
      <c r="D17">
        <v>51880.893600000003</v>
      </c>
      <c r="E17">
        <v>0.10440000000000001</v>
      </c>
      <c r="F17">
        <v>0.99592000000000003</v>
      </c>
      <c r="G17" s="4">
        <f t="shared" si="0"/>
        <v>1.8426429134035188E-5</v>
      </c>
      <c r="H17" s="4">
        <f t="shared" si="1"/>
        <v>7.0491335441656851E-4</v>
      </c>
      <c r="I17" s="4">
        <f t="shared" si="2"/>
        <v>-1.5806598285026473E-4</v>
      </c>
    </row>
    <row r="18" spans="1:9" x14ac:dyDescent="0.2">
      <c r="A18" t="s">
        <v>35</v>
      </c>
      <c r="B18">
        <v>1125150.7490999999</v>
      </c>
      <c r="C18">
        <v>4</v>
      </c>
      <c r="D18">
        <v>281287.68729999999</v>
      </c>
      <c r="E18">
        <v>0.56603999999999999</v>
      </c>
      <c r="F18">
        <v>0.68735999999999997</v>
      </c>
      <c r="G18" s="4">
        <f t="shared" si="0"/>
        <v>6.6602908759258095E-5</v>
      </c>
      <c r="H18" s="4">
        <f t="shared" si="1"/>
        <v>2.5432442873396734E-3</v>
      </c>
      <c r="I18" s="4">
        <f t="shared" si="2"/>
        <v>-5.1060297029490016E-5</v>
      </c>
    </row>
    <row r="19" spans="1:9" x14ac:dyDescent="0.2">
      <c r="A19" t="s">
        <v>36</v>
      </c>
      <c r="B19">
        <v>13037956.1555</v>
      </c>
      <c r="C19">
        <v>4</v>
      </c>
      <c r="D19">
        <v>3259489.0389</v>
      </c>
      <c r="E19">
        <v>6.5590999999999999</v>
      </c>
      <c r="F19" s="1">
        <v>3.3374000000000003E-5</v>
      </c>
      <c r="G19" s="4">
        <f t="shared" si="0"/>
        <v>7.7177729733244509E-4</v>
      </c>
      <c r="H19" s="4">
        <f t="shared" si="1"/>
        <v>2.8697708342927855E-2</v>
      </c>
      <c r="I19" s="4">
        <f t="shared" si="2"/>
        <v>6.5409334861928179E-4</v>
      </c>
    </row>
    <row r="20" spans="1:9" x14ac:dyDescent="0.2">
      <c r="A20" t="s">
        <v>37</v>
      </c>
      <c r="B20">
        <v>367969416.14020002</v>
      </c>
      <c r="C20">
        <v>6</v>
      </c>
      <c r="D20">
        <v>61328236.023400001</v>
      </c>
      <c r="E20">
        <v>123.4118</v>
      </c>
      <c r="F20" s="1">
        <v>2.3961000000000001E-113</v>
      </c>
      <c r="G20" s="4">
        <f t="shared" si="0"/>
        <v>2.178182209716063E-2</v>
      </c>
      <c r="H20" s="4">
        <f t="shared" si="1"/>
        <v>0.45470317149152556</v>
      </c>
      <c r="I20" s="4">
        <f t="shared" si="2"/>
        <v>2.1604689508109953E-2</v>
      </c>
    </row>
    <row r="21" spans="1:9" x14ac:dyDescent="0.2">
      <c r="A21" t="s">
        <v>38</v>
      </c>
      <c r="B21">
        <v>65615010.913000003</v>
      </c>
      <c r="C21">
        <v>4</v>
      </c>
      <c r="D21">
        <v>16403752.7282</v>
      </c>
      <c r="E21">
        <v>33.009500000000003</v>
      </c>
      <c r="F21" s="1">
        <v>1.0879999999999999E-25</v>
      </c>
      <c r="G21" s="4">
        <f t="shared" si="0"/>
        <v>3.8840578372026286E-3</v>
      </c>
      <c r="H21" s="4">
        <f t="shared" si="1"/>
        <v>0.12944433253425658</v>
      </c>
      <c r="I21" s="4">
        <f t="shared" si="2"/>
        <v>3.7662823397874088E-3</v>
      </c>
    </row>
    <row r="22" spans="1:9" x14ac:dyDescent="0.2">
      <c r="A22" t="s">
        <v>39</v>
      </c>
      <c r="B22">
        <v>7988778.7477000002</v>
      </c>
      <c r="C22">
        <v>6</v>
      </c>
      <c r="D22">
        <v>1331463.1246</v>
      </c>
      <c r="E22">
        <v>2.6793</v>
      </c>
      <c r="F22">
        <v>1.3927E-2</v>
      </c>
      <c r="G22" s="4">
        <f t="shared" si="0"/>
        <v>4.7289299007850013E-4</v>
      </c>
      <c r="H22" s="4">
        <f t="shared" si="1"/>
        <v>1.7781636608339701E-2</v>
      </c>
      <c r="I22" s="4">
        <f t="shared" si="2"/>
        <v>2.9638720981867053E-4</v>
      </c>
    </row>
    <row r="23" spans="1:9" x14ac:dyDescent="0.2">
      <c r="A23" t="s">
        <v>40</v>
      </c>
      <c r="B23">
        <v>500040088.40969998</v>
      </c>
      <c r="C23">
        <v>6</v>
      </c>
      <c r="D23">
        <v>83340014.734999999</v>
      </c>
      <c r="E23">
        <v>167.70650000000001</v>
      </c>
      <c r="F23" s="1">
        <v>2.3081E-142</v>
      </c>
      <c r="G23" s="4">
        <f t="shared" si="0"/>
        <v>2.9599699783306663E-2</v>
      </c>
      <c r="H23" s="4">
        <f t="shared" si="1"/>
        <v>0.53121011932538353</v>
      </c>
      <c r="I23" s="4">
        <f t="shared" si="2"/>
        <v>2.9422337228947323E-2</v>
      </c>
    </row>
    <row r="24" spans="1:9" x14ac:dyDescent="0.2">
      <c r="A24" t="s">
        <v>13</v>
      </c>
      <c r="B24">
        <v>441282507.33590001</v>
      </c>
      <c r="C24">
        <v>888</v>
      </c>
      <c r="D24">
        <v>496939.76049999997</v>
      </c>
      <c r="G24" s="4">
        <f t="shared" si="0"/>
        <v>2.6121565129525088E-2</v>
      </c>
      <c r="H24" s="4">
        <f t="shared" si="1"/>
        <v>0.5</v>
      </c>
      <c r="I24" s="4">
        <f t="shared" si="2"/>
        <v>7.0439611360194885E-13</v>
      </c>
    </row>
    <row r="25" spans="1:9" x14ac:dyDescent="0.2">
      <c r="A25" t="s">
        <v>14</v>
      </c>
      <c r="B25">
        <v>16893417570.7994</v>
      </c>
      <c r="C25">
        <v>971</v>
      </c>
      <c r="I25" s="6">
        <f>SUM(I3:I24)+SUM(I26:I67)</f>
        <v>0.9714083170656288</v>
      </c>
    </row>
    <row r="26" spans="1:9" x14ac:dyDescent="0.2">
      <c r="A26" t="s">
        <v>15</v>
      </c>
    </row>
  </sheetData>
  <conditionalFormatting sqref="F1:F1048576">
    <cfRule type="cellIs" dxfId="11" priority="1" operator="greaterThan">
      <formula>0.01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36487718.083400004</v>
      </c>
      <c r="C3">
        <v>2</v>
      </c>
      <c r="D3">
        <v>18243859.041700002</v>
      </c>
      <c r="E3">
        <v>413.245</v>
      </c>
      <c r="F3" s="1">
        <v>1.3786E-127</v>
      </c>
      <c r="G3" s="4">
        <f>B3/B$25</f>
        <v>1.6254168334883894E-2</v>
      </c>
      <c r="H3" s="4">
        <f>B3/(B3+B$24)</f>
        <v>0.48206171224950012</v>
      </c>
      <c r="I3" s="4">
        <f>(B3-C3*D$24)/(B$25+D$24)</f>
        <v>1.621451644400666E-2</v>
      </c>
    </row>
    <row r="4" spans="1:9" x14ac:dyDescent="0.2">
      <c r="A4" t="s">
        <v>8</v>
      </c>
      <c r="B4">
        <v>1151839814.4535999</v>
      </c>
      <c r="C4">
        <v>2</v>
      </c>
      <c r="D4">
        <v>575919907.22679996</v>
      </c>
      <c r="E4">
        <v>13045.267099999999</v>
      </c>
      <c r="F4">
        <v>0</v>
      </c>
      <c r="G4" s="4">
        <f t="shared" ref="G4:G24" si="0">B4/B$25</f>
        <v>0.51310959474519346</v>
      </c>
      <c r="H4" s="4">
        <f t="shared" ref="H4:H24" si="1">B4/(B4+B$24)</f>
        <v>0.96708494261282252</v>
      </c>
      <c r="I4" s="4">
        <f t="shared" ref="I4:I24" si="2">(B4-C4*D$24)/(B$25+D$24)</f>
        <v>0.51306017163724493</v>
      </c>
    </row>
    <row r="5" spans="1:9" x14ac:dyDescent="0.2">
      <c r="A5" t="s">
        <v>9</v>
      </c>
      <c r="B5">
        <v>299318683.37279999</v>
      </c>
      <c r="C5">
        <v>2</v>
      </c>
      <c r="D5">
        <v>149659341.6864</v>
      </c>
      <c r="E5">
        <v>3389.9611</v>
      </c>
      <c r="F5">
        <v>0</v>
      </c>
      <c r="G5" s="4">
        <f t="shared" si="0"/>
        <v>0.13333736722578723</v>
      </c>
      <c r="H5" s="4">
        <f t="shared" si="1"/>
        <v>0.88419287826800375</v>
      </c>
      <c r="I5" s="4">
        <f t="shared" si="2"/>
        <v>0.13329541276299278</v>
      </c>
    </row>
    <row r="6" spans="1:9" x14ac:dyDescent="0.2">
      <c r="A6" t="s">
        <v>10</v>
      </c>
      <c r="B6">
        <v>400387.3382</v>
      </c>
      <c r="C6">
        <v>2</v>
      </c>
      <c r="D6">
        <v>200193.6691</v>
      </c>
      <c r="E6">
        <v>4.5346000000000002</v>
      </c>
      <c r="F6">
        <v>1.0980999999999999E-2</v>
      </c>
      <c r="G6" s="4">
        <f t="shared" si="0"/>
        <v>1.7836037812459611E-4</v>
      </c>
      <c r="H6" s="4">
        <f t="shared" si="1"/>
        <v>1.010986254214535E-2</v>
      </c>
      <c r="I6" s="4">
        <f t="shared" si="2"/>
        <v>1.3902463597150234E-4</v>
      </c>
    </row>
    <row r="7" spans="1:9" x14ac:dyDescent="0.2">
      <c r="A7" t="s">
        <v>11</v>
      </c>
      <c r="B7">
        <v>61716944.270599999</v>
      </c>
      <c r="C7">
        <v>2</v>
      </c>
      <c r="D7">
        <v>30858472.135299999</v>
      </c>
      <c r="E7">
        <v>698.98090000000002</v>
      </c>
      <c r="F7" s="1">
        <v>4.6637999999999997E-183</v>
      </c>
      <c r="G7" s="4">
        <f t="shared" si="0"/>
        <v>2.7493021048783109E-2</v>
      </c>
      <c r="H7" s="4">
        <f t="shared" si="1"/>
        <v>0.61154206251748611</v>
      </c>
      <c r="I7" s="4">
        <f t="shared" si="2"/>
        <v>2.7453148133310665E-2</v>
      </c>
    </row>
    <row r="8" spans="1:9" x14ac:dyDescent="0.2">
      <c r="A8" t="s">
        <v>12</v>
      </c>
      <c r="B8">
        <v>310780974.98259997</v>
      </c>
      <c r="C8">
        <v>3</v>
      </c>
      <c r="D8">
        <v>103593658.3275</v>
      </c>
      <c r="E8">
        <v>2346.5189</v>
      </c>
      <c r="F8">
        <v>0</v>
      </c>
      <c r="G8" s="4">
        <f t="shared" si="0"/>
        <v>0.13844346941895172</v>
      </c>
      <c r="H8" s="4">
        <f t="shared" si="1"/>
        <v>0.88798566349038122</v>
      </c>
      <c r="I8" s="4">
        <f t="shared" si="2"/>
        <v>0.13838174842170436</v>
      </c>
    </row>
    <row r="9" spans="1:9" x14ac:dyDescent="0.2">
      <c r="A9" t="s">
        <v>26</v>
      </c>
      <c r="B9">
        <v>1620080.4807</v>
      </c>
      <c r="C9">
        <v>4</v>
      </c>
      <c r="D9">
        <v>405020.1202</v>
      </c>
      <c r="E9">
        <v>9.1742000000000008</v>
      </c>
      <c r="F9" s="1">
        <v>2.8948999999999998E-7</v>
      </c>
      <c r="G9" s="4">
        <f t="shared" si="0"/>
        <v>7.216965662025759E-4</v>
      </c>
      <c r="H9" s="4">
        <f t="shared" si="1"/>
        <v>3.9685161109918043E-2</v>
      </c>
      <c r="I9" s="4">
        <f t="shared" si="2"/>
        <v>6.4301790423931695E-4</v>
      </c>
    </row>
    <row r="10" spans="1:9" x14ac:dyDescent="0.2">
      <c r="A10" t="s">
        <v>27</v>
      </c>
      <c r="B10">
        <v>4303504.1914999997</v>
      </c>
      <c r="C10">
        <v>4</v>
      </c>
      <c r="D10">
        <v>1075876.0478999999</v>
      </c>
      <c r="E10">
        <v>24.369900000000001</v>
      </c>
      <c r="F10" s="1">
        <v>3.7005000000000001E-19</v>
      </c>
      <c r="G10" s="4">
        <f t="shared" si="0"/>
        <v>1.9170801911655563E-3</v>
      </c>
      <c r="H10" s="4">
        <f t="shared" si="1"/>
        <v>9.8915770387827492E-2</v>
      </c>
      <c r="I10" s="4">
        <f t="shared" si="2"/>
        <v>1.8383780206477718E-3</v>
      </c>
    </row>
    <row r="11" spans="1:9" x14ac:dyDescent="0.2">
      <c r="A11" t="s">
        <v>28</v>
      </c>
      <c r="B11">
        <v>121640.7463</v>
      </c>
      <c r="C11">
        <v>4</v>
      </c>
      <c r="D11">
        <v>30410.186600000001</v>
      </c>
      <c r="E11">
        <v>0.68883000000000005</v>
      </c>
      <c r="F11">
        <v>0.59977999999999998</v>
      </c>
      <c r="G11" s="4">
        <f t="shared" si="0"/>
        <v>5.418725178214456E-5</v>
      </c>
      <c r="H11" s="4">
        <f t="shared" si="1"/>
        <v>3.0932252163466969E-3</v>
      </c>
      <c r="I11" s="4">
        <f t="shared" si="2"/>
        <v>-2.4478282864672584E-5</v>
      </c>
    </row>
    <row r="12" spans="1:9" x14ac:dyDescent="0.2">
      <c r="A12" t="s">
        <v>29</v>
      </c>
      <c r="B12">
        <v>16695333.982100001</v>
      </c>
      <c r="C12">
        <v>4</v>
      </c>
      <c r="D12">
        <v>4173833.4955000002</v>
      </c>
      <c r="E12">
        <v>94.542299999999997</v>
      </c>
      <c r="F12" s="1">
        <v>5.1865999999999998E-67</v>
      </c>
      <c r="G12" s="4">
        <f t="shared" si="0"/>
        <v>7.4372633643982082E-3</v>
      </c>
      <c r="H12" s="4">
        <f t="shared" si="1"/>
        <v>0.29867185428343546</v>
      </c>
      <c r="I12" s="4">
        <f t="shared" si="2"/>
        <v>7.358452633310906E-3</v>
      </c>
    </row>
    <row r="13" spans="1:9" x14ac:dyDescent="0.2">
      <c r="A13" t="s">
        <v>30</v>
      </c>
      <c r="B13">
        <v>7905780.1485000001</v>
      </c>
      <c r="C13">
        <v>6</v>
      </c>
      <c r="D13">
        <v>1317630.0248</v>
      </c>
      <c r="E13">
        <v>29.8459</v>
      </c>
      <c r="F13" s="1">
        <v>1.0784000000000001E-32</v>
      </c>
      <c r="G13" s="4">
        <f t="shared" si="0"/>
        <v>3.5217845374321721E-3</v>
      </c>
      <c r="H13" s="4">
        <f t="shared" si="1"/>
        <v>0.1678187808534547</v>
      </c>
      <c r="I13" s="4">
        <f t="shared" si="2"/>
        <v>3.40371857411358E-3</v>
      </c>
    </row>
    <row r="14" spans="1:9" x14ac:dyDescent="0.2">
      <c r="A14" t="s">
        <v>31</v>
      </c>
      <c r="B14">
        <v>139160214.26969999</v>
      </c>
      <c r="C14">
        <v>4</v>
      </c>
      <c r="D14">
        <v>34790053.567400001</v>
      </c>
      <c r="E14">
        <v>788.03589999999997</v>
      </c>
      <c r="F14" s="1">
        <v>2.4889999999999999E-290</v>
      </c>
      <c r="G14" s="4">
        <f t="shared" si="0"/>
        <v>6.1991641765267759E-2</v>
      </c>
      <c r="H14" s="4">
        <f t="shared" si="1"/>
        <v>0.78020582399141214</v>
      </c>
      <c r="I14" s="4">
        <f t="shared" si="2"/>
        <v>6.1911758161378408E-2</v>
      </c>
    </row>
    <row r="15" spans="1:9" x14ac:dyDescent="0.2">
      <c r="A15" t="s">
        <v>32</v>
      </c>
      <c r="B15">
        <v>262298.7427</v>
      </c>
      <c r="C15">
        <v>4</v>
      </c>
      <c r="D15">
        <v>65574.685700000002</v>
      </c>
      <c r="E15">
        <v>1.4853000000000001</v>
      </c>
      <c r="F15">
        <v>0.20457</v>
      </c>
      <c r="G15" s="4">
        <f t="shared" si="0"/>
        <v>1.1684610991921259E-4</v>
      </c>
      <c r="H15" s="4">
        <f t="shared" si="1"/>
        <v>6.6462711261067488E-3</v>
      </c>
      <c r="I15" s="4">
        <f t="shared" si="2"/>
        <v>3.817934301594467E-5</v>
      </c>
    </row>
    <row r="16" spans="1:9" x14ac:dyDescent="0.2">
      <c r="A16" t="s">
        <v>33</v>
      </c>
      <c r="B16">
        <v>14777939.962300001</v>
      </c>
      <c r="C16">
        <v>4</v>
      </c>
      <c r="D16">
        <v>3694484.9906000001</v>
      </c>
      <c r="E16">
        <v>83.6845</v>
      </c>
      <c r="F16" s="1">
        <v>2.5565999999999998E-60</v>
      </c>
      <c r="G16" s="4">
        <f t="shared" si="0"/>
        <v>6.5831226617405749E-3</v>
      </c>
      <c r="H16" s="4">
        <f t="shared" si="1"/>
        <v>0.27376091081578963</v>
      </c>
      <c r="I16" s="4">
        <f t="shared" si="2"/>
        <v>6.5043287282844781E-3</v>
      </c>
    </row>
    <row r="17" spans="1:9" x14ac:dyDescent="0.2">
      <c r="A17" t="s">
        <v>34</v>
      </c>
      <c r="B17">
        <v>131499759.2845</v>
      </c>
      <c r="C17">
        <v>6</v>
      </c>
      <c r="D17">
        <v>21916626.547400001</v>
      </c>
      <c r="E17">
        <v>496.4375</v>
      </c>
      <c r="F17" s="1">
        <v>1.2318000000000001E-279</v>
      </c>
      <c r="G17" s="4">
        <f t="shared" si="0"/>
        <v>5.8579142124521831E-2</v>
      </c>
      <c r="H17" s="4">
        <f t="shared" si="1"/>
        <v>0.77034235767030523</v>
      </c>
      <c r="I17" s="4">
        <f t="shared" si="2"/>
        <v>5.8459993396753542E-2</v>
      </c>
    </row>
    <row r="18" spans="1:9" x14ac:dyDescent="0.2">
      <c r="A18" t="s">
        <v>35</v>
      </c>
      <c r="B18">
        <v>70209.399600000004</v>
      </c>
      <c r="C18">
        <v>4</v>
      </c>
      <c r="D18">
        <v>17552.349900000001</v>
      </c>
      <c r="E18">
        <v>0.39757999999999999</v>
      </c>
      <c r="F18">
        <v>0.81045999999999996</v>
      </c>
      <c r="G18" s="4">
        <f t="shared" si="0"/>
        <v>3.1276151530800003E-5</v>
      </c>
      <c r="H18" s="4">
        <f t="shared" si="1"/>
        <v>1.7877059765782262E-3</v>
      </c>
      <c r="I18" s="4">
        <f t="shared" si="2"/>
        <v>-4.7388932543633305E-5</v>
      </c>
    </row>
    <row r="19" spans="1:9" x14ac:dyDescent="0.2">
      <c r="A19" t="s">
        <v>36</v>
      </c>
      <c r="B19">
        <v>5011894.9220000003</v>
      </c>
      <c r="C19">
        <v>4</v>
      </c>
      <c r="D19">
        <v>1252973.7305000001</v>
      </c>
      <c r="E19">
        <v>28.3813</v>
      </c>
      <c r="F19" s="1">
        <v>3.2495000000000002E-22</v>
      </c>
      <c r="G19" s="4">
        <f t="shared" si="0"/>
        <v>2.2326467101268167E-3</v>
      </c>
      <c r="H19" s="4">
        <f t="shared" si="1"/>
        <v>0.11335244597908725</v>
      </c>
      <c r="I19" s="4">
        <f t="shared" si="2"/>
        <v>2.1539383336408712E-3</v>
      </c>
    </row>
    <row r="20" spans="1:9" x14ac:dyDescent="0.2">
      <c r="A20" t="s">
        <v>37</v>
      </c>
      <c r="B20">
        <v>20677840.965399999</v>
      </c>
      <c r="C20">
        <v>6</v>
      </c>
      <c r="D20">
        <v>3446306.8276</v>
      </c>
      <c r="E20">
        <v>78.062899999999999</v>
      </c>
      <c r="F20" s="1">
        <v>2.4841000000000001E-78</v>
      </c>
      <c r="G20" s="4">
        <f t="shared" si="0"/>
        <v>9.2113490650564418E-3</v>
      </c>
      <c r="H20" s="4">
        <f t="shared" si="1"/>
        <v>0.34531502917325324</v>
      </c>
      <c r="I20" s="4">
        <f t="shared" si="2"/>
        <v>9.0931712100947582E-3</v>
      </c>
    </row>
    <row r="21" spans="1:9" x14ac:dyDescent="0.2">
      <c r="A21" t="s">
        <v>38</v>
      </c>
      <c r="B21">
        <v>624157.88910000003</v>
      </c>
      <c r="C21">
        <v>4</v>
      </c>
      <c r="D21">
        <v>156039.47229999999</v>
      </c>
      <c r="E21">
        <v>3.5345</v>
      </c>
      <c r="F21">
        <v>7.1612000000000004E-3</v>
      </c>
      <c r="G21" s="4">
        <f t="shared" si="0"/>
        <v>2.7804335074581472E-4</v>
      </c>
      <c r="H21" s="4">
        <f t="shared" si="1"/>
        <v>1.567156661555957E-2</v>
      </c>
      <c r="I21" s="4">
        <f t="shared" si="2"/>
        <v>1.9937341371870857E-4</v>
      </c>
    </row>
    <row r="22" spans="1:9" x14ac:dyDescent="0.2">
      <c r="A22" t="s">
        <v>39</v>
      </c>
      <c r="B22">
        <v>598884.70279999997</v>
      </c>
      <c r="C22">
        <v>6</v>
      </c>
      <c r="D22">
        <v>99814.117100000003</v>
      </c>
      <c r="E22">
        <v>2.2608999999999999</v>
      </c>
      <c r="F22">
        <v>3.5839999999999997E-2</v>
      </c>
      <c r="G22" s="4">
        <f t="shared" si="0"/>
        <v>2.6678491513906809E-4</v>
      </c>
      <c r="H22" s="4">
        <f t="shared" si="1"/>
        <v>1.5046546989476979E-2</v>
      </c>
      <c r="I22" s="4">
        <f t="shared" si="2"/>
        <v>1.4878296502469153E-4</v>
      </c>
    </row>
    <row r="23" spans="1:9" x14ac:dyDescent="0.2">
      <c r="A23" t="s">
        <v>40</v>
      </c>
      <c r="B23">
        <v>1744896.9772999999</v>
      </c>
      <c r="C23">
        <v>6</v>
      </c>
      <c r="D23">
        <v>290816.1629</v>
      </c>
      <c r="E23">
        <v>6.5872999999999999</v>
      </c>
      <c r="F23" s="1">
        <v>7.9892999999999997E-7</v>
      </c>
      <c r="G23" s="4">
        <f t="shared" si="0"/>
        <v>7.7729851812704696E-4</v>
      </c>
      <c r="H23" s="4">
        <f t="shared" si="1"/>
        <v>4.2612354162549097E-2</v>
      </c>
      <c r="I23" s="4">
        <f t="shared" si="2"/>
        <v>6.5928652819229711E-4</v>
      </c>
    </row>
    <row r="24" spans="1:9" x14ac:dyDescent="0.2">
      <c r="A24" t="s">
        <v>13</v>
      </c>
      <c r="B24">
        <v>39203250.844899997</v>
      </c>
      <c r="C24">
        <v>888</v>
      </c>
      <c r="D24">
        <v>44147.805</v>
      </c>
      <c r="G24" s="4">
        <f t="shared" si="0"/>
        <v>1.7463855565075299E-2</v>
      </c>
      <c r="H24" s="4">
        <f t="shared" si="1"/>
        <v>0.5</v>
      </c>
      <c r="I24" s="4">
        <f t="shared" si="2"/>
        <v>2.1827551211664548E-12</v>
      </c>
    </row>
    <row r="25" spans="1:9" x14ac:dyDescent="0.2">
      <c r="A25" t="s">
        <v>14</v>
      </c>
      <c r="B25">
        <v>2244822210.0107002</v>
      </c>
      <c r="C25">
        <v>971</v>
      </c>
      <c r="I25" s="6">
        <f>SUM(I3:I24)+SUM(I26:I67)</f>
        <v>0.98088453403442066</v>
      </c>
    </row>
    <row r="26" spans="1:9" x14ac:dyDescent="0.2">
      <c r="A26" t="s">
        <v>15</v>
      </c>
    </row>
  </sheetData>
  <conditionalFormatting sqref="F1:F1048576">
    <cfRule type="cellIs" dxfId="10" priority="1" operator="greaterThan">
      <formula>0.01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73618.573799999998</v>
      </c>
      <c r="C3">
        <v>2</v>
      </c>
      <c r="D3">
        <v>36809.286899999999</v>
      </c>
      <c r="E3">
        <v>4.8852000000000002</v>
      </c>
      <c r="F3">
        <v>7.7621000000000001E-3</v>
      </c>
      <c r="G3" s="4">
        <f>B3/B$25</f>
        <v>1.9458458522029291E-4</v>
      </c>
      <c r="H3" s="4">
        <f>B3/(B3+B$24)</f>
        <v>1.0882907066967115E-2</v>
      </c>
      <c r="I3" s="4">
        <f>(B3-C3*D$24)/(B$25+D$24)</f>
        <v>1.547498574854699E-4</v>
      </c>
    </row>
    <row r="4" spans="1:9" x14ac:dyDescent="0.2">
      <c r="A4" t="s">
        <v>8</v>
      </c>
      <c r="B4">
        <v>401969.11099999998</v>
      </c>
      <c r="C4">
        <v>2</v>
      </c>
      <c r="D4">
        <v>200984.55549999999</v>
      </c>
      <c r="E4">
        <v>26.6738</v>
      </c>
      <c r="F4" s="1">
        <v>5.6277000000000003E-12</v>
      </c>
      <c r="G4" s="4">
        <f t="shared" ref="G4:G24" si="0">B4/B$25</f>
        <v>1.0624627549536267E-3</v>
      </c>
      <c r="H4" s="4">
        <f t="shared" ref="H4:H24" si="1">B4/(B4+B$24)</f>
        <v>5.6671591467946793E-2</v>
      </c>
      <c r="I4" s="4">
        <f t="shared" ref="I4:I24" si="2">(B4-C4*D$24)/(B$25+D$24)</f>
        <v>1.0226107430551204E-3</v>
      </c>
    </row>
    <row r="5" spans="1:9" x14ac:dyDescent="0.2">
      <c r="A5" t="s">
        <v>9</v>
      </c>
      <c r="B5">
        <v>168577631.692</v>
      </c>
      <c r="C5">
        <v>2</v>
      </c>
      <c r="D5">
        <v>84288815.846000001</v>
      </c>
      <c r="E5">
        <v>11186.461499999999</v>
      </c>
      <c r="F5">
        <v>0</v>
      </c>
      <c r="G5" s="4">
        <f t="shared" si="0"/>
        <v>0.44557517005589053</v>
      </c>
      <c r="H5" s="4">
        <f t="shared" si="1"/>
        <v>0.96182438676387727</v>
      </c>
      <c r="I5" s="4">
        <f t="shared" si="2"/>
        <v>0.44552646538395263</v>
      </c>
    </row>
    <row r="6" spans="1:9" x14ac:dyDescent="0.2">
      <c r="A6" t="s">
        <v>10</v>
      </c>
      <c r="B6">
        <v>1305059.3725000001</v>
      </c>
      <c r="C6">
        <v>2</v>
      </c>
      <c r="D6">
        <v>652529.68629999994</v>
      </c>
      <c r="E6">
        <v>86.600999999999999</v>
      </c>
      <c r="F6" s="1">
        <v>4.3752999999999998E-35</v>
      </c>
      <c r="G6" s="4">
        <f t="shared" si="0"/>
        <v>3.4494615092063663E-3</v>
      </c>
      <c r="H6" s="4">
        <f t="shared" si="1"/>
        <v>0.16321308203684826</v>
      </c>
      <c r="I6" s="4">
        <f t="shared" si="2"/>
        <v>3.4095619592102114E-3</v>
      </c>
    </row>
    <row r="7" spans="1:9" x14ac:dyDescent="0.2">
      <c r="A7" t="s">
        <v>11</v>
      </c>
      <c r="B7">
        <v>12962291.058499999</v>
      </c>
      <c r="C7">
        <v>2</v>
      </c>
      <c r="D7">
        <v>6481145.5291999998</v>
      </c>
      <c r="E7">
        <v>860.15070000000003</v>
      </c>
      <c r="F7" s="1">
        <v>1.7081E-208</v>
      </c>
      <c r="G7" s="4">
        <f t="shared" si="0"/>
        <v>3.4261218316659833E-2</v>
      </c>
      <c r="H7" s="4">
        <f t="shared" si="1"/>
        <v>0.659548550637722</v>
      </c>
      <c r="I7" s="4">
        <f t="shared" si="2"/>
        <v>3.4220705137393358E-2</v>
      </c>
    </row>
    <row r="8" spans="1:9" x14ac:dyDescent="0.2">
      <c r="A8" t="s">
        <v>12</v>
      </c>
      <c r="B8">
        <v>162069209.94319999</v>
      </c>
      <c r="C8">
        <v>3</v>
      </c>
      <c r="D8">
        <v>54023069.9811</v>
      </c>
      <c r="E8">
        <v>7169.7174000000005</v>
      </c>
      <c r="F8">
        <v>0</v>
      </c>
      <c r="G8" s="4">
        <f t="shared" si="0"/>
        <v>0.42837246588683769</v>
      </c>
      <c r="H8" s="4">
        <f t="shared" si="1"/>
        <v>0.96035210244588742</v>
      </c>
      <c r="I8" s="4">
        <f t="shared" si="2"/>
        <v>0.42830418838783602</v>
      </c>
    </row>
    <row r="9" spans="1:9" x14ac:dyDescent="0.2">
      <c r="A9" t="s">
        <v>26</v>
      </c>
      <c r="B9">
        <v>551.22500000000002</v>
      </c>
      <c r="C9">
        <v>4</v>
      </c>
      <c r="D9">
        <v>137.80629999999999</v>
      </c>
      <c r="E9">
        <v>1.8289E-2</v>
      </c>
      <c r="F9">
        <v>0.99934999999999996</v>
      </c>
      <c r="G9" s="4">
        <f t="shared" si="0"/>
        <v>1.4569677521796268E-6</v>
      </c>
      <c r="H9" s="4">
        <f t="shared" si="1"/>
        <v>8.2376425494147225E-5</v>
      </c>
      <c r="I9" s="4">
        <f t="shared" si="2"/>
        <v>-7.8204766263687605E-5</v>
      </c>
    </row>
    <row r="10" spans="1:9" x14ac:dyDescent="0.2">
      <c r="A10" t="s">
        <v>27</v>
      </c>
      <c r="B10">
        <v>28152.035500000002</v>
      </c>
      <c r="C10">
        <v>4</v>
      </c>
      <c r="D10">
        <v>7038.0088999999998</v>
      </c>
      <c r="E10">
        <v>0.93406</v>
      </c>
      <c r="F10">
        <v>0.44341000000000003</v>
      </c>
      <c r="G10" s="4">
        <f t="shared" si="0"/>
        <v>7.4409919509666757E-5</v>
      </c>
      <c r="H10" s="4">
        <f t="shared" si="1"/>
        <v>4.1898277968259101E-3</v>
      </c>
      <c r="I10" s="4">
        <f t="shared" si="2"/>
        <v>-5.2532673953309126E-6</v>
      </c>
    </row>
    <row r="11" spans="1:9" x14ac:dyDescent="0.2">
      <c r="A11" t="s">
        <v>28</v>
      </c>
      <c r="B11">
        <v>9860.3446999999996</v>
      </c>
      <c r="C11">
        <v>4</v>
      </c>
      <c r="D11">
        <v>2465.0862000000002</v>
      </c>
      <c r="E11">
        <v>0.32716000000000001</v>
      </c>
      <c r="F11">
        <v>0.85982000000000003</v>
      </c>
      <c r="G11" s="4">
        <f t="shared" si="0"/>
        <v>2.6062323467323316E-5</v>
      </c>
      <c r="H11" s="4">
        <f t="shared" si="1"/>
        <v>1.4715071383304367E-3</v>
      </c>
      <c r="I11" s="4">
        <f t="shared" si="2"/>
        <v>-5.3599900574691006E-5</v>
      </c>
    </row>
    <row r="12" spans="1:9" x14ac:dyDescent="0.2">
      <c r="A12" t="s">
        <v>29</v>
      </c>
      <c r="B12">
        <v>93067.050700000007</v>
      </c>
      <c r="C12">
        <v>4</v>
      </c>
      <c r="D12">
        <v>23266.762699999999</v>
      </c>
      <c r="E12">
        <v>3.0878999999999999</v>
      </c>
      <c r="F12">
        <v>1.5384999999999999E-2</v>
      </c>
      <c r="G12" s="4">
        <f t="shared" si="0"/>
        <v>2.4598973497277221E-4</v>
      </c>
      <c r="H12" s="4">
        <f t="shared" si="1"/>
        <v>1.3718500768118801E-2</v>
      </c>
      <c r="I12" s="4">
        <f t="shared" si="2"/>
        <v>1.6632313098261374E-4</v>
      </c>
    </row>
    <row r="13" spans="1:9" x14ac:dyDescent="0.2">
      <c r="A13" t="s">
        <v>30</v>
      </c>
      <c r="B13">
        <v>319344.08990000002</v>
      </c>
      <c r="C13">
        <v>6</v>
      </c>
      <c r="D13">
        <v>53224.014999999999</v>
      </c>
      <c r="E13">
        <v>7.0636999999999999</v>
      </c>
      <c r="F13" s="1">
        <v>2.3134999999999999E-7</v>
      </c>
      <c r="G13" s="4">
        <f t="shared" si="0"/>
        <v>8.4407282114100715E-4</v>
      </c>
      <c r="H13" s="4">
        <f t="shared" si="1"/>
        <v>4.5553353446930664E-2</v>
      </c>
      <c r="I13" s="4">
        <f t="shared" si="2"/>
        <v>7.2456345357138803E-4</v>
      </c>
    </row>
    <row r="14" spans="1:9" x14ac:dyDescent="0.2">
      <c r="A14" t="s">
        <v>31</v>
      </c>
      <c r="B14">
        <v>3671.8159000000001</v>
      </c>
      <c r="C14">
        <v>4</v>
      </c>
      <c r="D14">
        <v>917.95399999999995</v>
      </c>
      <c r="E14">
        <v>0.12182999999999999</v>
      </c>
      <c r="F14">
        <v>0.97468999999999995</v>
      </c>
      <c r="G14" s="4">
        <f t="shared" si="0"/>
        <v>9.7051428332176751E-6</v>
      </c>
      <c r="H14" s="4">
        <f t="shared" si="1"/>
        <v>5.4846945919017167E-4</v>
      </c>
      <c r="I14" s="4">
        <f t="shared" si="2"/>
        <v>-6.9956755448572072E-5</v>
      </c>
    </row>
    <row r="15" spans="1:9" x14ac:dyDescent="0.2">
      <c r="A15" t="s">
        <v>32</v>
      </c>
      <c r="B15">
        <v>2341.4149000000002</v>
      </c>
      <c r="C15">
        <v>4</v>
      </c>
      <c r="D15">
        <v>585.3537</v>
      </c>
      <c r="E15">
        <v>7.7686000000000005E-2</v>
      </c>
      <c r="F15">
        <v>0.98909000000000002</v>
      </c>
      <c r="G15" s="4">
        <f t="shared" si="0"/>
        <v>6.1886997211173038E-6</v>
      </c>
      <c r="H15" s="4">
        <f t="shared" si="1"/>
        <v>3.4981324014039236E-4</v>
      </c>
      <c r="I15" s="4">
        <f t="shared" si="2"/>
        <v>-7.3473128529208983E-5</v>
      </c>
    </row>
    <row r="16" spans="1:9" x14ac:dyDescent="0.2">
      <c r="A16" t="s">
        <v>33</v>
      </c>
      <c r="B16">
        <v>332.27690000000001</v>
      </c>
      <c r="C16">
        <v>4</v>
      </c>
      <c r="D16">
        <v>83.069199999999995</v>
      </c>
      <c r="E16">
        <v>1.1025E-2</v>
      </c>
      <c r="F16">
        <v>0.99975999999999998</v>
      </c>
      <c r="G16" s="4">
        <f t="shared" si="0"/>
        <v>8.7825611700161389E-7</v>
      </c>
      <c r="H16" s="4">
        <f t="shared" si="1"/>
        <v>4.9657905454752519E-5</v>
      </c>
      <c r="I16" s="4">
        <f t="shared" si="2"/>
        <v>-7.8783466373576728E-5</v>
      </c>
    </row>
    <row r="17" spans="1:9" x14ac:dyDescent="0.2">
      <c r="A17" t="s">
        <v>34</v>
      </c>
      <c r="B17">
        <v>68350.655599999998</v>
      </c>
      <c r="C17">
        <v>6</v>
      </c>
      <c r="D17">
        <v>11391.775900000001</v>
      </c>
      <c r="E17">
        <v>1.5119</v>
      </c>
      <c r="F17">
        <v>0.17104</v>
      </c>
      <c r="G17" s="4">
        <f t="shared" si="0"/>
        <v>1.8066071214029809E-4</v>
      </c>
      <c r="H17" s="4">
        <f t="shared" si="1"/>
        <v>1.0112034504951446E-2</v>
      </c>
      <c r="I17" s="4">
        <f t="shared" si="2"/>
        <v>6.1164556705609087E-5</v>
      </c>
    </row>
    <row r="18" spans="1:9" x14ac:dyDescent="0.2">
      <c r="A18" t="s">
        <v>35</v>
      </c>
      <c r="B18">
        <v>26984.6584</v>
      </c>
      <c r="C18">
        <v>4</v>
      </c>
      <c r="D18">
        <v>6746.1646000000001</v>
      </c>
      <c r="E18">
        <v>0.89532</v>
      </c>
      <c r="F18">
        <v>0.46610000000000001</v>
      </c>
      <c r="G18" s="4">
        <f t="shared" si="0"/>
        <v>7.1324372247962418E-5</v>
      </c>
      <c r="H18" s="4">
        <f t="shared" si="1"/>
        <v>4.0167865798995603E-3</v>
      </c>
      <c r="I18" s="4">
        <f t="shared" si="2"/>
        <v>-8.3387532070463199E-6</v>
      </c>
    </row>
    <row r="19" spans="1:9" x14ac:dyDescent="0.2">
      <c r="A19" t="s">
        <v>36</v>
      </c>
      <c r="B19">
        <v>19036.561399999999</v>
      </c>
      <c r="C19">
        <v>4</v>
      </c>
      <c r="D19">
        <v>4759.1403</v>
      </c>
      <c r="E19">
        <v>0.63161</v>
      </c>
      <c r="F19">
        <v>0.64004000000000005</v>
      </c>
      <c r="G19" s="4">
        <f t="shared" si="0"/>
        <v>5.0316397246473662E-5</v>
      </c>
      <c r="H19" s="4">
        <f t="shared" si="1"/>
        <v>2.8370334659693752E-3</v>
      </c>
      <c r="I19" s="4">
        <f t="shared" si="2"/>
        <v>-2.934630982575827E-5</v>
      </c>
    </row>
    <row r="20" spans="1:9" x14ac:dyDescent="0.2">
      <c r="A20" t="s">
        <v>37</v>
      </c>
      <c r="B20">
        <v>16557700.17</v>
      </c>
      <c r="C20">
        <v>6</v>
      </c>
      <c r="D20">
        <v>2759616.6949999998</v>
      </c>
      <c r="E20">
        <v>366.24489999999997</v>
      </c>
      <c r="F20" s="1">
        <v>3.4624999999999999E-236</v>
      </c>
      <c r="G20" s="4">
        <f t="shared" si="0"/>
        <v>4.3764406908157506E-2</v>
      </c>
      <c r="H20" s="4">
        <f t="shared" si="1"/>
        <v>0.71219936202035794</v>
      </c>
      <c r="I20" s="4">
        <f t="shared" si="2"/>
        <v>4.3644042763839763E-2</v>
      </c>
    </row>
    <row r="21" spans="1:9" x14ac:dyDescent="0.2">
      <c r="A21" t="s">
        <v>38</v>
      </c>
      <c r="B21">
        <v>2100412.4844999998</v>
      </c>
      <c r="C21">
        <v>4</v>
      </c>
      <c r="D21">
        <v>525103.12109999999</v>
      </c>
      <c r="E21">
        <v>69.689499999999995</v>
      </c>
      <c r="F21" s="1">
        <v>2.4298999999999999E-51</v>
      </c>
      <c r="G21" s="4">
        <f t="shared" si="0"/>
        <v>5.5516953262134154E-3</v>
      </c>
      <c r="H21" s="4">
        <f t="shared" si="1"/>
        <v>0.23891673769333041</v>
      </c>
      <c r="I21" s="4">
        <f t="shared" si="2"/>
        <v>5.4719230568348511E-3</v>
      </c>
    </row>
    <row r="22" spans="1:9" x14ac:dyDescent="0.2">
      <c r="A22" t="s">
        <v>39</v>
      </c>
      <c r="B22">
        <v>990215.94510000001</v>
      </c>
      <c r="C22">
        <v>6</v>
      </c>
      <c r="D22">
        <v>165035.9909</v>
      </c>
      <c r="E22">
        <v>21.902899999999999</v>
      </c>
      <c r="F22" s="1">
        <v>4.1448999999999997E-24</v>
      </c>
      <c r="G22" s="4">
        <f t="shared" si="0"/>
        <v>2.6172845928700106E-3</v>
      </c>
      <c r="H22" s="4">
        <f t="shared" si="1"/>
        <v>0.12891417558277707</v>
      </c>
      <c r="I22" s="4">
        <f t="shared" si="2"/>
        <v>2.4977399110321266E-3</v>
      </c>
    </row>
    <row r="23" spans="1:9" x14ac:dyDescent="0.2">
      <c r="A23" t="s">
        <v>40</v>
      </c>
      <c r="B23">
        <v>6036343.9883000003</v>
      </c>
      <c r="C23">
        <v>6</v>
      </c>
      <c r="D23">
        <v>1006057.3314</v>
      </c>
      <c r="E23">
        <v>133.5197</v>
      </c>
      <c r="F23" s="1">
        <v>2.3183000000000001E-120</v>
      </c>
      <c r="G23" s="4">
        <f t="shared" si="0"/>
        <v>1.5954934068695095E-2</v>
      </c>
      <c r="H23" s="4">
        <f t="shared" si="1"/>
        <v>0.47428199942618077</v>
      </c>
      <c r="I23" s="4">
        <f t="shared" si="2"/>
        <v>1.583512376188273E-2</v>
      </c>
    </row>
    <row r="24" spans="1:9" x14ac:dyDescent="0.2">
      <c r="A24" t="s">
        <v>13</v>
      </c>
      <c r="B24">
        <v>6690986.9995999997</v>
      </c>
      <c r="C24">
        <v>888</v>
      </c>
      <c r="D24">
        <v>7534.8953000000001</v>
      </c>
      <c r="G24" s="4">
        <f t="shared" si="0"/>
        <v>1.7685250648410932E-2</v>
      </c>
      <c r="H24" s="4">
        <f t="shared" si="1"/>
        <v>0.5</v>
      </c>
      <c r="I24" s="4">
        <f t="shared" si="2"/>
        <v>-7.0834882823731285E-11</v>
      </c>
    </row>
    <row r="25" spans="1:9" x14ac:dyDescent="0.2">
      <c r="A25" t="s">
        <v>14</v>
      </c>
      <c r="B25">
        <v>378337131.4673</v>
      </c>
      <c r="C25">
        <v>971</v>
      </c>
      <c r="I25" s="6">
        <f>SUM(I3:I24)+SUM(I26:I67)</f>
        <v>0.98064220568532923</v>
      </c>
    </row>
    <row r="26" spans="1:9" x14ac:dyDescent="0.2">
      <c r="A26" t="s">
        <v>15</v>
      </c>
    </row>
  </sheetData>
  <conditionalFormatting sqref="F1:F1048576">
    <cfRule type="cellIs" dxfId="9" priority="1" operator="greater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1209.6103000000001</v>
      </c>
      <c r="C3">
        <v>2</v>
      </c>
      <c r="D3">
        <v>604.80510000000004</v>
      </c>
      <c r="E3">
        <v>5.5052000000000003</v>
      </c>
      <c r="F3">
        <v>4.2055E-3</v>
      </c>
      <c r="G3" s="4">
        <f>B3/B$25</f>
        <v>2.7378576791801477E-3</v>
      </c>
      <c r="H3" s="4">
        <f>B3/(B3+B$24)</f>
        <v>1.2247262646960091E-2</v>
      </c>
      <c r="I3" s="4">
        <f>(B3-C3*D$24)/(B$25+D$24)</f>
        <v>2.2399795000942781E-3</v>
      </c>
    </row>
    <row r="4" spans="1:9" x14ac:dyDescent="0.2">
      <c r="A4" t="s">
        <v>8</v>
      </c>
      <c r="B4">
        <v>70306.9755</v>
      </c>
      <c r="C4">
        <v>2</v>
      </c>
      <c r="D4">
        <v>35153.487800000003</v>
      </c>
      <c r="E4">
        <v>319.9828</v>
      </c>
      <c r="F4" s="1">
        <v>2.2331000000000002E-105</v>
      </c>
      <c r="G4" s="4">
        <f t="shared" ref="G4:G24" si="0">B4/B$25</f>
        <v>0.1591343036452364</v>
      </c>
      <c r="H4" s="4">
        <f t="shared" ref="H4:H24" si="1">B4/(B4+B$24)</f>
        <v>0.41883512002672135</v>
      </c>
      <c r="I4" s="4">
        <f t="shared" ref="I4:I24" si="2">(B4-C4*D$24)/(B$25+D$24)</f>
        <v>0.15859754550118929</v>
      </c>
    </row>
    <row r="5" spans="1:9" x14ac:dyDescent="0.2">
      <c r="A5" t="s">
        <v>9</v>
      </c>
      <c r="B5">
        <v>18684.0147</v>
      </c>
      <c r="C5">
        <v>2</v>
      </c>
      <c r="D5">
        <v>9342.0072999999993</v>
      </c>
      <c r="E5">
        <v>85.035200000000003</v>
      </c>
      <c r="F5" s="1">
        <v>1.6252E-34</v>
      </c>
      <c r="G5" s="4">
        <f t="shared" si="0"/>
        <v>4.2289796246204055E-2</v>
      </c>
      <c r="H5" s="4">
        <f t="shared" si="1"/>
        <v>0.1607362956395067</v>
      </c>
      <c r="I5" s="4">
        <f t="shared" si="2"/>
        <v>4.1782085503621384E-2</v>
      </c>
    </row>
    <row r="6" spans="1:9" x14ac:dyDescent="0.2">
      <c r="A6" t="s">
        <v>10</v>
      </c>
      <c r="B6">
        <v>2802.4077000000002</v>
      </c>
      <c r="C6">
        <v>2</v>
      </c>
      <c r="D6">
        <v>1401.2039</v>
      </c>
      <c r="E6">
        <v>12.7544</v>
      </c>
      <c r="F6" s="1">
        <v>3.4587E-6</v>
      </c>
      <c r="G6" s="4">
        <f t="shared" si="0"/>
        <v>6.3430291901768491E-3</v>
      </c>
      <c r="H6" s="4">
        <f t="shared" si="1"/>
        <v>2.7923951399891126E-2</v>
      </c>
      <c r="I6" s="4">
        <f t="shared" si="2"/>
        <v>5.8442547698678441E-3</v>
      </c>
    </row>
    <row r="7" spans="1:9" x14ac:dyDescent="0.2">
      <c r="A7" t="s">
        <v>11</v>
      </c>
      <c r="B7">
        <v>1229.2535</v>
      </c>
      <c r="C7">
        <v>2</v>
      </c>
      <c r="D7">
        <v>614.62670000000003</v>
      </c>
      <c r="E7">
        <v>5.5945999999999998</v>
      </c>
      <c r="F7">
        <v>3.8501E-3</v>
      </c>
      <c r="G7" s="4">
        <f t="shared" si="0"/>
        <v>2.7823185158344583E-3</v>
      </c>
      <c r="H7" s="4">
        <f t="shared" si="1"/>
        <v>1.2443674489096699E-2</v>
      </c>
      <c r="I7" s="4">
        <f t="shared" si="2"/>
        <v>2.2844292838390379E-3</v>
      </c>
    </row>
    <row r="8" spans="1:9" x14ac:dyDescent="0.2">
      <c r="A8" t="s">
        <v>12</v>
      </c>
      <c r="B8">
        <v>59247.163999999997</v>
      </c>
      <c r="C8">
        <v>3</v>
      </c>
      <c r="D8">
        <v>19749.054700000001</v>
      </c>
      <c r="E8">
        <v>179.76480000000001</v>
      </c>
      <c r="F8" s="1">
        <v>4.5426999999999998E-91</v>
      </c>
      <c r="G8" s="4">
        <f t="shared" si="0"/>
        <v>0.13410129107452673</v>
      </c>
      <c r="H8" s="4">
        <f t="shared" si="1"/>
        <v>0.37784380710465765</v>
      </c>
      <c r="I8" s="4">
        <f t="shared" si="2"/>
        <v>0.13332215733124236</v>
      </c>
    </row>
    <row r="9" spans="1:9" x14ac:dyDescent="0.2">
      <c r="A9" t="s">
        <v>26</v>
      </c>
      <c r="B9">
        <v>1248.7453</v>
      </c>
      <c r="C9">
        <v>4</v>
      </c>
      <c r="D9">
        <v>312.18630000000002</v>
      </c>
      <c r="E9">
        <v>2.8416999999999999</v>
      </c>
      <c r="F9">
        <v>2.332E-2</v>
      </c>
      <c r="G9" s="4">
        <f t="shared" si="0"/>
        <v>2.8264366705087725E-3</v>
      </c>
      <c r="H9" s="4">
        <f t="shared" si="1"/>
        <v>1.2638495290702826E-2</v>
      </c>
      <c r="I9" s="4">
        <f t="shared" si="2"/>
        <v>1.8313389197748167E-3</v>
      </c>
    </row>
    <row r="10" spans="1:9" x14ac:dyDescent="0.2">
      <c r="A10" t="s">
        <v>27</v>
      </c>
      <c r="B10">
        <v>5.8560999999999996</v>
      </c>
      <c r="C10">
        <v>4</v>
      </c>
      <c r="D10">
        <v>1.464</v>
      </c>
      <c r="E10">
        <v>1.3325999999999999E-2</v>
      </c>
      <c r="F10">
        <v>0.99965000000000004</v>
      </c>
      <c r="G10" s="4">
        <f t="shared" si="0"/>
        <v>1.3254821288349531E-5</v>
      </c>
      <c r="H10" s="4">
        <f t="shared" si="1"/>
        <v>6.0024386315019233E-5</v>
      </c>
      <c r="I10" s="4">
        <f t="shared" si="2"/>
        <v>-9.8114357588260383E-4</v>
      </c>
    </row>
    <row r="11" spans="1:9" x14ac:dyDescent="0.2">
      <c r="A11" t="s">
        <v>28</v>
      </c>
      <c r="B11">
        <v>38.164700000000003</v>
      </c>
      <c r="C11">
        <v>4</v>
      </c>
      <c r="D11">
        <v>9.5411999999999999</v>
      </c>
      <c r="E11">
        <v>8.6847999999999995E-2</v>
      </c>
      <c r="F11">
        <v>0.98653000000000002</v>
      </c>
      <c r="G11" s="4">
        <f t="shared" si="0"/>
        <v>8.6382793672149283E-5</v>
      </c>
      <c r="H11" s="4">
        <f t="shared" si="1"/>
        <v>3.9105451117006222E-4</v>
      </c>
      <c r="I11" s="4">
        <f t="shared" si="2"/>
        <v>-9.0803378302319428E-4</v>
      </c>
    </row>
    <row r="12" spans="1:9" x14ac:dyDescent="0.2">
      <c r="A12" t="s">
        <v>29</v>
      </c>
      <c r="B12">
        <v>97.8339</v>
      </c>
      <c r="C12">
        <v>4</v>
      </c>
      <c r="D12">
        <v>24.458500000000001</v>
      </c>
      <c r="E12">
        <v>0.22262999999999999</v>
      </c>
      <c r="F12">
        <v>0.92584</v>
      </c>
      <c r="G12" s="4">
        <f t="shared" si="0"/>
        <v>2.2143933000499637E-4</v>
      </c>
      <c r="H12" s="4">
        <f t="shared" si="1"/>
        <v>1.0018423056470764E-3</v>
      </c>
      <c r="I12" s="4">
        <f t="shared" si="2"/>
        <v>-7.7301082157990413E-4</v>
      </c>
    </row>
    <row r="13" spans="1:9" x14ac:dyDescent="0.2">
      <c r="A13" t="s">
        <v>30</v>
      </c>
      <c r="B13">
        <v>505.79610000000002</v>
      </c>
      <c r="C13">
        <v>6</v>
      </c>
      <c r="D13">
        <v>84.299300000000002</v>
      </c>
      <c r="E13">
        <v>0.76732999999999996</v>
      </c>
      <c r="F13">
        <v>0.59572000000000003</v>
      </c>
      <c r="G13" s="4">
        <f t="shared" si="0"/>
        <v>1.1448296500818239E-3</v>
      </c>
      <c r="H13" s="4">
        <f t="shared" si="1"/>
        <v>5.1579239543541747E-3</v>
      </c>
      <c r="I13" s="4">
        <f t="shared" si="2"/>
        <v>-3.4704760622527095E-4</v>
      </c>
    </row>
    <row r="14" spans="1:9" x14ac:dyDescent="0.2">
      <c r="A14" t="s">
        <v>31</v>
      </c>
      <c r="B14">
        <v>11480.659900000001</v>
      </c>
      <c r="C14">
        <v>4</v>
      </c>
      <c r="D14">
        <v>2870.165</v>
      </c>
      <c r="E14">
        <v>26.125499999999999</v>
      </c>
      <c r="F14" s="1">
        <v>1.681E-20</v>
      </c>
      <c r="G14" s="4">
        <f t="shared" si="0"/>
        <v>2.5985569789932002E-2</v>
      </c>
      <c r="H14" s="4">
        <f t="shared" si="1"/>
        <v>0.10529159015485756</v>
      </c>
      <c r="I14" s="4">
        <f t="shared" si="2"/>
        <v>2.4984714707062691E-2</v>
      </c>
    </row>
    <row r="15" spans="1:9" x14ac:dyDescent="0.2">
      <c r="A15" t="s">
        <v>32</v>
      </c>
      <c r="B15">
        <v>542.11940000000004</v>
      </c>
      <c r="C15">
        <v>4</v>
      </c>
      <c r="D15">
        <v>135.5299</v>
      </c>
      <c r="E15">
        <v>1.2337</v>
      </c>
      <c r="F15">
        <v>0.29492000000000002</v>
      </c>
      <c r="G15" s="4">
        <f t="shared" si="0"/>
        <v>1.2270445798308216E-3</v>
      </c>
      <c r="H15" s="4">
        <f t="shared" si="1"/>
        <v>5.5262887033173886E-3</v>
      </c>
      <c r="I15" s="4">
        <f t="shared" si="2"/>
        <v>2.3234443601216853E-4</v>
      </c>
    </row>
    <row r="16" spans="1:9" x14ac:dyDescent="0.2">
      <c r="A16" t="s">
        <v>33</v>
      </c>
      <c r="B16">
        <v>150.2654</v>
      </c>
      <c r="C16">
        <v>4</v>
      </c>
      <c r="D16">
        <v>37.566299999999998</v>
      </c>
      <c r="E16">
        <v>0.34194999999999998</v>
      </c>
      <c r="F16">
        <v>0.84968999999999995</v>
      </c>
      <c r="G16" s="4">
        <f t="shared" si="0"/>
        <v>3.4011390222543289E-4</v>
      </c>
      <c r="H16" s="4">
        <f t="shared" si="1"/>
        <v>1.5379275526236386E-3</v>
      </c>
      <c r="I16" s="4">
        <f t="shared" si="2"/>
        <v>-6.5436575171280568E-4</v>
      </c>
    </row>
    <row r="17" spans="1:9" x14ac:dyDescent="0.2">
      <c r="A17" t="s">
        <v>34</v>
      </c>
      <c r="B17">
        <v>16784.8992</v>
      </c>
      <c r="C17">
        <v>6</v>
      </c>
      <c r="D17">
        <v>2797.4832000000001</v>
      </c>
      <c r="E17">
        <v>25.463899999999999</v>
      </c>
      <c r="F17" s="1">
        <v>5.3548E-28</v>
      </c>
      <c r="G17" s="4">
        <f t="shared" si="0"/>
        <v>3.7991297832851385E-2</v>
      </c>
      <c r="H17" s="4">
        <f t="shared" si="1"/>
        <v>0.14679678209865907</v>
      </c>
      <c r="I17" s="4">
        <f t="shared" si="2"/>
        <v>3.6490260589672197E-2</v>
      </c>
    </row>
    <row r="18" spans="1:9" x14ac:dyDescent="0.2">
      <c r="A18" t="s">
        <v>35</v>
      </c>
      <c r="B18">
        <v>117.0926</v>
      </c>
      <c r="C18">
        <v>4</v>
      </c>
      <c r="D18">
        <v>29.273199999999999</v>
      </c>
      <c r="E18">
        <v>0.26645999999999997</v>
      </c>
      <c r="F18">
        <v>0.89956999999999998</v>
      </c>
      <c r="G18" s="4">
        <f t="shared" si="0"/>
        <v>2.6502988118170731E-4</v>
      </c>
      <c r="H18" s="4">
        <f t="shared" si="1"/>
        <v>1.1988195310408539E-3</v>
      </c>
      <c r="I18" s="4">
        <f t="shared" si="2"/>
        <v>-7.2943110696083939E-4</v>
      </c>
    </row>
    <row r="19" spans="1:9" x14ac:dyDescent="0.2">
      <c r="A19" t="s">
        <v>36</v>
      </c>
      <c r="B19">
        <v>208.12700000000001</v>
      </c>
      <c r="C19">
        <v>4</v>
      </c>
      <c r="D19">
        <v>52.031799999999997</v>
      </c>
      <c r="E19">
        <v>0.47361999999999999</v>
      </c>
      <c r="F19">
        <v>0.75514000000000003</v>
      </c>
      <c r="G19" s="4">
        <f t="shared" si="0"/>
        <v>4.7107907827399173E-4</v>
      </c>
      <c r="H19" s="4">
        <f t="shared" si="1"/>
        <v>2.1288653709434498E-3</v>
      </c>
      <c r="I19" s="4">
        <f t="shared" si="2"/>
        <v>-5.2343313344664687E-4</v>
      </c>
    </row>
    <row r="20" spans="1:9" x14ac:dyDescent="0.2">
      <c r="A20" t="s">
        <v>37</v>
      </c>
      <c r="B20">
        <v>84841.017000000007</v>
      </c>
      <c r="C20">
        <v>6</v>
      </c>
      <c r="D20">
        <v>14140.1695</v>
      </c>
      <c r="E20">
        <v>128.71019999999999</v>
      </c>
      <c r="F20" s="1">
        <v>4.6894999999999997E-117</v>
      </c>
      <c r="G20" s="4">
        <f t="shared" si="0"/>
        <v>0.19203096228835309</v>
      </c>
      <c r="H20" s="4">
        <f t="shared" si="1"/>
        <v>0.46514435975259888</v>
      </c>
      <c r="I20" s="4">
        <f t="shared" si="2"/>
        <v>0.19049163097321034</v>
      </c>
    </row>
    <row r="21" spans="1:9" x14ac:dyDescent="0.2">
      <c r="A21" t="s">
        <v>38</v>
      </c>
      <c r="B21">
        <v>4366.2529000000004</v>
      </c>
      <c r="C21">
        <v>4</v>
      </c>
      <c r="D21">
        <v>1091.5632000000001</v>
      </c>
      <c r="E21">
        <v>9.9359000000000002</v>
      </c>
      <c r="F21" s="1">
        <v>7.2245999999999997E-8</v>
      </c>
      <c r="G21" s="4">
        <f t="shared" si="0"/>
        <v>9.8826696759341335E-3</v>
      </c>
      <c r="H21" s="4">
        <f t="shared" si="1"/>
        <v>4.28389878004308E-2</v>
      </c>
      <c r="I21" s="4">
        <f t="shared" si="2"/>
        <v>8.8858177543153193E-3</v>
      </c>
    </row>
    <row r="22" spans="1:9" x14ac:dyDescent="0.2">
      <c r="A22" t="s">
        <v>39</v>
      </c>
      <c r="B22">
        <v>3924.1750000000002</v>
      </c>
      <c r="C22">
        <v>6</v>
      </c>
      <c r="D22">
        <v>654.02919999999995</v>
      </c>
      <c r="E22">
        <v>5.9532999999999996</v>
      </c>
      <c r="F22" s="1">
        <v>4.1242999999999996E-6</v>
      </c>
      <c r="G22" s="4">
        <f t="shared" si="0"/>
        <v>8.8820611548998517E-3</v>
      </c>
      <c r="H22" s="4">
        <f t="shared" si="1"/>
        <v>3.8669315516216586E-2</v>
      </c>
      <c r="I22" s="4">
        <f t="shared" si="2"/>
        <v>7.3882604323148244E-3</v>
      </c>
    </row>
    <row r="23" spans="1:9" x14ac:dyDescent="0.2">
      <c r="A23" t="s">
        <v>40</v>
      </c>
      <c r="B23">
        <v>66462.462100000004</v>
      </c>
      <c r="C23">
        <v>6</v>
      </c>
      <c r="D23">
        <v>11077.076999999999</v>
      </c>
      <c r="E23">
        <v>100.82850000000001</v>
      </c>
      <c r="F23" s="1">
        <v>1.075E-96</v>
      </c>
      <c r="G23" s="4">
        <f t="shared" si="0"/>
        <v>0.15043255025003055</v>
      </c>
      <c r="H23" s="4">
        <f t="shared" si="1"/>
        <v>0.40521290949505534</v>
      </c>
      <c r="I23" s="4">
        <f t="shared" si="2"/>
        <v>0.14890356024918369</v>
      </c>
    </row>
    <row r="24" spans="1:9" x14ac:dyDescent="0.2">
      <c r="A24" t="s">
        <v>13</v>
      </c>
      <c r="B24">
        <v>97556.157600000006</v>
      </c>
      <c r="C24">
        <v>888</v>
      </c>
      <c r="D24">
        <v>109.8605</v>
      </c>
      <c r="G24" s="4">
        <f t="shared" si="0"/>
        <v>0.22081068194977238</v>
      </c>
      <c r="H24" s="4">
        <f t="shared" si="1"/>
        <v>0.5</v>
      </c>
      <c r="I24" s="4">
        <f t="shared" si="2"/>
        <v>7.6032048457357906E-8</v>
      </c>
    </row>
    <row r="25" spans="1:9" x14ac:dyDescent="0.2">
      <c r="A25" t="s">
        <v>14</v>
      </c>
      <c r="B25">
        <v>441809.04989999998</v>
      </c>
      <c r="C25">
        <v>971</v>
      </c>
      <c r="I25" s="6">
        <f>SUM(I3:I24)+SUM(I26:I67)</f>
        <v>0.75836199020461748</v>
      </c>
    </row>
    <row r="26" spans="1:9" x14ac:dyDescent="0.2">
      <c r="A26" t="s">
        <v>15</v>
      </c>
    </row>
  </sheetData>
  <conditionalFormatting sqref="F1:F1048576">
    <cfRule type="cellIs" dxfId="8" priority="1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KL EC All</vt:lpstr>
      <vt:lpstr>KL uEC All</vt:lpstr>
      <vt:lpstr>Net6 EC All</vt:lpstr>
      <vt:lpstr>Net6 uEC All</vt:lpstr>
      <vt:lpstr>KL-1 EC</vt:lpstr>
      <vt:lpstr>KL-326 EC</vt:lpstr>
      <vt:lpstr>KL-1427 EC</vt:lpstr>
      <vt:lpstr>KL-1 uEC</vt:lpstr>
      <vt:lpstr>KL-326 uEC</vt:lpstr>
      <vt:lpstr>KL-1427 uEC</vt:lpstr>
      <vt:lpstr>Net6-3323 EC</vt:lpstr>
      <vt:lpstr>Net6-188 EC</vt:lpstr>
      <vt:lpstr>Net6-1718 EC</vt:lpstr>
      <vt:lpstr>Net6-3323 uEC</vt:lpstr>
      <vt:lpstr>Net6-188 uEC</vt:lpstr>
      <vt:lpstr>Net6-1718 uEC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</dc:creator>
  <cp:lastModifiedBy>David Hart</cp:lastModifiedBy>
  <dcterms:created xsi:type="dcterms:W3CDTF">2017-09-15T21:07:31Z</dcterms:created>
  <dcterms:modified xsi:type="dcterms:W3CDTF">2017-09-19T22:40:20Z</dcterms:modified>
</cp:coreProperties>
</file>