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A:\daniq\Users\TFG\"/>
    </mc:Choice>
  </mc:AlternateContent>
  <xr:revisionPtr revIDLastSave="0" documentId="13_ncr:1_{CB980534-C4D6-4413-9DA6-FDB308764A28}" xr6:coauthVersionLast="47" xr6:coauthVersionMax="47" xr10:uidLastSave="{00000000-0000-0000-0000-000000000000}"/>
  <bookViews>
    <workbookView xWindow="-108" yWindow="-108" windowWidth="23256" windowHeight="12576" activeTab="1" xr2:uid="{AA92CE81-39F1-4937-B976-0E0625A2A8CC}"/>
  </bookViews>
  <sheets>
    <sheet name="Presupuesto y links" sheetId="1" r:id="rId1"/>
    <sheet name="PRSUPUESTO TFG" sheetId="4" r:id="rId2"/>
    <sheet name="Transmisiones sincroniz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9" i="4"/>
  <c r="F17" i="4"/>
  <c r="F18" i="4"/>
  <c r="F21" i="4"/>
  <c r="F20" i="4"/>
  <c r="F5" i="4"/>
  <c r="F6" i="4"/>
  <c r="F7" i="4"/>
  <c r="F8" i="4"/>
  <c r="F10" i="4"/>
  <c r="F11" i="4"/>
  <c r="F12" i="4"/>
  <c r="F13" i="4"/>
  <c r="F14" i="4"/>
  <c r="F15" i="4"/>
  <c r="F16" i="4"/>
  <c r="F19" i="4"/>
  <c r="F4" i="4"/>
  <c r="G10" i="3"/>
  <c r="I23" i="3"/>
  <c r="I24" i="3"/>
  <c r="H27" i="3"/>
  <c r="H24" i="3"/>
  <c r="H25" i="3"/>
  <c r="H26" i="3"/>
  <c r="H23" i="3"/>
  <c r="G23" i="3"/>
  <c r="G24" i="3"/>
  <c r="G25" i="3"/>
  <c r="I25" i="3" s="1"/>
  <c r="G26" i="3"/>
  <c r="I26" i="3" s="1"/>
  <c r="G27" i="3"/>
  <c r="I27" i="3" s="1"/>
  <c r="I14" i="3"/>
  <c r="G14" i="3" s="1"/>
  <c r="A18" i="3" s="1"/>
  <c r="H3" i="3"/>
  <c r="G6" i="3" s="1"/>
  <c r="L14" i="1"/>
  <c r="L13" i="1"/>
  <c r="H12" i="1"/>
  <c r="L12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3" i="1"/>
  <c r="H14" i="1"/>
  <c r="H15" i="1"/>
  <c r="H3" i="1"/>
  <c r="L3" i="1" s="1"/>
  <c r="A14" i="3" l="1"/>
  <c r="G5" i="3"/>
  <c r="A5" i="3" s="1"/>
  <c r="G4" i="3"/>
  <c r="A4" i="3" s="1"/>
  <c r="A15" i="3"/>
  <c r="G3" i="3"/>
  <c r="A3" i="3" s="1"/>
  <c r="A7" i="3"/>
  <c r="A17" i="3"/>
  <c r="A16" i="3"/>
  <c r="A6" i="3"/>
  <c r="L16" i="1"/>
  <c r="H16" i="1"/>
</calcChain>
</file>

<file path=xl/sharedStrings.xml><?xml version="1.0" encoding="utf-8"?>
<sst xmlns="http://schemas.openxmlformats.org/spreadsheetml/2006/main" count="122" uniqueCount="86">
  <si>
    <t xml:space="preserve">Nombre pieza </t>
  </si>
  <si>
    <t>Cantidad</t>
  </si>
  <si>
    <t>Link compra</t>
  </si>
  <si>
    <t>0.9 deg NEMA 17</t>
  </si>
  <si>
    <t>Precio total</t>
  </si>
  <si>
    <t>Precio unitario</t>
  </si>
  <si>
    <t>Detalles técnicos</t>
  </si>
  <si>
    <t>DueX5</t>
  </si>
  <si>
    <t>Envío</t>
  </si>
  <si>
    <t>https://imprimante-3d-service.com/es/161-211-motor-nema-17-17hs4401-por-unidad-o-paquete-de-5.html#/81-conector-jst_xh/82-lotes-unidad</t>
  </si>
  <si>
    <t>17HS4401 (JST-XH)</t>
  </si>
  <si>
    <t>https://imprimante-3d-service.com/es/41-44-gt2-polea-de-20-dientes-para-eje-de-5-u-8-mm.html#/29-diametro_del_agujero_de_la_polea-5_mm</t>
  </si>
  <si>
    <t>Polea GT2 20 dientes</t>
  </si>
  <si>
    <t>diam. Int. 5mm</t>
  </si>
  <si>
    <t>Polea GT2 40 dientes</t>
  </si>
  <si>
    <t>https://imprimante-3d-service.com/es/186-287-gt2-polea-de-60-dientes-para-eje-de-5-u-8-mm.html#/30-diametro_del_agujero_de_la_polea-8_mm</t>
  </si>
  <si>
    <t>Polea GT2 60 dientes</t>
  </si>
  <si>
    <t>Correa GT2 200mm</t>
  </si>
  <si>
    <t xml:space="preserve">Paso 2mm </t>
  </si>
  <si>
    <t>https://imprimante-3d-service.com/es/176-gt2-6mm-correa-cerrada-200mm-100-dientes.html</t>
  </si>
  <si>
    <t>5x13x4mm (15mm brida)</t>
  </si>
  <si>
    <t>https://imprimante-3d-service.com/es/393-rodamiento-de-bolas-con-brida-f695-2rs-5x13x4mm.html</t>
  </si>
  <si>
    <t>5mm</t>
  </si>
  <si>
    <t>Universal mounting hub (x2)</t>
  </si>
  <si>
    <t>https://www.electan.com/universal-mounting-hub-5mm-aluminum-p-3554.html</t>
  </si>
  <si>
    <t>https://imprimante-3d-service.com/es/428-756-diametro-del-eje-liso-5-mm-de-30-a-50-mm.html#/266-longitud_del_eje-35_mm</t>
  </si>
  <si>
    <t>https://www.igus.es/product/iglidur_PRT_02_LC_J4?artnr=PRT-02-20-LC</t>
  </si>
  <si>
    <t>Plato giratorio</t>
  </si>
  <si>
    <t>PRT-02-20-LC</t>
  </si>
  <si>
    <t>Duet 2 Wifi/Ethernet</t>
  </si>
  <si>
    <t>Aliexpress</t>
  </si>
  <si>
    <t>https://www.dold-mechatronik.de/Duet-2-Wifi-with-external-Antenna</t>
  </si>
  <si>
    <t>Duet_2_Wifi-EA_v1.05</t>
  </si>
  <si>
    <t>https://www.dold-mechatronik.de/Duex-5</t>
  </si>
  <si>
    <t>Duex5_v0.11</t>
  </si>
  <si>
    <t>Nota: No se tienen en cuenta tornillos, tuercas, arandelas ni cables. (Comprar en ferretería local)</t>
  </si>
  <si>
    <t>https://imprimante-3d-service.com/es/185-284-polea-gt2-de-40-dientes-para-eje-de-5-635-8-o-10-mm.html#/30-diametro_del_agujero_de_la_polea-8_mm</t>
  </si>
  <si>
    <t>diam. Int. 8mm</t>
  </si>
  <si>
    <t>Eje 5mm</t>
  </si>
  <si>
    <t>NO</t>
  </si>
  <si>
    <t>NO (3D)</t>
  </si>
  <si>
    <t>https://es.aliexpress.com/item/33023171690.html?spm=a2g0o.productlist.main.3.56762cc6J5bAfp&amp;algo_pvid=7f86331b-e677-4514-84a8-f692507a291b&amp;algo_exp_id=7f86331b-e677-4514-84a8-f692507a291b-1&amp;pdp_npi=4%40dis%21EUR%2119.85%2114.09%21%21%2120.47%2114.53%21%402103864c17316033257945511efff9%2112000017377254396%21sea%21ES%211621558374%21X&amp;curPageLogUid=NytoRvyYDU4R&amp;utparam-url=scene%3Asearch%7Cquery_from%3A</t>
  </si>
  <si>
    <t>https://es.aliexpress.com/item/1005007855120979.html?spm=a2g0o.productlist.main.7.775c11479r4AZe&amp;algo_pvid=856eea6e-d500-4adb-b85b-6c2b19a7de0e&amp;algo_exp_id=856eea6e-d500-4adb-b85b-6c2b19a7de0e-3&amp;pdp_npi=4%40dis%21EUR%21163.47%2165.39%21%21%211222.66%21489.08%21%40210390c217316034174746140edd63%2112000042555112010%21sea%21ES%211621558374%21X&amp;curPageLogUid=YOlJLgZ3SbZg&amp;utparam-url=scene%3Asearch%7Cquery_from%3A</t>
  </si>
  <si>
    <t>Cálculo transmisión sincronizada eje U</t>
  </si>
  <si>
    <t>Longitud correa</t>
  </si>
  <si>
    <t xml:space="preserve">Dientes polea menor </t>
  </si>
  <si>
    <t>Dientes polea mayor</t>
  </si>
  <si>
    <t>Diámetro polea menor</t>
  </si>
  <si>
    <t>Diámetro polea mayor</t>
  </si>
  <si>
    <t>Distancia mínima entre centros</t>
  </si>
  <si>
    <t>Cálculo transmisión sincronizada eje V</t>
  </si>
  <si>
    <t>Distancia desde centro de servomotor a un extremo del mismo</t>
  </si>
  <si>
    <t>Distancia desde centro del plato giratorio a un extremo del mismo</t>
  </si>
  <si>
    <t>Distancia desde centro de servomotor al extremo más lejano del soporte del mismo</t>
  </si>
  <si>
    <t>Separación elegida:</t>
  </si>
  <si>
    <t>Dientes polea mayor elegida:</t>
  </si>
  <si>
    <t>Longitud de correa:</t>
  </si>
  <si>
    <t>Diámetro primitivo polea mayor</t>
  </si>
  <si>
    <t>Diámetro primitivo polea menor</t>
  </si>
  <si>
    <t>Diámetro exterior polea mayor</t>
  </si>
  <si>
    <t>Rodamiento con brida F695ZZ</t>
  </si>
  <si>
    <t>Longitud 55 mm</t>
  </si>
  <si>
    <t>Separación mínima</t>
  </si>
  <si>
    <t>Separación máxima</t>
  </si>
  <si>
    <t>(Margen de tensado de 15mm, 7,5mm a cada lado)</t>
  </si>
  <si>
    <t>Longitud media</t>
  </si>
  <si>
    <t>Longitud de correa para distancia mínima entre centros</t>
  </si>
  <si>
    <t>Longitud de correa</t>
  </si>
  <si>
    <t>diam. int. 5mm</t>
  </si>
  <si>
    <t>diam. int. 8mm</t>
  </si>
  <si>
    <t>5x13x4 mm (brida de 15 mm)</t>
  </si>
  <si>
    <t>Longitud de 55 mm</t>
  </si>
  <si>
    <t>diam. Int. 5 mm</t>
  </si>
  <si>
    <t>Universal mounting hub</t>
  </si>
  <si>
    <t>Rollo PLA impresión de piezas</t>
  </si>
  <si>
    <t>Colores negro y gris</t>
  </si>
  <si>
    <t xml:space="preserve">Ender 3 S1 </t>
  </si>
  <si>
    <t>Tornillería y ferretería variada</t>
  </si>
  <si>
    <t>Cableado y elementos de conexión</t>
  </si>
  <si>
    <t>TOTAL:</t>
  </si>
  <si>
    <t>Elemento</t>
  </si>
  <si>
    <t>Tubo PTFE</t>
  </si>
  <si>
    <t xml:space="preserve">Longitud de 1 m </t>
  </si>
  <si>
    <t>Vidrio borosilicato</t>
  </si>
  <si>
    <t>Cama de cristal de 80 mm</t>
  </si>
  <si>
    <t>Correa GT2 220mm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</si>
</sst>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#.00\ &quot; mm&quot;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5" fillId="0" borderId="0" xfId="0" applyFont="1"/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16" xfId="0" applyBorder="1"/>
    <xf numFmtId="165" fontId="5" fillId="10" borderId="19" xfId="0" applyNumberFormat="1" applyFont="1" applyFill="1" applyBorder="1" applyAlignment="1">
      <alignment horizontal="center"/>
    </xf>
    <xf numFmtId="165" fontId="5" fillId="10" borderId="20" xfId="0" applyNumberFormat="1" applyFont="1" applyFill="1" applyBorder="1" applyAlignment="1">
      <alignment horizontal="center"/>
    </xf>
    <xf numFmtId="165" fontId="5" fillId="10" borderId="21" xfId="0" applyNumberFormat="1" applyFont="1" applyFill="1" applyBorder="1" applyAlignment="1">
      <alignment horizontal="center"/>
    </xf>
    <xf numFmtId="2" fontId="0" fillId="11" borderId="20" xfId="0" applyNumberFormat="1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4" fontId="0" fillId="0" borderId="1" xfId="2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primante-3d-service.com/es/428-756-diametro-del-eje-liso-5-mm-de-30-a-50-mm.html" TargetMode="External"/><Relationship Id="rId3" Type="http://schemas.openxmlformats.org/officeDocument/2006/relationships/hyperlink" Target="https://imprimante-3d-service.com/es/185-284-polea-gt2-de-40-dientes-para-eje-de-5-635-8-o-10-mm.html" TargetMode="External"/><Relationship Id="rId7" Type="http://schemas.openxmlformats.org/officeDocument/2006/relationships/hyperlink" Target="https://www.electan.com/universal-mounting-hub-5mm-aluminum-p-3554.html" TargetMode="External"/><Relationship Id="rId12" Type="http://schemas.openxmlformats.org/officeDocument/2006/relationships/hyperlink" Target="https://www.dold-mechatronik.de/Duex-5" TargetMode="External"/><Relationship Id="rId2" Type="http://schemas.openxmlformats.org/officeDocument/2006/relationships/hyperlink" Target="https://imprimante-3d-service.com/es/41-44-gt2-polea-de-20-dientes-para-eje-de-5-u-8-mm.html" TargetMode="External"/><Relationship Id="rId1" Type="http://schemas.openxmlformats.org/officeDocument/2006/relationships/hyperlink" Target="https://imprimante-3d-service.com/es/161-211-motor-nema-17-17hs4401-por-unidad-o-paquete-de-5.html" TargetMode="External"/><Relationship Id="rId6" Type="http://schemas.openxmlformats.org/officeDocument/2006/relationships/hyperlink" Target="https://imprimante-3d-service.com/es/393-rodamiento-de-bolas-con-brida-f695-2rs-5x13x4mm.html" TargetMode="External"/><Relationship Id="rId11" Type="http://schemas.openxmlformats.org/officeDocument/2006/relationships/hyperlink" Target="https://www.dold-mechatronik.de/Duet-2-Wifi-with-external-Antenna" TargetMode="External"/><Relationship Id="rId5" Type="http://schemas.openxmlformats.org/officeDocument/2006/relationships/hyperlink" Target="https://imprimante-3d-service.com/es/176-gt2-6mm-correa-cerrada-200mm-100-dientes.html" TargetMode="External"/><Relationship Id="rId10" Type="http://schemas.openxmlformats.org/officeDocument/2006/relationships/hyperlink" Target="https://www.igus.es/product/iglidur_PRT_02_LC_J4?artnr=PRT-02-20-LC" TargetMode="External"/><Relationship Id="rId4" Type="http://schemas.openxmlformats.org/officeDocument/2006/relationships/hyperlink" Target="https://imprimante-3d-service.com/es/186-287-gt2-polea-de-60-dientes-para-eje-de-5-u-8-mm.html" TargetMode="External"/><Relationship Id="rId9" Type="http://schemas.openxmlformats.org/officeDocument/2006/relationships/hyperlink" Target="https://imprimante-3d-service.com/es/428-756-diametro-del-eje-liso-5-mm-de-30-a-50-mm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AC88-455F-4E8D-A18F-E1859CB695FB}">
  <dimension ref="A1:L19"/>
  <sheetViews>
    <sheetView zoomScaleNormal="100" workbookViewId="0">
      <selection activeCell="B21" sqref="B21:H35"/>
    </sheetView>
  </sheetViews>
  <sheetFormatPr baseColWidth="10" defaultRowHeight="14.4" x14ac:dyDescent="0.3"/>
  <cols>
    <col min="1" max="1" width="11.5546875" style="1"/>
    <col min="2" max="2" width="27.77734375" style="1" customWidth="1"/>
    <col min="3" max="3" width="25.109375" style="1" customWidth="1"/>
    <col min="4" max="4" width="8.21875" style="1" bestFit="1" customWidth="1"/>
    <col min="5" max="5" width="18.6640625" style="1" customWidth="1"/>
    <col min="6" max="6" width="14" style="2" bestFit="1" customWidth="1"/>
    <col min="7" max="7" width="8.21875" style="1" bestFit="1" customWidth="1"/>
    <col min="8" max="8" width="11.5546875" style="1"/>
    <col min="9" max="9" width="16.21875" style="1" customWidth="1"/>
    <col min="10" max="10" width="16.33203125" style="1" customWidth="1"/>
    <col min="11" max="11" width="8.21875" style="1" customWidth="1"/>
    <col min="12" max="12" width="16.21875" style="1" customWidth="1"/>
    <col min="13" max="13" width="14" style="1" bestFit="1" customWidth="1"/>
    <col min="14" max="14" width="14" style="1" customWidth="1"/>
    <col min="15" max="15" width="10.109375" style="1" bestFit="1" customWidth="1"/>
    <col min="16" max="16" width="11.5546875" style="1"/>
    <col min="17" max="17" width="12.44140625" style="1" customWidth="1"/>
    <col min="18" max="16384" width="11.5546875" style="1"/>
  </cols>
  <sheetData>
    <row r="1" spans="1:12" x14ac:dyDescent="0.3">
      <c r="F1" s="1"/>
    </row>
    <row r="2" spans="1:12" x14ac:dyDescent="0.3">
      <c r="B2" s="6" t="s">
        <v>0</v>
      </c>
      <c r="C2" s="6" t="s">
        <v>6</v>
      </c>
      <c r="D2" s="6" t="s">
        <v>1</v>
      </c>
      <c r="E2" s="6" t="s">
        <v>2</v>
      </c>
      <c r="F2" s="7" t="s">
        <v>5</v>
      </c>
      <c r="G2" s="7" t="s">
        <v>8</v>
      </c>
      <c r="H2" s="11" t="s">
        <v>4</v>
      </c>
      <c r="I2" s="13" t="s">
        <v>30</v>
      </c>
      <c r="J2" s="10" t="s">
        <v>5</v>
      </c>
      <c r="K2" s="10" t="s">
        <v>8</v>
      </c>
      <c r="L2" s="10" t="s">
        <v>4</v>
      </c>
    </row>
    <row r="3" spans="1:12" x14ac:dyDescent="0.3">
      <c r="B3" s="3" t="s">
        <v>3</v>
      </c>
      <c r="C3" s="3" t="s">
        <v>10</v>
      </c>
      <c r="D3" s="3">
        <v>2</v>
      </c>
      <c r="E3" s="5" t="s">
        <v>9</v>
      </c>
      <c r="F3" s="4">
        <v>15</v>
      </c>
      <c r="G3" s="9"/>
      <c r="H3" s="12">
        <f>D3*F3+G3</f>
        <v>30</v>
      </c>
      <c r="I3" s="14"/>
      <c r="J3" s="4"/>
      <c r="K3" s="4"/>
      <c r="L3" s="4">
        <f>H3</f>
        <v>30</v>
      </c>
    </row>
    <row r="4" spans="1:12" x14ac:dyDescent="0.3">
      <c r="B4" s="3" t="s">
        <v>12</v>
      </c>
      <c r="C4" s="3" t="s">
        <v>13</v>
      </c>
      <c r="D4" s="3">
        <v>3</v>
      </c>
      <c r="E4" s="5" t="s">
        <v>11</v>
      </c>
      <c r="F4" s="4">
        <v>1.68</v>
      </c>
      <c r="G4" s="9"/>
      <c r="H4" s="12">
        <f t="shared" ref="H4:H15" si="0">D4*F4+G4</f>
        <v>5.04</v>
      </c>
      <c r="I4" s="15"/>
      <c r="J4" s="4"/>
      <c r="K4" s="4"/>
      <c r="L4" s="4">
        <f t="shared" ref="L4:L12" si="1">H4</f>
        <v>5.04</v>
      </c>
    </row>
    <row r="5" spans="1:12" x14ac:dyDescent="0.3">
      <c r="B5" s="3" t="s">
        <v>14</v>
      </c>
      <c r="C5" s="3" t="s">
        <v>37</v>
      </c>
      <c r="D5" s="3">
        <v>1</v>
      </c>
      <c r="E5" s="5" t="s">
        <v>36</v>
      </c>
      <c r="F5" s="4">
        <v>5.28</v>
      </c>
      <c r="G5" s="9"/>
      <c r="H5" s="12">
        <f t="shared" si="0"/>
        <v>5.28</v>
      </c>
      <c r="I5" s="15"/>
      <c r="J5" s="4"/>
      <c r="K5" s="4"/>
      <c r="L5" s="4">
        <f t="shared" si="1"/>
        <v>5.28</v>
      </c>
    </row>
    <row r="6" spans="1:12" x14ac:dyDescent="0.3">
      <c r="B6" s="3" t="s">
        <v>16</v>
      </c>
      <c r="C6" s="3" t="s">
        <v>13</v>
      </c>
      <c r="D6" s="3">
        <v>1</v>
      </c>
      <c r="E6" s="5" t="s">
        <v>15</v>
      </c>
      <c r="F6" s="4">
        <v>7.2</v>
      </c>
      <c r="G6" s="9"/>
      <c r="H6" s="12">
        <f t="shared" si="0"/>
        <v>7.2</v>
      </c>
      <c r="I6" s="15"/>
      <c r="J6" s="4"/>
      <c r="K6" s="4"/>
      <c r="L6" s="4">
        <f t="shared" si="1"/>
        <v>7.2</v>
      </c>
    </row>
    <row r="7" spans="1:12" x14ac:dyDescent="0.3">
      <c r="B7" s="3" t="s">
        <v>17</v>
      </c>
      <c r="C7" s="3" t="s">
        <v>18</v>
      </c>
      <c r="D7" s="3">
        <v>2</v>
      </c>
      <c r="E7" s="5" t="s">
        <v>19</v>
      </c>
      <c r="F7" s="4">
        <v>2.16</v>
      </c>
      <c r="G7" s="9"/>
      <c r="H7" s="12">
        <f t="shared" si="0"/>
        <v>4.32</v>
      </c>
      <c r="I7" s="15"/>
      <c r="J7" s="4"/>
      <c r="K7" s="4"/>
      <c r="L7" s="4">
        <f t="shared" si="1"/>
        <v>4.32</v>
      </c>
    </row>
    <row r="8" spans="1:12" x14ac:dyDescent="0.3">
      <c r="B8" s="3" t="s">
        <v>60</v>
      </c>
      <c r="C8" s="3" t="s">
        <v>20</v>
      </c>
      <c r="D8" s="3">
        <v>2</v>
      </c>
      <c r="E8" s="5" t="s">
        <v>21</v>
      </c>
      <c r="F8" s="4">
        <v>1.2</v>
      </c>
      <c r="G8" s="9"/>
      <c r="H8" s="12">
        <f t="shared" si="0"/>
        <v>2.4</v>
      </c>
      <c r="I8" s="15"/>
      <c r="J8" s="4"/>
      <c r="K8" s="4"/>
      <c r="L8" s="4">
        <f t="shared" si="1"/>
        <v>2.4</v>
      </c>
    </row>
    <row r="9" spans="1:12" x14ac:dyDescent="0.3">
      <c r="A9" s="17" t="s">
        <v>39</v>
      </c>
      <c r="B9" s="18" t="s">
        <v>38</v>
      </c>
      <c r="C9" s="18" t="s">
        <v>61</v>
      </c>
      <c r="D9" s="18">
        <v>1</v>
      </c>
      <c r="E9" s="19" t="s">
        <v>25</v>
      </c>
      <c r="F9" s="20">
        <v>0.9</v>
      </c>
      <c r="G9" s="21"/>
      <c r="H9" s="22">
        <f t="shared" si="0"/>
        <v>0.9</v>
      </c>
      <c r="I9" s="15"/>
      <c r="J9" s="4"/>
      <c r="K9" s="4"/>
      <c r="L9" s="4">
        <f t="shared" si="1"/>
        <v>0.9</v>
      </c>
    </row>
    <row r="10" spans="1:12" x14ac:dyDescent="0.3">
      <c r="A10" s="17" t="s">
        <v>39</v>
      </c>
      <c r="B10" s="18" t="s">
        <v>38</v>
      </c>
      <c r="C10" s="18" t="s">
        <v>61</v>
      </c>
      <c r="D10" s="18">
        <v>1</v>
      </c>
      <c r="E10" s="19" t="s">
        <v>25</v>
      </c>
      <c r="F10" s="20">
        <v>1.08</v>
      </c>
      <c r="G10" s="21"/>
      <c r="H10" s="22">
        <f t="shared" si="0"/>
        <v>1.08</v>
      </c>
      <c r="I10" s="15"/>
      <c r="J10" s="4"/>
      <c r="K10" s="4"/>
      <c r="L10" s="4">
        <f t="shared" si="1"/>
        <v>1.08</v>
      </c>
    </row>
    <row r="11" spans="1:12" x14ac:dyDescent="0.3">
      <c r="A11" s="17" t="s">
        <v>40</v>
      </c>
      <c r="B11" s="18" t="s">
        <v>23</v>
      </c>
      <c r="C11" s="18" t="s">
        <v>22</v>
      </c>
      <c r="D11" s="18">
        <v>1</v>
      </c>
      <c r="E11" s="19" t="s">
        <v>24</v>
      </c>
      <c r="F11" s="20">
        <v>10.75</v>
      </c>
      <c r="G11" s="21">
        <v>3.9</v>
      </c>
      <c r="H11" s="22">
        <f t="shared" si="0"/>
        <v>14.65</v>
      </c>
      <c r="I11" s="15"/>
      <c r="J11" s="4"/>
      <c r="K11" s="4"/>
      <c r="L11" s="4">
        <f t="shared" si="1"/>
        <v>14.65</v>
      </c>
    </row>
    <row r="12" spans="1:12" x14ac:dyDescent="0.3">
      <c r="B12" s="3" t="s">
        <v>27</v>
      </c>
      <c r="C12" s="3" t="s">
        <v>28</v>
      </c>
      <c r="D12" s="3">
        <v>1</v>
      </c>
      <c r="E12" s="5" t="s">
        <v>26</v>
      </c>
      <c r="F12" s="9">
        <v>48.03</v>
      </c>
      <c r="G12" s="4">
        <v>15</v>
      </c>
      <c r="H12" s="12">
        <f>D12*F12+G12</f>
        <v>63.03</v>
      </c>
      <c r="I12" s="15"/>
      <c r="J12" s="4"/>
      <c r="K12" s="4"/>
      <c r="L12" s="4">
        <f t="shared" si="1"/>
        <v>63.03</v>
      </c>
    </row>
    <row r="13" spans="1:12" x14ac:dyDescent="0.3">
      <c r="B13" s="3" t="s">
        <v>29</v>
      </c>
      <c r="C13" s="3" t="s">
        <v>32</v>
      </c>
      <c r="D13" s="3">
        <v>1</v>
      </c>
      <c r="E13" s="5" t="s">
        <v>31</v>
      </c>
      <c r="F13" s="9">
        <v>159</v>
      </c>
      <c r="G13" s="9">
        <v>19.899999999999999</v>
      </c>
      <c r="H13" s="12">
        <f t="shared" si="0"/>
        <v>178.9</v>
      </c>
      <c r="I13" s="16" t="s">
        <v>41</v>
      </c>
      <c r="J13" s="4">
        <v>84.39</v>
      </c>
      <c r="K13" s="4">
        <v>0</v>
      </c>
      <c r="L13" s="4">
        <f>J13+K13</f>
        <v>84.39</v>
      </c>
    </row>
    <row r="14" spans="1:12" x14ac:dyDescent="0.3">
      <c r="B14" s="3" t="s">
        <v>7</v>
      </c>
      <c r="C14" s="3" t="s">
        <v>34</v>
      </c>
      <c r="D14" s="3">
        <v>1</v>
      </c>
      <c r="E14" s="5" t="s">
        <v>33</v>
      </c>
      <c r="F14" s="9">
        <v>119.9</v>
      </c>
      <c r="G14" s="9"/>
      <c r="H14" s="12">
        <f t="shared" si="0"/>
        <v>119.9</v>
      </c>
      <c r="I14" s="16" t="s">
        <v>42</v>
      </c>
      <c r="J14" s="4">
        <v>65.39</v>
      </c>
      <c r="K14" s="4">
        <v>10.49</v>
      </c>
      <c r="L14" s="4">
        <f>J14+K14</f>
        <v>75.88</v>
      </c>
    </row>
    <row r="15" spans="1:12" x14ac:dyDescent="0.3">
      <c r="B15" s="3"/>
      <c r="C15" s="3"/>
      <c r="D15" s="3"/>
      <c r="E15" s="3"/>
      <c r="F15" s="9"/>
      <c r="G15" s="9"/>
      <c r="H15" s="12">
        <f t="shared" si="0"/>
        <v>0</v>
      </c>
      <c r="I15" s="15"/>
      <c r="J15" s="4"/>
      <c r="K15" s="4"/>
      <c r="L15" s="3"/>
    </row>
    <row r="16" spans="1:12" x14ac:dyDescent="0.3">
      <c r="G16" s="2"/>
      <c r="H16" s="8">
        <f>SUM(H3:H15)</f>
        <v>432.70000000000005</v>
      </c>
      <c r="L16" s="8">
        <f>SUM(L3:L15)</f>
        <v>294.17</v>
      </c>
    </row>
    <row r="19" spans="2:12" x14ac:dyDescent="0.3">
      <c r="B19" s="63" t="s">
        <v>35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</row>
  </sheetData>
  <mergeCells count="1">
    <mergeCell ref="B19:L19"/>
  </mergeCells>
  <hyperlinks>
    <hyperlink ref="E3" r:id="rId1" location="/81-conector-jst_xh/82-lotes-unidad" xr:uid="{4B6F3756-82FA-4BFA-8F61-A89700FAF78A}"/>
    <hyperlink ref="E4" r:id="rId2" location="/29-diametro_del_agujero_de_la_polea-5_mm" xr:uid="{04E568BA-CEDD-4AFA-B9F4-405F9CC90CB8}"/>
    <hyperlink ref="E5" r:id="rId3" location="/30-diametro_del_agujero_de_la_polea-8_mm" xr:uid="{86C3E65A-1E37-48A2-A501-F1C55845E357}"/>
    <hyperlink ref="E6" r:id="rId4" location="/30-diametro_del_agujero_de_la_polea-8_mm" xr:uid="{D8EA0737-CCD0-4856-9E8C-4289736368A2}"/>
    <hyperlink ref="E7" r:id="rId5" xr:uid="{B016D950-F690-4A31-B9E4-14544C85F782}"/>
    <hyperlink ref="E8" r:id="rId6" xr:uid="{C4C546CF-28F8-403A-AD6B-B6B8EC7C4E58}"/>
    <hyperlink ref="E11" r:id="rId7" xr:uid="{6882716E-6AD7-4B3F-AAA0-13E6AF8F71D3}"/>
    <hyperlink ref="E9" r:id="rId8" location="/266-longitud_del_eje-35_mm" xr:uid="{EC7B51C6-F82F-4E77-BC1B-73F1928D428F}"/>
    <hyperlink ref="E10" r:id="rId9" location="/266-longitud_del_eje-35_mm" xr:uid="{C5BE549F-00A0-453D-BE81-7A048CF97678}"/>
    <hyperlink ref="E12" r:id="rId10" xr:uid="{F82626BB-2DAE-48E6-B732-4D9A67C356D1}"/>
    <hyperlink ref="E13" r:id="rId11" xr:uid="{D165AFBB-80B6-4D20-BAC1-0FE7F4A09474}"/>
    <hyperlink ref="E14" r:id="rId12" xr:uid="{192C2ECF-934E-4B0E-A431-7A34B05D8D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790A-0858-4EE2-9D4D-B8784D7FB35C}">
  <dimension ref="B2:F22"/>
  <sheetViews>
    <sheetView tabSelected="1" workbookViewId="0">
      <selection activeCell="H25" sqref="H25"/>
    </sheetView>
  </sheetViews>
  <sheetFormatPr baseColWidth="10" defaultRowHeight="14.4" x14ac:dyDescent="0.3"/>
  <cols>
    <col min="2" max="2" width="30.44140625" customWidth="1"/>
    <col min="3" max="3" width="28.6640625" customWidth="1"/>
    <col min="5" max="5" width="13.109375" customWidth="1"/>
  </cols>
  <sheetData>
    <row r="2" spans="2:6" x14ac:dyDescent="0.3">
      <c r="B2" s="6" t="s">
        <v>80</v>
      </c>
      <c r="C2" s="6" t="s">
        <v>6</v>
      </c>
      <c r="D2" s="6" t="s">
        <v>1</v>
      </c>
      <c r="E2" s="7" t="s">
        <v>5</v>
      </c>
      <c r="F2" s="6" t="s">
        <v>4</v>
      </c>
    </row>
    <row r="3" spans="2:6" x14ac:dyDescent="0.3">
      <c r="B3" s="3" t="s">
        <v>76</v>
      </c>
      <c r="C3" s="3"/>
      <c r="D3" s="3">
        <v>1</v>
      </c>
      <c r="E3" s="4">
        <v>140</v>
      </c>
      <c r="F3" s="4">
        <v>140</v>
      </c>
    </row>
    <row r="4" spans="2:6" x14ac:dyDescent="0.3">
      <c r="B4" s="3" t="s">
        <v>3</v>
      </c>
      <c r="C4" s="3" t="s">
        <v>10</v>
      </c>
      <c r="D4" s="3">
        <v>2</v>
      </c>
      <c r="E4" s="4">
        <v>15</v>
      </c>
      <c r="F4" s="4">
        <f>D4*E4</f>
        <v>30</v>
      </c>
    </row>
    <row r="5" spans="2:6" x14ac:dyDescent="0.3">
      <c r="B5" s="3" t="s">
        <v>12</v>
      </c>
      <c r="C5" s="3" t="s">
        <v>68</v>
      </c>
      <c r="D5" s="3">
        <v>3</v>
      </c>
      <c r="E5" s="4">
        <v>1.68</v>
      </c>
      <c r="F5" s="4">
        <f t="shared" ref="F5:F21" si="0">D5*E5</f>
        <v>5.04</v>
      </c>
    </row>
    <row r="6" spans="2:6" x14ac:dyDescent="0.3">
      <c r="B6" s="3" t="s">
        <v>16</v>
      </c>
      <c r="C6" s="3" t="s">
        <v>69</v>
      </c>
      <c r="D6" s="3">
        <v>1</v>
      </c>
      <c r="E6" s="4">
        <v>5.28</v>
      </c>
      <c r="F6" s="4">
        <f t="shared" si="0"/>
        <v>5.28</v>
      </c>
    </row>
    <row r="7" spans="2:6" x14ac:dyDescent="0.3">
      <c r="B7" s="3" t="s">
        <v>16</v>
      </c>
      <c r="C7" s="3" t="s">
        <v>68</v>
      </c>
      <c r="D7" s="3">
        <v>1</v>
      </c>
      <c r="E7" s="4">
        <v>7.2</v>
      </c>
      <c r="F7" s="4">
        <f t="shared" si="0"/>
        <v>7.2</v>
      </c>
    </row>
    <row r="8" spans="2:6" x14ac:dyDescent="0.3">
      <c r="B8" s="3" t="s">
        <v>17</v>
      </c>
      <c r="C8" s="3" t="s">
        <v>18</v>
      </c>
      <c r="D8" s="3">
        <v>1</v>
      </c>
      <c r="E8" s="4">
        <v>2.16</v>
      </c>
      <c r="F8" s="4">
        <f t="shared" si="0"/>
        <v>2.16</v>
      </c>
    </row>
    <row r="9" spans="2:6" x14ac:dyDescent="0.3">
      <c r="B9" s="3" t="s">
        <v>85</v>
      </c>
      <c r="C9" s="3" t="s">
        <v>18</v>
      </c>
      <c r="D9" s="3">
        <v>1</v>
      </c>
      <c r="E9" s="4">
        <v>2.16</v>
      </c>
      <c r="F9" s="4">
        <f t="shared" ref="F9" si="1">D9*E9</f>
        <v>2.16</v>
      </c>
    </row>
    <row r="10" spans="2:6" x14ac:dyDescent="0.3">
      <c r="B10" s="3" t="s">
        <v>60</v>
      </c>
      <c r="C10" s="3" t="s">
        <v>70</v>
      </c>
      <c r="D10" s="3">
        <v>2</v>
      </c>
      <c r="E10" s="4">
        <v>1.2</v>
      </c>
      <c r="F10" s="4">
        <f t="shared" si="0"/>
        <v>2.4</v>
      </c>
    </row>
    <row r="11" spans="2:6" x14ac:dyDescent="0.3">
      <c r="B11" s="3" t="s">
        <v>38</v>
      </c>
      <c r="C11" s="3" t="s">
        <v>71</v>
      </c>
      <c r="D11" s="3">
        <v>1</v>
      </c>
      <c r="E11" s="4">
        <v>0.9</v>
      </c>
      <c r="F11" s="4">
        <f t="shared" si="0"/>
        <v>0.9</v>
      </c>
    </row>
    <row r="12" spans="2:6" x14ac:dyDescent="0.3">
      <c r="B12" s="3" t="s">
        <v>38</v>
      </c>
      <c r="C12" s="3" t="s">
        <v>71</v>
      </c>
      <c r="D12" s="3">
        <v>1</v>
      </c>
      <c r="E12" s="4">
        <v>1.08</v>
      </c>
      <c r="F12" s="4">
        <f t="shared" si="0"/>
        <v>1.08</v>
      </c>
    </row>
    <row r="13" spans="2:6" x14ac:dyDescent="0.3">
      <c r="B13" s="3" t="s">
        <v>73</v>
      </c>
      <c r="C13" s="3" t="s">
        <v>72</v>
      </c>
      <c r="D13" s="3">
        <v>2</v>
      </c>
      <c r="E13" s="4">
        <v>5.4</v>
      </c>
      <c r="F13" s="4">
        <f t="shared" si="0"/>
        <v>10.8</v>
      </c>
    </row>
    <row r="14" spans="2:6" x14ac:dyDescent="0.3">
      <c r="B14" s="3" t="s">
        <v>27</v>
      </c>
      <c r="C14" s="3" t="s">
        <v>28</v>
      </c>
      <c r="D14" s="3">
        <v>1</v>
      </c>
      <c r="E14" s="57">
        <v>48.03</v>
      </c>
      <c r="F14" s="4">
        <f t="shared" si="0"/>
        <v>48.03</v>
      </c>
    </row>
    <row r="15" spans="2:6" x14ac:dyDescent="0.3">
      <c r="B15" s="3" t="s">
        <v>29</v>
      </c>
      <c r="C15" s="3" t="s">
        <v>32</v>
      </c>
      <c r="D15" s="3">
        <v>1</v>
      </c>
      <c r="E15" s="57">
        <v>159</v>
      </c>
      <c r="F15" s="4">
        <f t="shared" si="0"/>
        <v>159</v>
      </c>
    </row>
    <row r="16" spans="2:6" x14ac:dyDescent="0.3">
      <c r="B16" s="3" t="s">
        <v>7</v>
      </c>
      <c r="C16" s="3" t="s">
        <v>34</v>
      </c>
      <c r="D16" s="3">
        <v>1</v>
      </c>
      <c r="E16" s="57">
        <v>119.9</v>
      </c>
      <c r="F16" s="4">
        <f t="shared" si="0"/>
        <v>119.9</v>
      </c>
    </row>
    <row r="17" spans="2:6" x14ac:dyDescent="0.3">
      <c r="B17" s="3" t="s">
        <v>84</v>
      </c>
      <c r="C17" s="3" t="s">
        <v>83</v>
      </c>
      <c r="D17" s="3">
        <v>1</v>
      </c>
      <c r="E17" s="57">
        <v>4.25</v>
      </c>
      <c r="F17" s="4">
        <f t="shared" si="0"/>
        <v>4.25</v>
      </c>
    </row>
    <row r="18" spans="2:6" x14ac:dyDescent="0.3">
      <c r="B18" s="3" t="s">
        <v>81</v>
      </c>
      <c r="C18" s="3" t="s">
        <v>82</v>
      </c>
      <c r="D18" s="3">
        <v>1</v>
      </c>
      <c r="E18" s="57">
        <v>1.7</v>
      </c>
      <c r="F18" s="4">
        <f t="shared" si="0"/>
        <v>1.7</v>
      </c>
    </row>
    <row r="19" spans="2:6" x14ac:dyDescent="0.3">
      <c r="B19" s="3" t="s">
        <v>74</v>
      </c>
      <c r="C19" s="3" t="s">
        <v>75</v>
      </c>
      <c r="D19" s="3">
        <v>2</v>
      </c>
      <c r="E19" s="57">
        <v>15</v>
      </c>
      <c r="F19" s="4">
        <f t="shared" si="0"/>
        <v>30</v>
      </c>
    </row>
    <row r="20" spans="2:6" x14ac:dyDescent="0.3">
      <c r="B20" s="3" t="s">
        <v>77</v>
      </c>
      <c r="C20" s="3"/>
      <c r="D20" s="3">
        <v>1</v>
      </c>
      <c r="E20" s="57">
        <v>7</v>
      </c>
      <c r="F20" s="4">
        <f t="shared" si="0"/>
        <v>7</v>
      </c>
    </row>
    <row r="21" spans="2:6" ht="15" thickBot="1" x14ac:dyDescent="0.35">
      <c r="B21" s="3" t="s">
        <v>78</v>
      </c>
      <c r="C21" s="3"/>
      <c r="D21" s="3">
        <v>1</v>
      </c>
      <c r="E21" s="59">
        <v>6</v>
      </c>
      <c r="F21" s="60">
        <f t="shared" si="0"/>
        <v>6</v>
      </c>
    </row>
    <row r="22" spans="2:6" ht="15" thickBot="1" x14ac:dyDescent="0.35">
      <c r="B22" s="58"/>
      <c r="C22" s="58"/>
      <c r="D22" s="58"/>
      <c r="E22" s="61" t="s">
        <v>79</v>
      </c>
      <c r="F22" s="62">
        <f>SUM(F3:F21)</f>
        <v>582.90000000000009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2580-D7A9-411D-921F-D060EDA64F14}">
  <dimension ref="A1:I28"/>
  <sheetViews>
    <sheetView zoomScale="85" zoomScaleNormal="85" workbookViewId="0">
      <selection activeCell="G8" sqref="G8"/>
    </sheetView>
  </sheetViews>
  <sheetFormatPr baseColWidth="10" defaultRowHeight="14.4" x14ac:dyDescent="0.3"/>
  <cols>
    <col min="1" max="1" width="10.6640625" customWidth="1"/>
    <col min="2" max="3" width="10.88671875" customWidth="1"/>
    <col min="4" max="6" width="11.109375" customWidth="1"/>
    <col min="7" max="7" width="19.5546875" customWidth="1"/>
    <col min="8" max="8" width="26.44140625" customWidth="1"/>
    <col min="9" max="9" width="31.77734375" customWidth="1"/>
  </cols>
  <sheetData>
    <row r="1" spans="1:9" x14ac:dyDescent="0.3">
      <c r="A1" s="64" t="s">
        <v>43</v>
      </c>
      <c r="B1" s="64"/>
      <c r="C1" s="64"/>
      <c r="D1" s="64"/>
      <c r="E1" s="64"/>
      <c r="F1" s="64"/>
      <c r="G1" s="64"/>
      <c r="H1" s="64"/>
      <c r="I1" s="23"/>
    </row>
    <row r="2" spans="1:9" ht="54" customHeight="1" x14ac:dyDescent="0.3">
      <c r="A2" s="30" t="s">
        <v>44</v>
      </c>
      <c r="B2" s="30" t="s">
        <v>45</v>
      </c>
      <c r="C2" s="30" t="s">
        <v>46</v>
      </c>
      <c r="D2" s="31" t="s">
        <v>58</v>
      </c>
      <c r="E2" s="30" t="s">
        <v>57</v>
      </c>
      <c r="F2" s="30" t="s">
        <v>59</v>
      </c>
      <c r="G2" s="31" t="s">
        <v>49</v>
      </c>
      <c r="H2" s="30" t="s">
        <v>53</v>
      </c>
      <c r="I2" s="23"/>
    </row>
    <row r="3" spans="1:9" x14ac:dyDescent="0.3">
      <c r="A3" s="28">
        <f>2*G3+PI()*((E3+$D$3)/2)+((E3-$D$3)^2)/(4*G3)</f>
        <v>163.77537628340389</v>
      </c>
      <c r="B3" s="28">
        <v>20</v>
      </c>
      <c r="C3" s="28">
        <v>40</v>
      </c>
      <c r="D3" s="28">
        <v>12.73</v>
      </c>
      <c r="E3" s="28">
        <v>25.46</v>
      </c>
      <c r="F3" s="28">
        <v>30</v>
      </c>
      <c r="G3" s="28">
        <f>$H$3+F3/2</f>
        <v>51.5</v>
      </c>
      <c r="H3" s="28">
        <f>36.5</f>
        <v>36.5</v>
      </c>
      <c r="I3" s="23"/>
    </row>
    <row r="4" spans="1:9" x14ac:dyDescent="0.3">
      <c r="A4" s="28">
        <f>2*G4+PI()*((E4+$D$3)/2)+((E4-$D$3)^2)/(4*G4)</f>
        <v>170.10604425838599</v>
      </c>
      <c r="B4" s="28"/>
      <c r="C4" s="28">
        <v>44</v>
      </c>
      <c r="D4" s="28"/>
      <c r="E4" s="28">
        <v>28.01</v>
      </c>
      <c r="F4" s="28">
        <v>32</v>
      </c>
      <c r="G4" s="28">
        <f t="shared" ref="G4:G6" si="0">$H$3+F4/2</f>
        <v>52.5</v>
      </c>
      <c r="H4" s="28"/>
      <c r="I4" s="23"/>
    </row>
    <row r="5" spans="1:9" x14ac:dyDescent="0.3">
      <c r="A5" s="28">
        <f>2*G5+PI()*((E5+$D$3)/2)+((E5-$D$3)^2)/(4*G5)</f>
        <v>177.47157344991405</v>
      </c>
      <c r="B5" s="28"/>
      <c r="C5" s="28">
        <v>48</v>
      </c>
      <c r="D5" s="28"/>
      <c r="E5" s="28">
        <v>30.56</v>
      </c>
      <c r="F5" s="28">
        <v>35</v>
      </c>
      <c r="G5" s="28">
        <f t="shared" si="0"/>
        <v>54</v>
      </c>
      <c r="H5" s="28"/>
      <c r="I5" s="23"/>
    </row>
    <row r="6" spans="1:9" x14ac:dyDescent="0.3">
      <c r="A6" s="28">
        <f>2*G6+PI()*((E6+$D$3)/2)+((E6-$D$3)^2)/(4*G6)</f>
        <v>180.66812468895307</v>
      </c>
      <c r="B6" s="28"/>
      <c r="C6" s="28">
        <v>50</v>
      </c>
      <c r="D6" s="28"/>
      <c r="E6" s="28">
        <v>31.83</v>
      </c>
      <c r="F6" s="28">
        <v>36</v>
      </c>
      <c r="G6" s="28">
        <f t="shared" si="0"/>
        <v>54.5</v>
      </c>
      <c r="H6" s="28"/>
      <c r="I6" s="23"/>
    </row>
    <row r="7" spans="1:9" x14ac:dyDescent="0.3">
      <c r="A7" s="28">
        <f>2*G7+PI()*((E7+$D$3)/2)+((E7-$D$3)^2)/(4*G7)</f>
        <v>199.98776535225988</v>
      </c>
      <c r="B7" s="28"/>
      <c r="C7" s="28">
        <v>60</v>
      </c>
      <c r="D7" s="28"/>
      <c r="E7" s="28">
        <v>38.200000000000003</v>
      </c>
      <c r="F7" s="28">
        <v>42</v>
      </c>
      <c r="G7" s="28">
        <v>58.61</v>
      </c>
      <c r="H7" s="28"/>
      <c r="I7" s="23"/>
    </row>
    <row r="8" spans="1:9" x14ac:dyDescent="0.3">
      <c r="A8" s="24"/>
      <c r="B8" s="25"/>
      <c r="C8" s="25"/>
      <c r="D8" s="25"/>
      <c r="E8" s="25"/>
      <c r="F8" s="25"/>
      <c r="G8" s="25"/>
      <c r="H8" s="25"/>
      <c r="I8" s="23"/>
    </row>
    <row r="9" spans="1:9" ht="57.6" x14ac:dyDescent="0.3">
      <c r="A9" s="26"/>
      <c r="B9" s="30" t="s">
        <v>55</v>
      </c>
      <c r="C9" s="29">
        <v>60</v>
      </c>
      <c r="D9" s="27"/>
      <c r="E9" s="26"/>
      <c r="F9" s="30" t="s">
        <v>54</v>
      </c>
      <c r="G9" s="29">
        <v>59</v>
      </c>
      <c r="H9" s="27"/>
      <c r="I9" s="23"/>
    </row>
    <row r="10" spans="1:9" ht="28.8" x14ac:dyDescent="0.3">
      <c r="A10" s="25"/>
      <c r="B10" s="25"/>
      <c r="C10" s="25"/>
      <c r="D10" s="25"/>
      <c r="E10" s="26"/>
      <c r="F10" s="30" t="s">
        <v>56</v>
      </c>
      <c r="G10" s="29">
        <f>2*G9+PI()*((E7+$D$3)/2)+((E7-$D$3)^2)/(4*G9)</f>
        <v>200.74947429654546</v>
      </c>
      <c r="H10" s="25"/>
      <c r="I10" s="23"/>
    </row>
    <row r="11" spans="1:9" x14ac:dyDescent="0.3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3">
      <c r="A12" s="65" t="s">
        <v>50</v>
      </c>
      <c r="B12" s="65"/>
      <c r="C12" s="65"/>
      <c r="D12" s="65"/>
      <c r="E12" s="65"/>
      <c r="F12" s="65"/>
      <c r="G12" s="65"/>
      <c r="H12" s="65"/>
      <c r="I12" s="65"/>
    </row>
    <row r="13" spans="1:9" ht="86.4" x14ac:dyDescent="0.3">
      <c r="A13" s="30" t="s">
        <v>66</v>
      </c>
      <c r="B13" s="30" t="s">
        <v>45</v>
      </c>
      <c r="C13" s="30" t="s">
        <v>46</v>
      </c>
      <c r="D13" s="31" t="s">
        <v>47</v>
      </c>
      <c r="E13" s="30" t="s">
        <v>48</v>
      </c>
      <c r="F13" s="30" t="s">
        <v>59</v>
      </c>
      <c r="G13" s="31" t="s">
        <v>49</v>
      </c>
      <c r="H13" s="30" t="s">
        <v>51</v>
      </c>
      <c r="I13" s="30" t="s">
        <v>52</v>
      </c>
    </row>
    <row r="14" spans="1:9" x14ac:dyDescent="0.3">
      <c r="A14" s="28">
        <f>2*$G$14+PI()*((E14+$D$14)/2)+((E14-$D$14)^2)/(4*$G$14)</f>
        <v>182.6528629498053</v>
      </c>
      <c r="B14" s="44">
        <v>20</v>
      </c>
      <c r="C14" s="28">
        <v>40</v>
      </c>
      <c r="D14" s="28">
        <v>12.73</v>
      </c>
      <c r="E14" s="28">
        <v>25.46</v>
      </c>
      <c r="F14" s="28">
        <v>30</v>
      </c>
      <c r="G14" s="28">
        <f>I14+H14</f>
        <v>61</v>
      </c>
      <c r="H14" s="28">
        <v>21</v>
      </c>
      <c r="I14" s="28">
        <f>80/2</f>
        <v>40</v>
      </c>
    </row>
    <row r="15" spans="1:9" x14ac:dyDescent="0.3">
      <c r="A15" s="28">
        <f>2*$G$14+PI()*((E15+$D$14)/2)+((E15-$D$14)^2)/(4*$G$14)</f>
        <v>186.95112104214869</v>
      </c>
      <c r="B15" s="28"/>
      <c r="C15" s="28">
        <v>44</v>
      </c>
      <c r="D15" s="28"/>
      <c r="E15" s="28">
        <v>28.01</v>
      </c>
      <c r="F15" s="28">
        <v>32</v>
      </c>
      <c r="G15" s="28"/>
      <c r="H15" s="28"/>
      <c r="I15" s="28"/>
    </row>
    <row r="16" spans="1:9" x14ac:dyDescent="0.3">
      <c r="A16" s="28">
        <f>2*$G$14+PI()*((E16+$D$14)/2)+((E16-$D$14)^2)/(4*$G$14)</f>
        <v>191.30267831481993</v>
      </c>
      <c r="B16" s="28"/>
      <c r="C16" s="28">
        <v>48</v>
      </c>
      <c r="D16" s="28"/>
      <c r="E16" s="28">
        <v>30.56</v>
      </c>
      <c r="F16" s="28">
        <v>35</v>
      </c>
      <c r="G16" s="28"/>
      <c r="H16" s="28"/>
      <c r="I16" s="28"/>
    </row>
    <row r="17" spans="1:9" x14ac:dyDescent="0.3">
      <c r="A17" s="28">
        <f>2*$G$14+PI()*((E17+$D$14)/2)+((E17-$D$14)^2)/(4*$G$14)</f>
        <v>193.48980727280028</v>
      </c>
      <c r="B17" s="28"/>
      <c r="C17" s="28">
        <v>50</v>
      </c>
      <c r="D17" s="28"/>
      <c r="E17" s="28">
        <v>31.83</v>
      </c>
      <c r="F17" s="28">
        <v>36</v>
      </c>
      <c r="G17" s="28"/>
      <c r="H17" s="28"/>
      <c r="I17" s="28"/>
    </row>
    <row r="18" spans="1:9" x14ac:dyDescent="0.3">
      <c r="A18" s="28">
        <f>2*$G$14+PI()*((E18+$D$14)/2)+((E18-$D$14)^2)/(4*$G$14)</f>
        <v>204.65934913677887</v>
      </c>
      <c r="B18" s="28"/>
      <c r="C18" s="28">
        <v>60</v>
      </c>
      <c r="D18" s="28"/>
      <c r="E18" s="28">
        <v>38.200000000000003</v>
      </c>
      <c r="F18" s="28">
        <v>42</v>
      </c>
      <c r="G18" s="28"/>
      <c r="H18" s="28"/>
      <c r="I18" s="28"/>
    </row>
    <row r="19" spans="1:9" x14ac:dyDescent="0.3">
      <c r="A19" s="28"/>
      <c r="B19" s="28"/>
      <c r="C19" s="28"/>
      <c r="D19" s="28"/>
      <c r="E19" s="28"/>
      <c r="F19" s="28"/>
      <c r="G19" s="28"/>
      <c r="H19" s="28"/>
      <c r="I19" s="28"/>
    </row>
    <row r="20" spans="1:9" ht="15" thickBot="1" x14ac:dyDescent="0.35">
      <c r="A20" s="26"/>
      <c r="B20" s="49"/>
      <c r="C20" s="26"/>
      <c r="D20" s="26"/>
      <c r="E20" s="26"/>
      <c r="F20" s="26"/>
      <c r="G20" s="32" t="s">
        <v>62</v>
      </c>
      <c r="H20" s="32" t="s">
        <v>63</v>
      </c>
      <c r="I20" s="26"/>
    </row>
    <row r="21" spans="1:9" ht="58.2" customHeight="1" thickBot="1" x14ac:dyDescent="0.35">
      <c r="A21" s="47"/>
      <c r="B21" s="70" t="s">
        <v>55</v>
      </c>
      <c r="C21" s="48"/>
      <c r="D21" s="27"/>
      <c r="E21" s="26"/>
      <c r="F21" s="33"/>
      <c r="G21" s="34">
        <v>62</v>
      </c>
      <c r="H21" s="35">
        <v>77</v>
      </c>
    </row>
    <row r="22" spans="1:9" ht="15" thickBot="1" x14ac:dyDescent="0.35">
      <c r="A22" s="47"/>
      <c r="B22" s="71"/>
      <c r="C22" s="48"/>
      <c r="D22" s="27"/>
      <c r="E22" s="26"/>
      <c r="F22" s="45"/>
      <c r="G22" s="68" t="s">
        <v>67</v>
      </c>
      <c r="H22" s="69"/>
      <c r="I22" s="56" t="s">
        <v>65</v>
      </c>
    </row>
    <row r="23" spans="1:9" x14ac:dyDescent="0.3">
      <c r="A23" s="36"/>
      <c r="B23" s="50">
        <v>40</v>
      </c>
      <c r="C23" s="37"/>
      <c r="D23" s="26"/>
      <c r="E23" s="26"/>
      <c r="F23" s="46"/>
      <c r="G23" s="38">
        <f>2*$G$21+PI()*((E14+$D$14)/2)+((E14-$D$14)^2)/(4*$G$21)</f>
        <v>184.6421508332003</v>
      </c>
      <c r="H23" s="39">
        <f>2*$H$21+PI()*((E14+$D$14)/2)+((E14-$D$14)^2)/(4*$H$21)</f>
        <v>214.51485749951786</v>
      </c>
      <c r="I23" s="55">
        <f>(G23+H23)/2</f>
        <v>199.5785041663591</v>
      </c>
    </row>
    <row r="24" spans="1:9" x14ac:dyDescent="0.3">
      <c r="A24" s="36"/>
      <c r="B24" s="51">
        <v>44</v>
      </c>
      <c r="C24" s="37"/>
      <c r="D24" s="26"/>
      <c r="E24" s="26"/>
      <c r="F24" s="36"/>
      <c r="G24" s="40">
        <f>2*$G$21+PI()*((E15+$D$14)/2)+((E15-$D$14)^2)/(4*$G$21)</f>
        <v>188.93568751491441</v>
      </c>
      <c r="H24" s="41">
        <f>2*$H$21+PI()*((E15+$D$14)/2)+((E15-$D$14)^2)/(4*$H$21)</f>
        <v>218.75228910687085</v>
      </c>
      <c r="I24" s="53">
        <f>(G24+H24)/2</f>
        <v>203.84398831089263</v>
      </c>
    </row>
    <row r="25" spans="1:9" x14ac:dyDescent="0.3">
      <c r="A25" s="36"/>
      <c r="B25" s="51">
        <v>48</v>
      </c>
      <c r="C25" s="37"/>
      <c r="D25" s="26"/>
      <c r="E25" s="26"/>
      <c r="F25" s="36"/>
      <c r="G25" s="40">
        <f>2*$G$21+PI()*((E16+$D$14)/2)+((E16-$D$14)^2)/(4*$G$21)</f>
        <v>193.28166371275753</v>
      </c>
      <c r="H25" s="41">
        <f>2*$H$21+PI()*((E16+$D$14)/2)+((E16-$D$14)^2)/(4*$H$21)</f>
        <v>223.03194474019784</v>
      </c>
      <c r="I25" s="53">
        <f t="shared" ref="I25:I27" si="1">(G25+H25)/2</f>
        <v>208.15680422647768</v>
      </c>
    </row>
    <row r="26" spans="1:9" x14ac:dyDescent="0.3">
      <c r="A26" s="36"/>
      <c r="B26" s="51">
        <v>50</v>
      </c>
      <c r="C26" s="37"/>
      <c r="D26" s="26"/>
      <c r="E26" s="26"/>
      <c r="F26" s="36"/>
      <c r="G26" s="40">
        <f>2*$G$21+PI()*((E17+$D$14)/2)+((E17-$D$14)^2)/(4*$G$21)</f>
        <v>195.46569238649673</v>
      </c>
      <c r="H26" s="41">
        <f>2*$H$21+PI()*((E17+$D$14)/2)+((E17-$D$14)^2)/(4*$H$21)</f>
        <v>225.17913237392864</v>
      </c>
      <c r="I26" s="53">
        <f t="shared" si="1"/>
        <v>210.32241238021268</v>
      </c>
    </row>
    <row r="27" spans="1:9" ht="15" thickBot="1" x14ac:dyDescent="0.35">
      <c r="A27" s="36"/>
      <c r="B27" s="52">
        <v>60</v>
      </c>
      <c r="C27" s="37"/>
      <c r="D27" s="26"/>
      <c r="E27" s="26"/>
      <c r="F27" s="36"/>
      <c r="G27" s="42">
        <f>2*$G$21+PI()*((E18+$D$14)/2)+((E18-$D$14)^2)/(4*$G$21)</f>
        <v>206.61646700430927</v>
      </c>
      <c r="H27" s="43">
        <f>2*$H$21+PI()*((E18+$D$14)/2)+((E18-$D$14)^2)/(4*$H$21)</f>
        <v>236.10689361197581</v>
      </c>
      <c r="I27" s="54">
        <f t="shared" si="1"/>
        <v>221.36168030814252</v>
      </c>
    </row>
    <row r="28" spans="1:9" ht="43.2" customHeight="1" thickBot="1" x14ac:dyDescent="0.35">
      <c r="G28" s="66" t="s">
        <v>64</v>
      </c>
      <c r="H28" s="67"/>
    </row>
  </sheetData>
  <mergeCells count="5">
    <mergeCell ref="A1:H1"/>
    <mergeCell ref="A12:I12"/>
    <mergeCell ref="G28:H28"/>
    <mergeCell ref="G22:H22"/>
    <mergeCell ref="B21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y links</vt:lpstr>
      <vt:lpstr>PRSUPUESTO TFG</vt:lpstr>
      <vt:lpstr>Transmisiones sincronizadas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BIELSA NIETO</dc:creator>
  <cp:lastModifiedBy>Dani Bielsa</cp:lastModifiedBy>
  <dcterms:created xsi:type="dcterms:W3CDTF">2024-10-23T16:39:39Z</dcterms:created>
  <dcterms:modified xsi:type="dcterms:W3CDTF">2025-07-19T15:55:24Z</dcterms:modified>
</cp:coreProperties>
</file>