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\Desktop\"/>
    </mc:Choice>
  </mc:AlternateContent>
  <xr:revisionPtr revIDLastSave="0" documentId="13_ncr:1_{501B0EC0-67CB-49F5-9891-547FDC1C551C}" xr6:coauthVersionLast="47" xr6:coauthVersionMax="47" xr10:uidLastSave="{00000000-0000-0000-0000-000000000000}"/>
  <bookViews>
    <workbookView xWindow="-110" yWindow="-110" windowWidth="19420" windowHeight="10420" xr2:uid="{DF78F1E7-62C9-40C6-80ED-5741686B3B11}"/>
  </bookViews>
  <sheets>
    <sheet name="Planilha1" sheetId="1" r:id="rId1"/>
    <sheet name="DADOS_PERFIL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  <c r="D62" i="1" s="1"/>
  <c r="C63" i="1"/>
  <c r="D63" i="1" s="1"/>
  <c r="A18" i="2"/>
  <c r="A19" i="2"/>
  <c r="A12" i="2"/>
  <c r="A13" i="2"/>
  <c r="A7" i="2"/>
  <c r="A6" i="2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24" i="1"/>
  <c r="D20" i="1"/>
  <c r="D14" i="1"/>
  <c r="A17" i="2"/>
  <c r="A16" i="2"/>
  <c r="A15" i="2"/>
  <c r="A14" i="2"/>
  <c r="A11" i="2"/>
  <c r="A10" i="2"/>
  <c r="A9" i="2"/>
  <c r="A8" i="2"/>
  <c r="A5" i="2"/>
  <c r="A4" i="2"/>
  <c r="A3" i="2"/>
  <c r="A2" i="2"/>
  <c r="C59" i="1" l="1"/>
  <c r="D59" i="1" s="1"/>
  <c r="C61" i="1"/>
  <c r="D61" i="1" s="1"/>
  <c r="C60" i="1"/>
  <c r="D60" i="1" s="1"/>
  <c r="C58" i="1"/>
  <c r="D58" i="1" s="1"/>
  <c r="D21" i="1" l="1"/>
  <c r="D24" i="1"/>
  <c r="D64" i="1"/>
</calcChain>
</file>

<file path=xl/sharedStrings.xml><?xml version="1.0" encoding="utf-8"?>
<sst xmlns="http://schemas.openxmlformats.org/spreadsheetml/2006/main" count="94" uniqueCount="60">
  <si>
    <t>CONFIGURAÇÕES</t>
  </si>
  <si>
    <t>Salário</t>
  </si>
  <si>
    <t>Rendimento mensal estimado da Carteira</t>
  </si>
  <si>
    <t>Sugestão de Investimento (30% da renda)</t>
  </si>
  <si>
    <t>INVESTIMENTO MENSAL</t>
  </si>
  <si>
    <t>Quanto inverstir por mês?</t>
  </si>
  <si>
    <t>Por quantos anos?</t>
  </si>
  <si>
    <t>Taxa de rendimento mensal estimada</t>
  </si>
  <si>
    <t>Patrimônio acumulado estimado</t>
  </si>
  <si>
    <t>Dividendos mensais estimados</t>
  </si>
  <si>
    <t>CENÁRIOS</t>
  </si>
  <si>
    <t>DIVIDENDOS</t>
  </si>
  <si>
    <t>Patrimônio acumulado em 2 anos</t>
  </si>
  <si>
    <t>Patrimônio acumulado em 3 anos</t>
  </si>
  <si>
    <t>Patrimônio acumulado em 4 anos</t>
  </si>
  <si>
    <t>Patrimônio acumulado em 5 anos</t>
  </si>
  <si>
    <t>Patrimônio acumulado em 10 anos</t>
  </si>
  <si>
    <t>Patrimônio acumulado em 20 anos</t>
  </si>
  <si>
    <t>Patrimônio acumulado em 30 anos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</si>
  <si>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</si>
  <si>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</si>
  <si>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</si>
  <si>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</si>
  <si>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</si>
  <si>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</si>
  <si>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</si>
  <si>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</si>
  <si>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</si>
  <si>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FOF'S</t>
  </si>
  <si>
    <t>Moderado</t>
  </si>
  <si>
    <t>Agressivo</t>
  </si>
  <si>
    <t>CHAVE</t>
  </si>
  <si>
    <t>%</t>
  </si>
  <si>
    <t>Patrimônio acumulado em 6 anos</t>
  </si>
  <si>
    <t>Patrimônio acumulado em 7 anos</t>
  </si>
  <si>
    <t>Patrimônio acumulado em 8 anos</t>
  </si>
  <si>
    <t>Patrimônio acumulado em 9 anos</t>
  </si>
  <si>
    <t>Patrimônio acumulado em 11 anos</t>
  </si>
  <si>
    <t>Patrimônio acumulado em 12 anos</t>
  </si>
  <si>
    <t>Patrimônio acumulado em 13 anos</t>
  </si>
  <si>
    <t>Patrimônio acumulado em 14 anos</t>
  </si>
  <si>
    <t>Patrimônio acumulado em 15 anos</t>
  </si>
  <si>
    <t>Patrimônio acumulado em 16 anos</t>
  </si>
  <si>
    <t>Patrimônio acumulado em 17 anos</t>
  </si>
  <si>
    <t>Patrimônio acumulado em 18 anos</t>
  </si>
  <si>
    <t>Patrimônio acumulado em 19 anos</t>
  </si>
  <si>
    <t>Patrimônio acumulado em 21 anos</t>
  </si>
  <si>
    <t>Patrimônio acumulado em 22 anos</t>
  </si>
  <si>
    <t>Patrimônio acumulado em 23 anos</t>
  </si>
  <si>
    <t>Patrimônio acumulado em 24 anos</t>
  </si>
  <si>
    <t>Patrimônio acumulado em 25 anos</t>
  </si>
  <si>
    <t>Patrimônio acumulado em 26 anos</t>
  </si>
  <si>
    <t>Patrimônio acumulado em 27 anos</t>
  </si>
  <si>
    <t>Patrimônio acumulado em 28 anos</t>
  </si>
  <si>
    <t>Patrimônio acumulado em 29 anos</t>
  </si>
  <si>
    <t>Total</t>
  </si>
  <si>
    <t>Desenvolvimento</t>
  </si>
  <si>
    <t>Hotelarias</t>
  </si>
  <si>
    <t>DESENVOLVIMENTO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</si>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</sst>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b/>
      <sz val="18"/>
      <color theme="0"/>
      <name val="Segoe UI Semibold"/>
      <family val="2"/>
    </font>
    <font>
      <b/>
      <sz val="14"/>
      <color theme="0"/>
      <name val="Segoe UI"/>
      <family val="2"/>
    </font>
    <font>
      <u/>
      <sz val="11"/>
      <color theme="1"/>
      <name val="Calibri"/>
      <family val="2"/>
      <scheme val="minor"/>
    </font>
    <font>
      <sz val="14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164" fontId="5" fillId="0" borderId="6" xfId="1" applyNumberFormat="1" applyFont="1" applyFill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4" fontId="6" fillId="0" borderId="6" xfId="1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0" fontId="6" fillId="0" borderId="17" xfId="2" applyNumberFormat="1" applyFont="1" applyBorder="1" applyAlignment="1">
      <alignment horizontal="center" vertical="center"/>
    </xf>
    <xf numFmtId="8" fontId="6" fillId="3" borderId="19" xfId="0" applyNumberFormat="1" applyFont="1" applyFill="1" applyBorder="1" applyAlignment="1">
      <alignment horizontal="center" vertical="center"/>
    </xf>
    <xf numFmtId="8" fontId="6" fillId="3" borderId="20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indent="3"/>
    </xf>
    <xf numFmtId="8" fontId="5" fillId="3" borderId="21" xfId="0" applyNumberFormat="1" applyFont="1" applyFill="1" applyBorder="1" applyAlignment="1">
      <alignment horizontal="center" vertical="center"/>
    </xf>
    <xf numFmtId="8" fontId="5" fillId="3" borderId="19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indent="3"/>
    </xf>
    <xf numFmtId="0" fontId="5" fillId="3" borderId="10" xfId="0" applyFont="1" applyFill="1" applyBorder="1" applyAlignment="1">
      <alignment horizontal="left" vertical="center" indent="3"/>
    </xf>
    <xf numFmtId="8" fontId="5" fillId="3" borderId="11" xfId="0" applyNumberFormat="1" applyFont="1" applyFill="1" applyBorder="1" applyAlignment="1">
      <alignment horizontal="center" vertical="center"/>
    </xf>
    <xf numFmtId="0" fontId="6" fillId="3" borderId="0" xfId="0" applyFont="1" applyFill="1"/>
    <xf numFmtId="164" fontId="6" fillId="3" borderId="0" xfId="0" applyNumberFormat="1" applyFont="1" applyFill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9" fontId="5" fillId="0" borderId="26" xfId="0" applyNumberFormat="1" applyFont="1" applyBorder="1" applyAlignment="1">
      <alignment horizontal="center"/>
    </xf>
    <xf numFmtId="164" fontId="5" fillId="3" borderId="27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5" borderId="29" xfId="0" applyFont="1" applyFill="1" applyBorder="1"/>
    <xf numFmtId="164" fontId="5" fillId="5" borderId="30" xfId="0" applyNumberFormat="1" applyFont="1" applyFill="1" applyBorder="1" applyAlignment="1">
      <alignment horizontal="center"/>
    </xf>
    <xf numFmtId="0" fontId="9" fillId="0" borderId="0" xfId="0" applyFont="1"/>
    <xf numFmtId="0" fontId="6" fillId="3" borderId="7" xfId="0" applyFont="1" applyFill="1" applyBorder="1" applyAlignment="1">
      <alignment horizontal="left" vertical="center" indent="3"/>
    </xf>
    <xf numFmtId="0" fontId="6" fillId="3" borderId="18" xfId="0" applyFont="1" applyFill="1" applyBorder="1" applyAlignment="1">
      <alignment horizontal="left" vertical="center" indent="3"/>
    </xf>
    <xf numFmtId="0" fontId="6" fillId="3" borderId="10" xfId="0" applyFont="1" applyFill="1" applyBorder="1" applyAlignment="1">
      <alignment horizontal="left" vertical="center" indent="3"/>
    </xf>
    <xf numFmtId="0" fontId="6" fillId="3" borderId="11" xfId="0" applyFont="1" applyFill="1" applyBorder="1" applyAlignment="1">
      <alignment horizontal="left" vertical="center" indent="3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indent="3"/>
    </xf>
    <xf numFmtId="0" fontId="5" fillId="3" borderId="8" xfId="0" applyFont="1" applyFill="1" applyBorder="1" applyAlignment="1">
      <alignment horizontal="left" vertical="center" indent="3"/>
    </xf>
    <xf numFmtId="0" fontId="5" fillId="3" borderId="11" xfId="0" applyFont="1" applyFill="1" applyBorder="1" applyAlignment="1">
      <alignment horizontal="left" vertical="center" indent="3"/>
    </xf>
    <xf numFmtId="0" fontId="4" fillId="4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indent="3"/>
    </xf>
    <xf numFmtId="0" fontId="5" fillId="3" borderId="14" xfId="0" applyFont="1" applyFill="1" applyBorder="1" applyAlignment="1">
      <alignment horizontal="left" vertical="center" indent="3"/>
    </xf>
    <xf numFmtId="0" fontId="5" fillId="3" borderId="15" xfId="0" applyFont="1" applyFill="1" applyBorder="1" applyAlignment="1">
      <alignment horizontal="left" vertical="center" indent="3"/>
    </xf>
    <xf numFmtId="0" fontId="5" fillId="3" borderId="16" xfId="0" applyFont="1" applyFill="1" applyBorder="1" applyAlignment="1">
      <alignment horizontal="left" vertical="center" indent="3"/>
    </xf>
    <xf numFmtId="8" fontId="5" fillId="3" borderId="20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26" xfId="0" applyFont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left"/>
    </xf>
    <xf numFmtId="0" fontId="5" fillId="7" borderId="31" xfId="0" applyFont="1" applyFill="1" applyBorder="1" applyAlignment="1">
      <alignment horizontal="center"/>
    </xf>
    <xf numFmtId="9" fontId="5" fillId="7" borderId="31" xfId="0" applyNumberFormat="1" applyFont="1" applyFill="1" applyBorder="1" applyAlignment="1">
      <alignment horizontal="center"/>
    </xf>
    <xf numFmtId="0" fontId="5" fillId="8" borderId="31" xfId="0" applyFont="1" applyFill="1" applyBorder="1" applyAlignment="1">
      <alignment horizontal="left"/>
    </xf>
    <xf numFmtId="0" fontId="5" fillId="8" borderId="31" xfId="0" applyFont="1" applyFill="1" applyBorder="1" applyAlignment="1">
      <alignment horizontal="center"/>
    </xf>
    <xf numFmtId="9" fontId="5" fillId="8" borderId="31" xfId="0" applyNumberFormat="1" applyFont="1" applyFill="1" applyBorder="1" applyAlignment="1">
      <alignment horizontal="center"/>
    </xf>
    <xf numFmtId="0" fontId="5" fillId="9" borderId="31" xfId="0" applyFont="1" applyFill="1" applyBorder="1" applyAlignment="1">
      <alignment horizontal="left"/>
    </xf>
    <xf numFmtId="0" fontId="5" fillId="9" borderId="31" xfId="0" applyFont="1" applyFill="1" applyBorder="1" applyAlignment="1">
      <alignment horizontal="center"/>
    </xf>
    <xf numFmtId="9" fontId="5" fillId="9" borderId="31" xfId="0" applyNumberFormat="1" applyFont="1" applyFill="1" applyBorder="1" applyAlignment="1">
      <alignment horizontal="center"/>
    </xf>
    <xf numFmtId="0" fontId="6" fillId="5" borderId="26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0" fillId="10" borderId="0" xfId="3" applyFont="1" applyFill="1"/>
    <xf numFmtId="0" fontId="10" fillId="10" borderId="0" xfId="3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VALORES DOS</a:t>
            </a:r>
            <a:r>
              <a:rPr lang="en-US" baseline="0"/>
              <a:t> FIIs DO PERFIL SELECIONADO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Planilha1!$D$57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Planilha1!$B$58:$B$63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Planilha1!$D$58:$D$63</c:f>
              <c:numCache>
                <c:formatCode>"R$"\ #,##0.00</c:formatCode>
                <c:ptCount val="6"/>
                <c:pt idx="0">
                  <c:v>105</c:v>
                </c:pt>
                <c:pt idx="1">
                  <c:v>120</c:v>
                </c:pt>
                <c:pt idx="2">
                  <c:v>45</c:v>
                </c:pt>
                <c:pt idx="3">
                  <c:v>30</c:v>
                </c:pt>
                <c:pt idx="4">
                  <c:v>15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B-4574-94C1-92B04D6A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65</xdr:row>
      <xdr:rowOff>104775</xdr:rowOff>
    </xdr:from>
    <xdr:to>
      <xdr:col>3</xdr:col>
      <xdr:colOff>3079750</xdr:colOff>
      <xdr:row>80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F1A80B-ABBD-4784-87A9-845E64329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12700</xdr:colOff>
      <xdr:row>9</xdr:row>
      <xdr:rowOff>1843088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E9C84B-5145-4E6F-8863-F49C2BCAA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9334500" cy="3500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EA44-B665-4B57-876F-D5918841FA78}">
  <dimension ref="A10:D64"/>
  <sheetViews>
    <sheetView tabSelected="1" workbookViewId="0">
      <selection activeCell="C54" sqref="C54"/>
    </sheetView>
  </sheetViews>
  <sheetFormatPr defaultRowHeight="14.5" x14ac:dyDescent="0.35"/>
  <cols>
    <col min="2" max="2" width="52.6328125" bestFit="1" customWidth="1"/>
    <col min="3" max="3" width="36.453125" customWidth="1"/>
    <col min="4" max="4" width="44.36328125" customWidth="1"/>
  </cols>
  <sheetData>
    <row r="10" spans="2:4" ht="159" customHeight="1" thickBot="1" x14ac:dyDescent="0.4"/>
    <row r="11" spans="2:4" ht="29" x14ac:dyDescent="0.35">
      <c r="B11" s="56" t="s">
        <v>0</v>
      </c>
      <c r="C11" s="57"/>
      <c r="D11" s="58"/>
    </row>
    <row r="12" spans="2:4" ht="21" x14ac:dyDescent="0.35">
      <c r="B12" s="10" t="s">
        <v>1</v>
      </c>
      <c r="C12" s="34"/>
      <c r="D12" s="1">
        <v>7000</v>
      </c>
    </row>
    <row r="13" spans="2:4" ht="21" x14ac:dyDescent="0.35">
      <c r="B13" s="13" t="s">
        <v>2</v>
      </c>
      <c r="C13" s="35"/>
      <c r="D13" s="2">
        <v>8.9999999999999993E-3</v>
      </c>
    </row>
    <row r="14" spans="2:4" ht="21.5" thickBot="1" x14ac:dyDescent="0.4">
      <c r="B14" s="14" t="s">
        <v>3</v>
      </c>
      <c r="C14" s="36"/>
      <c r="D14" s="3">
        <f>D12*30%</f>
        <v>2100</v>
      </c>
    </row>
    <row r="15" spans="2:4" ht="15" thickBot="1" x14ac:dyDescent="0.4"/>
    <row r="16" spans="2:4" ht="29" x14ac:dyDescent="0.35">
      <c r="B16" s="32" t="s">
        <v>4</v>
      </c>
      <c r="C16" s="33"/>
      <c r="D16" s="37"/>
    </row>
    <row r="17" spans="1:4" ht="21" x14ac:dyDescent="0.35">
      <c r="B17" s="38" t="s">
        <v>5</v>
      </c>
      <c r="C17" s="39"/>
      <c r="D17" s="4">
        <v>300</v>
      </c>
    </row>
    <row r="18" spans="1:4" ht="21" x14ac:dyDescent="0.35">
      <c r="B18" s="40" t="s">
        <v>6</v>
      </c>
      <c r="C18" s="41"/>
      <c r="D18" s="5">
        <v>5</v>
      </c>
    </row>
    <row r="19" spans="1:4" ht="21" x14ac:dyDescent="0.35">
      <c r="B19" s="40" t="s">
        <v>7</v>
      </c>
      <c r="C19" s="41"/>
      <c r="D19" s="6">
        <v>1.0789999999999999E-2</v>
      </c>
    </row>
    <row r="20" spans="1:4" ht="21" x14ac:dyDescent="0.35">
      <c r="B20" s="28" t="s">
        <v>8</v>
      </c>
      <c r="C20" s="29"/>
      <c r="D20" s="7">
        <f>FV(taxa_mensal,qtd_anos*12,aporte*-1)</f>
        <v>25133.074199546292</v>
      </c>
    </row>
    <row r="21" spans="1:4" ht="21.5" thickBot="1" x14ac:dyDescent="0.4">
      <c r="B21" s="30" t="s">
        <v>9</v>
      </c>
      <c r="C21" s="31"/>
      <c r="D21" s="8">
        <f>patrimonio*rendimento_carteira</f>
        <v>226.1976677959166</v>
      </c>
    </row>
    <row r="22" spans="1:4" ht="15" thickBot="1" x14ac:dyDescent="0.4"/>
    <row r="23" spans="1:4" ht="29" x14ac:dyDescent="0.35">
      <c r="B23" s="32" t="s">
        <v>10</v>
      </c>
      <c r="C23" s="33"/>
      <c r="D23" s="9" t="s">
        <v>11</v>
      </c>
    </row>
    <row r="24" spans="1:4" ht="21" x14ac:dyDescent="0.35">
      <c r="A24" s="43">
        <v>2</v>
      </c>
      <c r="B24" s="10" t="s">
        <v>12</v>
      </c>
      <c r="C24" s="11">
        <f>FV($D$19,$A24*12,$D$17*-1)</f>
        <v>8168.2881892935648</v>
      </c>
      <c r="D24" s="12">
        <f>C24*rendimento_carteira</f>
        <v>73.514593703642078</v>
      </c>
    </row>
    <row r="25" spans="1:4" ht="21" x14ac:dyDescent="0.35">
      <c r="A25" s="43">
        <v>3</v>
      </c>
      <c r="B25" s="13" t="s">
        <v>13</v>
      </c>
      <c r="C25" s="11">
        <f>FV($D$19,$A25*12,$D$17*-1)</f>
        <v>13112.512206906633</v>
      </c>
      <c r="D25" s="12">
        <f>C25*rendimento_carteira</f>
        <v>118.01260986215969</v>
      </c>
    </row>
    <row r="26" spans="1:4" ht="21" x14ac:dyDescent="0.35">
      <c r="A26" s="43">
        <v>4</v>
      </c>
      <c r="B26" s="10" t="s">
        <v>14</v>
      </c>
      <c r="C26" s="11">
        <f t="shared" ref="C25:C52" si="0">FV($D$19,$A26*12,$D$17*-1)</f>
        <v>18736.305897483046</v>
      </c>
      <c r="D26" s="12">
        <f>C26*rendimento_carteira</f>
        <v>168.62675307734739</v>
      </c>
    </row>
    <row r="27" spans="1:4" ht="21" x14ac:dyDescent="0.35">
      <c r="A27" s="43">
        <v>5</v>
      </c>
      <c r="B27" s="13" t="s">
        <v>15</v>
      </c>
      <c r="C27" s="11">
        <f t="shared" si="0"/>
        <v>25133.074199546292</v>
      </c>
      <c r="D27" s="12">
        <f>C27*rendimento_carteira</f>
        <v>226.1976677959166</v>
      </c>
    </row>
    <row r="28" spans="1:4" ht="21" x14ac:dyDescent="0.35">
      <c r="A28" s="43">
        <v>6</v>
      </c>
      <c r="B28" s="10" t="s">
        <v>33</v>
      </c>
      <c r="C28" s="11">
        <f t="shared" si="0"/>
        <v>32409.060297479977</v>
      </c>
      <c r="D28" s="12">
        <f>C28*rendimento_carteira</f>
        <v>291.68154267731978</v>
      </c>
    </row>
    <row r="29" spans="1:4" ht="21" x14ac:dyDescent="0.35">
      <c r="A29" s="43">
        <v>7</v>
      </c>
      <c r="B29" s="13" t="s">
        <v>34</v>
      </c>
      <c r="C29" s="11">
        <f t="shared" si="0"/>
        <v>40685.110202280914</v>
      </c>
      <c r="D29" s="12">
        <f>C29*rendimento_carteira</f>
        <v>366.16599182052818</v>
      </c>
    </row>
    <row r="30" spans="1:4" ht="21" x14ac:dyDescent="0.35">
      <c r="A30" s="43">
        <v>8</v>
      </c>
      <c r="B30" s="10" t="s">
        <v>35</v>
      </c>
      <c r="C30" s="11">
        <f t="shared" si="0"/>
        <v>50098.67986896939</v>
      </c>
      <c r="D30" s="12">
        <f>C30*rendimento_carteira</f>
        <v>450.88811882072446</v>
      </c>
    </row>
    <row r="31" spans="1:4" ht="21" x14ac:dyDescent="0.35">
      <c r="A31" s="43">
        <v>9</v>
      </c>
      <c r="B31" s="10" t="s">
        <v>36</v>
      </c>
      <c r="C31" s="11">
        <f t="shared" si="0"/>
        <v>60806.118186637301</v>
      </c>
      <c r="D31" s="12">
        <f>C31*rendimento_carteira</f>
        <v>547.25506367973571</v>
      </c>
    </row>
    <row r="32" spans="1:4" ht="21" x14ac:dyDescent="0.35">
      <c r="A32" s="43">
        <v>10</v>
      </c>
      <c r="B32" s="10" t="s">
        <v>16</v>
      </c>
      <c r="C32" s="11">
        <f t="shared" si="0"/>
        <v>72985.263759051653</v>
      </c>
      <c r="D32" s="12">
        <f>C32*rendimento_carteira</f>
        <v>656.86737383146487</v>
      </c>
    </row>
    <row r="33" spans="1:4" ht="21" x14ac:dyDescent="0.35">
      <c r="A33" s="43">
        <v>11</v>
      </c>
      <c r="B33" s="10" t="s">
        <v>37</v>
      </c>
      <c r="C33" s="11">
        <f t="shared" si="0"/>
        <v>86838.398605441951</v>
      </c>
      <c r="D33" s="12">
        <f>C33*rendimento_carteira</f>
        <v>781.54558744897747</v>
      </c>
    </row>
    <row r="34" spans="1:4" ht="21" x14ac:dyDescent="0.35">
      <c r="A34" s="43">
        <v>12</v>
      </c>
      <c r="B34" s="10" t="s">
        <v>38</v>
      </c>
      <c r="C34" s="11">
        <f t="shared" si="0"/>
        <v>102595.60783914605</v>
      </c>
      <c r="D34" s="12">
        <f>C34*rendimento_carteira</f>
        <v>923.36047055231438</v>
      </c>
    </row>
    <row r="35" spans="1:4" ht="21" x14ac:dyDescent="0.35">
      <c r="A35" s="43">
        <v>13</v>
      </c>
      <c r="B35" s="10" t="s">
        <v>39</v>
      </c>
      <c r="C35" s="11">
        <f t="shared" si="0"/>
        <v>120518.60112462792</v>
      </c>
      <c r="D35" s="12">
        <f>C35*rendimento_carteira</f>
        <v>1084.6674101216513</v>
      </c>
    </row>
    <row r="36" spans="1:4" ht="21" x14ac:dyDescent="0.35">
      <c r="A36" s="43">
        <v>14</v>
      </c>
      <c r="B36" s="10" t="s">
        <v>40</v>
      </c>
      <c r="C36" s="11">
        <f t="shared" si="0"/>
        <v>140905.05938300546</v>
      </c>
      <c r="D36" s="12">
        <f>C36*rendimento_carteira</f>
        <v>1268.1455344470489</v>
      </c>
    </row>
    <row r="37" spans="1:4" ht="21" x14ac:dyDescent="0.35">
      <c r="A37" s="43">
        <v>15</v>
      </c>
      <c r="B37" s="10" t="s">
        <v>41</v>
      </c>
      <c r="C37" s="11">
        <f t="shared" si="0"/>
        <v>164093.57894001628</v>
      </c>
      <c r="D37" s="12">
        <f>C37*rendimento_carteira</f>
        <v>1476.8422104601464</v>
      </c>
    </row>
    <row r="38" spans="1:4" ht="21" x14ac:dyDescent="0.35">
      <c r="A38" s="43">
        <v>16</v>
      </c>
      <c r="B38" s="10" t="s">
        <v>42</v>
      </c>
      <c r="C38" s="11">
        <f t="shared" si="0"/>
        <v>190469.29523320353</v>
      </c>
      <c r="D38" s="12">
        <f>C38*rendimento_carteira</f>
        <v>1714.2236570988316</v>
      </c>
    </row>
    <row r="39" spans="1:4" ht="21" x14ac:dyDescent="0.35">
      <c r="A39" s="43">
        <v>17</v>
      </c>
      <c r="B39" s="10" t="s">
        <v>43</v>
      </c>
      <c r="C39" s="11">
        <f t="shared" si="0"/>
        <v>220470.27948182391</v>
      </c>
      <c r="D39" s="12">
        <f>C39*rendimento_carteira</f>
        <v>1984.232515336415</v>
      </c>
    </row>
    <row r="40" spans="1:4" ht="21" x14ac:dyDescent="0.35">
      <c r="A40" s="43">
        <v>18</v>
      </c>
      <c r="B40" s="10" t="s">
        <v>44</v>
      </c>
      <c r="C40" s="11">
        <f t="shared" si="0"/>
        <v>254594.81456102658</v>
      </c>
      <c r="D40" s="12">
        <f>C40*rendimento_carteira</f>
        <v>2291.3533310492389</v>
      </c>
    </row>
    <row r="41" spans="1:4" ht="21" x14ac:dyDescent="0.35">
      <c r="A41" s="43">
        <v>19</v>
      </c>
      <c r="B41" s="10" t="s">
        <v>45</v>
      </c>
      <c r="C41" s="11">
        <f t="shared" si="0"/>
        <v>293409.67092445685</v>
      </c>
      <c r="D41" s="12">
        <f>C41*rendimento_carteira</f>
        <v>2640.6870383201112</v>
      </c>
    </row>
    <row r="42" spans="1:4" ht="21" x14ac:dyDescent="0.35">
      <c r="A42" s="43">
        <v>20</v>
      </c>
      <c r="B42" s="10" t="s">
        <v>17</v>
      </c>
      <c r="C42" s="11">
        <f t="shared" si="0"/>
        <v>337559.52002912416</v>
      </c>
      <c r="D42" s="12">
        <f>C42*rendimento_carteira</f>
        <v>3038.0356802621172</v>
      </c>
    </row>
    <row r="43" spans="1:4" ht="21" x14ac:dyDescent="0.35">
      <c r="A43" s="43">
        <v>21</v>
      </c>
      <c r="B43" s="10" t="s">
        <v>46</v>
      </c>
      <c r="C43" s="11">
        <f t="shared" si="0"/>
        <v>387777.64160901884</v>
      </c>
      <c r="D43" s="12">
        <f>C43*rendimento_carteira</f>
        <v>3489.9987744811692</v>
      </c>
    </row>
    <row r="44" spans="1:4" ht="21" x14ac:dyDescent="0.35">
      <c r="A44" s="43">
        <v>22</v>
      </c>
      <c r="B44" s="10" t="s">
        <v>47</v>
      </c>
      <c r="C44" s="11">
        <f t="shared" si="0"/>
        <v>444898.10263334645</v>
      </c>
      <c r="D44" s="12">
        <f>C44*rendimento_carteira</f>
        <v>4004.0829237001176</v>
      </c>
    </row>
    <row r="45" spans="1:4" ht="21" x14ac:dyDescent="0.35">
      <c r="A45" s="43">
        <v>23</v>
      </c>
      <c r="B45" s="10" t="s">
        <v>48</v>
      </c>
      <c r="C45" s="11">
        <f t="shared" si="0"/>
        <v>509869.61022828578</v>
      </c>
      <c r="D45" s="12">
        <f>C45*rendimento_carteira</f>
        <v>4588.8264920545716</v>
      </c>
    </row>
    <row r="46" spans="1:4" ht="21" x14ac:dyDescent="0.35">
      <c r="A46" s="43">
        <v>24</v>
      </c>
      <c r="B46" s="10" t="s">
        <v>49</v>
      </c>
      <c r="C46" s="11">
        <f t="shared" si="0"/>
        <v>583771.26864384755</v>
      </c>
      <c r="D46" s="12">
        <f>C46*rendimento_carteira</f>
        <v>5253.9414177946273</v>
      </c>
    </row>
    <row r="47" spans="1:4" ht="21" x14ac:dyDescent="0.35">
      <c r="A47" s="43">
        <v>25</v>
      </c>
      <c r="B47" s="10" t="s">
        <v>50</v>
      </c>
      <c r="C47" s="11">
        <f t="shared" si="0"/>
        <v>667830.50197146973</v>
      </c>
      <c r="D47" s="12">
        <f>C47*rendimento_carteira</f>
        <v>6010.4745177432269</v>
      </c>
    </row>
    <row r="48" spans="1:4" ht="21" x14ac:dyDescent="0.35">
      <c r="A48" s="43">
        <v>26</v>
      </c>
      <c r="B48" s="10" t="s">
        <v>51</v>
      </c>
      <c r="C48" s="11">
        <f t="shared" si="0"/>
        <v>763443.44028869271</v>
      </c>
      <c r="D48" s="12">
        <f>C48*rendimento_carteira</f>
        <v>6870.9909625982336</v>
      </c>
    </row>
    <row r="49" spans="1:4" ht="21" x14ac:dyDescent="0.35">
      <c r="A49" s="43">
        <v>27</v>
      </c>
      <c r="B49" s="10" t="s">
        <v>52</v>
      </c>
      <c r="C49" s="11">
        <f t="shared" si="0"/>
        <v>872198.10782203404</v>
      </c>
      <c r="D49" s="12">
        <f>C49*rendimento_carteira</f>
        <v>7849.7829703983061</v>
      </c>
    </row>
    <row r="50" spans="1:4" ht="21" x14ac:dyDescent="0.35">
      <c r="A50" s="43">
        <v>28</v>
      </c>
      <c r="B50" s="10" t="s">
        <v>53</v>
      </c>
      <c r="C50" s="11">
        <f t="shared" si="0"/>
        <v>995900.79825757188</v>
      </c>
      <c r="D50" s="12">
        <f>C50*rendimento_carteira</f>
        <v>8963.1071843181471</v>
      </c>
    </row>
    <row r="51" spans="1:4" ht="21" x14ac:dyDescent="0.35">
      <c r="A51" s="43">
        <v>29</v>
      </c>
      <c r="B51" s="10" t="s">
        <v>54</v>
      </c>
      <c r="C51" s="11">
        <f t="shared" si="0"/>
        <v>1136606.0752637216</v>
      </c>
      <c r="D51" s="12">
        <f>C51*rendimento_carteira</f>
        <v>10229.454677373495</v>
      </c>
    </row>
    <row r="52" spans="1:4" ht="21.5" thickBot="1" x14ac:dyDescent="0.4">
      <c r="A52" s="43">
        <v>30</v>
      </c>
      <c r="B52" s="14" t="s">
        <v>18</v>
      </c>
      <c r="C52" s="15">
        <f t="shared" si="0"/>
        <v>1296650.8965014142</v>
      </c>
      <c r="D52" s="42">
        <f>C52*rendimento_carteira</f>
        <v>11669.858068512727</v>
      </c>
    </row>
    <row r="54" spans="1:4" ht="21" x14ac:dyDescent="0.55000000000000004">
      <c r="B54" s="59" t="s">
        <v>19</v>
      </c>
      <c r="C54" s="60" t="s">
        <v>29</v>
      </c>
      <c r="D54" s="59"/>
    </row>
    <row r="55" spans="1:4" ht="21" x14ac:dyDescent="0.55000000000000004">
      <c r="B55" s="16" t="s">
        <v>21</v>
      </c>
      <c r="C55" s="17">
        <v>300</v>
      </c>
      <c r="D55" s="16"/>
    </row>
    <row r="57" spans="1:4" ht="21" x14ac:dyDescent="0.55000000000000004">
      <c r="B57" s="18" t="s">
        <v>22</v>
      </c>
      <c r="C57" s="19" t="s">
        <v>23</v>
      </c>
      <c r="D57" s="20" t="s">
        <v>24</v>
      </c>
    </row>
    <row r="58" spans="1:4" ht="21" x14ac:dyDescent="0.55000000000000004">
      <c r="B58" s="21" t="s">
        <v>25</v>
      </c>
      <c r="C58" s="22">
        <f>VLOOKUP($C$54&amp;" - "&amp;B58,DADOS_PERFIL!$A:$D,4,FALSE)</f>
        <v>0.35</v>
      </c>
      <c r="D58" s="23">
        <f>C58*$C$55</f>
        <v>105</v>
      </c>
    </row>
    <row r="59" spans="1:4" ht="21" x14ac:dyDescent="0.55000000000000004">
      <c r="B59" s="24" t="s">
        <v>26</v>
      </c>
      <c r="C59" s="22">
        <f>VLOOKUP($C$54&amp;" - "&amp;B59,DADOS_PERFIL!$A:$D,4,FALSE)</f>
        <v>0.4</v>
      </c>
      <c r="D59" s="23">
        <f t="shared" ref="D59:D63" si="1">C59*$C$55</f>
        <v>120</v>
      </c>
    </row>
    <row r="60" spans="1:4" ht="21" x14ac:dyDescent="0.55000000000000004">
      <c r="B60" s="24" t="s">
        <v>27</v>
      </c>
      <c r="C60" s="22">
        <f>VLOOKUP($C$54&amp;" - "&amp;B60,DADOS_PERFIL!$A:$D,4,FALSE)</f>
        <v>0.15</v>
      </c>
      <c r="D60" s="23">
        <f t="shared" si="1"/>
        <v>45</v>
      </c>
    </row>
    <row r="61" spans="1:4" ht="21" x14ac:dyDescent="0.55000000000000004">
      <c r="B61" s="24" t="s">
        <v>28</v>
      </c>
      <c r="C61" s="22">
        <f>VLOOKUP($C$54&amp;" - "&amp;B61,DADOS_PERFIL!$A:$D,4,FALSE)</f>
        <v>0.1</v>
      </c>
      <c r="D61" s="23">
        <f t="shared" si="1"/>
        <v>30</v>
      </c>
    </row>
    <row r="62" spans="1:4" ht="21" x14ac:dyDescent="0.55000000000000004">
      <c r="B62" s="44" t="s">
        <v>56</v>
      </c>
      <c r="C62" s="22">
        <f>VLOOKUP($C$54&amp;" - "&amp;B62,DADOS_PERFIL!$A:$D,4,FALSE)</f>
        <v>0.05</v>
      </c>
      <c r="D62" s="23">
        <f t="shared" si="1"/>
        <v>15</v>
      </c>
    </row>
    <row r="63" spans="1:4" ht="21" x14ac:dyDescent="0.55000000000000004">
      <c r="B63" s="44" t="s">
        <v>57</v>
      </c>
      <c r="C63" s="22">
        <f>VLOOKUP($C$54&amp;" - "&amp;B63,DADOS_PERFIL!$A:$D,4,FALSE)</f>
        <v>0.06</v>
      </c>
      <c r="D63" s="23">
        <f t="shared" si="1"/>
        <v>18</v>
      </c>
    </row>
    <row r="64" spans="1:4" ht="21" x14ac:dyDescent="0.55000000000000004">
      <c r="B64" s="55" t="s">
        <v>55</v>
      </c>
      <c r="C64" s="25"/>
      <c r="D64" s="26">
        <f>SUM(D58:D61)</f>
        <v>300</v>
      </c>
    </row>
  </sheetData>
  <dataValidations count="1">
    <dataValidation type="list" allowBlank="1" showInputMessage="1" showErrorMessage="1" sqref="C54" xr:uid="{ECB99C5B-A3E7-4B5B-82D8-A8E88DD9F30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59-6E17-425C-86B5-2CB481F8A361}">
  <dimension ref="A1:I19"/>
  <sheetViews>
    <sheetView topLeftCell="A9" workbookViewId="0">
      <selection activeCell="A14" sqref="A14:D19"/>
    </sheetView>
  </sheetViews>
  <sheetFormatPr defaultRowHeight="14.5" x14ac:dyDescent="0.35"/>
  <cols>
    <col min="1" max="1" width="41.36328125" bestFit="1" customWidth="1"/>
    <col min="2" max="2" width="17.90625" customWidth="1"/>
    <col min="3" max="3" width="24.453125" bestFit="1" customWidth="1"/>
  </cols>
  <sheetData>
    <row r="1" spans="1:9" ht="21" x14ac:dyDescent="0.55000000000000004">
      <c r="A1" s="45" t="s">
        <v>31</v>
      </c>
      <c r="B1" s="45" t="s">
        <v>19</v>
      </c>
      <c r="C1" s="45" t="s">
        <v>22</v>
      </c>
      <c r="D1" s="45" t="s">
        <v>32</v>
      </c>
    </row>
    <row r="2" spans="1:9" ht="21" x14ac:dyDescent="0.55000000000000004">
      <c r="A2" s="46" t="str">
        <f>B2&amp;" - "&amp;C2</f>
        <v>Conservador - PAPEL</v>
      </c>
      <c r="B2" s="47" t="s">
        <v>20</v>
      </c>
      <c r="C2" s="47" t="s">
        <v>25</v>
      </c>
      <c r="D2" s="48">
        <v>0.5</v>
      </c>
    </row>
    <row r="3" spans="1:9" ht="21" x14ac:dyDescent="0.55000000000000004">
      <c r="A3" s="46" t="str">
        <f t="shared" ref="A3:A19" si="0">B3&amp;" - "&amp;C3</f>
        <v>Conservador - TIJOLO</v>
      </c>
      <c r="B3" s="47" t="s">
        <v>20</v>
      </c>
      <c r="C3" s="47" t="s">
        <v>26</v>
      </c>
      <c r="D3" s="48">
        <v>0.2</v>
      </c>
    </row>
    <row r="4" spans="1:9" ht="21" x14ac:dyDescent="0.55000000000000004">
      <c r="A4" s="46" t="str">
        <f t="shared" si="0"/>
        <v>Conservador - HÍBRIDOS</v>
      </c>
      <c r="B4" s="47" t="s">
        <v>20</v>
      </c>
      <c r="C4" s="47" t="s">
        <v>27</v>
      </c>
      <c r="D4" s="48">
        <v>0.2</v>
      </c>
    </row>
    <row r="5" spans="1:9" ht="21" x14ac:dyDescent="0.55000000000000004">
      <c r="A5" s="46" t="str">
        <f t="shared" si="0"/>
        <v>Conservador - FOF'S</v>
      </c>
      <c r="B5" s="47" t="s">
        <v>20</v>
      </c>
      <c r="C5" s="47" t="s">
        <v>28</v>
      </c>
      <c r="D5" s="48">
        <v>0.1</v>
      </c>
      <c r="I5" s="27"/>
    </row>
    <row r="6" spans="1:9" ht="21" x14ac:dyDescent="0.55000000000000004">
      <c r="A6" s="46" t="str">
        <f t="shared" si="0"/>
        <v>Conservador - DESENVOLVIMENTO</v>
      </c>
      <c r="B6" s="47" t="s">
        <v>20</v>
      </c>
      <c r="C6" s="47" t="s">
        <v>58</v>
      </c>
      <c r="D6" s="48">
        <v>0.02</v>
      </c>
      <c r="I6" s="27"/>
    </row>
    <row r="7" spans="1:9" ht="21" x14ac:dyDescent="0.55000000000000004">
      <c r="A7" s="46" t="str">
        <f t="shared" si="0"/>
        <v>Conservador - HOTELARIAS</v>
      </c>
      <c r="B7" s="47" t="s">
        <v>20</v>
      </c>
      <c r="C7" s="47" t="s">
        <v>59</v>
      </c>
      <c r="D7" s="48">
        <v>0.03</v>
      </c>
      <c r="I7" s="27"/>
    </row>
    <row r="8" spans="1:9" ht="21" x14ac:dyDescent="0.55000000000000004">
      <c r="A8" s="49" t="str">
        <f t="shared" si="0"/>
        <v>Moderado - PAPEL</v>
      </c>
      <c r="B8" s="49" t="s">
        <v>29</v>
      </c>
      <c r="C8" s="50" t="s">
        <v>25</v>
      </c>
      <c r="D8" s="51">
        <v>0.35</v>
      </c>
    </row>
    <row r="9" spans="1:9" ht="21" x14ac:dyDescent="0.55000000000000004">
      <c r="A9" s="49" t="str">
        <f t="shared" si="0"/>
        <v>Moderado - TIJOLO</v>
      </c>
      <c r="B9" s="49" t="s">
        <v>29</v>
      </c>
      <c r="C9" s="50" t="s">
        <v>26</v>
      </c>
      <c r="D9" s="51">
        <v>0.4</v>
      </c>
    </row>
    <row r="10" spans="1:9" ht="21" x14ac:dyDescent="0.55000000000000004">
      <c r="A10" s="49" t="str">
        <f t="shared" si="0"/>
        <v>Moderado - HÍBRIDOS</v>
      </c>
      <c r="B10" s="49" t="s">
        <v>29</v>
      </c>
      <c r="C10" s="50" t="s">
        <v>27</v>
      </c>
      <c r="D10" s="51">
        <v>0.15</v>
      </c>
    </row>
    <row r="11" spans="1:9" ht="21" x14ac:dyDescent="0.55000000000000004">
      <c r="A11" s="49" t="str">
        <f t="shared" si="0"/>
        <v>Moderado - FOF'S</v>
      </c>
      <c r="B11" s="49" t="s">
        <v>29</v>
      </c>
      <c r="C11" s="50" t="s">
        <v>28</v>
      </c>
      <c r="D11" s="51">
        <v>0.1</v>
      </c>
    </row>
    <row r="12" spans="1:9" ht="21" x14ac:dyDescent="0.55000000000000004">
      <c r="A12" s="49" t="str">
        <f t="shared" si="0"/>
        <v>Moderado - DESENVOLVIMENTO</v>
      </c>
      <c r="B12" s="49" t="s">
        <v>29</v>
      </c>
      <c r="C12" s="50" t="s">
        <v>58</v>
      </c>
      <c r="D12" s="51">
        <v>0.05</v>
      </c>
    </row>
    <row r="13" spans="1:9" ht="21" x14ac:dyDescent="0.55000000000000004">
      <c r="A13" s="49" t="str">
        <f t="shared" si="0"/>
        <v>Moderado - HOTELARIAS</v>
      </c>
      <c r="B13" s="49" t="s">
        <v>29</v>
      </c>
      <c r="C13" s="50" t="s">
        <v>59</v>
      </c>
      <c r="D13" s="51">
        <v>0.06</v>
      </c>
    </row>
    <row r="14" spans="1:9" ht="21" x14ac:dyDescent="0.55000000000000004">
      <c r="A14" s="52" t="str">
        <f t="shared" si="0"/>
        <v>Agressivo - PAPEL</v>
      </c>
      <c r="B14" s="52" t="s">
        <v>30</v>
      </c>
      <c r="C14" s="53" t="s">
        <v>25</v>
      </c>
      <c r="D14" s="54">
        <v>0.25</v>
      </c>
    </row>
    <row r="15" spans="1:9" ht="21" x14ac:dyDescent="0.55000000000000004">
      <c r="A15" s="52" t="str">
        <f t="shared" si="0"/>
        <v>Agressivo - TIJOLO</v>
      </c>
      <c r="B15" s="52" t="s">
        <v>30</v>
      </c>
      <c r="C15" s="53" t="s">
        <v>26</v>
      </c>
      <c r="D15" s="54">
        <v>0.5</v>
      </c>
    </row>
    <row r="16" spans="1:9" ht="21" x14ac:dyDescent="0.55000000000000004">
      <c r="A16" s="52" t="str">
        <f t="shared" si="0"/>
        <v>Agressivo - HÍBRIDOS</v>
      </c>
      <c r="B16" s="52" t="s">
        <v>30</v>
      </c>
      <c r="C16" s="53" t="s">
        <v>27</v>
      </c>
      <c r="D16" s="54">
        <v>0.15</v>
      </c>
    </row>
    <row r="17" spans="1:4" ht="21" x14ac:dyDescent="0.55000000000000004">
      <c r="A17" s="52" t="str">
        <f t="shared" si="0"/>
        <v>Agressivo - FOF'S</v>
      </c>
      <c r="B17" s="52" t="s">
        <v>30</v>
      </c>
      <c r="C17" s="53" t="s">
        <v>28</v>
      </c>
      <c r="D17" s="54">
        <v>0.1</v>
      </c>
    </row>
    <row r="18" spans="1:4" ht="21" x14ac:dyDescent="0.55000000000000004">
      <c r="A18" s="52" t="str">
        <f t="shared" si="0"/>
        <v>Agressivo - DESENVOLVIMENTO</v>
      </c>
      <c r="B18" s="52" t="s">
        <v>30</v>
      </c>
      <c r="C18" s="53" t="s">
        <v>58</v>
      </c>
      <c r="D18" s="54">
        <v>7.0000000000000007E-2</v>
      </c>
    </row>
    <row r="19" spans="1:4" ht="21" x14ac:dyDescent="0.55000000000000004">
      <c r="A19" s="52" t="str">
        <f t="shared" si="0"/>
        <v>Agressivo - HOTELARIAS</v>
      </c>
      <c r="B19" s="52" t="s">
        <v>30</v>
      </c>
      <c r="C19" s="53" t="s">
        <v>59</v>
      </c>
      <c r="D19" s="54">
        <v>0.08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DADOS_PERFIL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Bins</dc:creator>
  <cp:lastModifiedBy>Bins</cp:lastModifiedBy>
  <dcterms:created xsi:type="dcterms:W3CDTF">2026-10-17T21:30:47Z</dcterms:created>
  <dcterms:modified xsi:type="dcterms:W3CDTF">2026-10-17T22:29:44Z</dcterms:modified>
</cp:coreProperties>
</file>