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6015" windowWidth="19245" windowHeight="6060" tabRatio="733"/>
  </bookViews>
  <sheets>
    <sheet name="Índice" sheetId="1" r:id="rId1"/>
    <sheet name="res_tot" sheetId="6" r:id="rId2"/>
    <sheet name="res_PD" sheetId="7" r:id="rId3"/>
    <sheet name="res_SD" sheetId="8" r:id="rId4"/>
    <sheet name="res_Num-Sin" sheetId="9" r:id="rId5"/>
    <sheet name="res_Pol_em" sheetId="10" r:id="rId6"/>
    <sheet name="gen_total" sheetId="11" r:id="rId7"/>
    <sheet name="gen_PD" sheetId="12" r:id="rId8"/>
    <sheet name="gen_SD" sheetId="20" r:id="rId9"/>
    <sheet name="gen_nunsin" sheetId="13" r:id="rId10"/>
    <sheet name="gen_Pol Emit" sheetId="14" r:id="rId11"/>
    <sheet name="vida_tot" sheetId="15" r:id="rId12"/>
    <sheet name="vid_PD" sheetId="16" r:id="rId13"/>
    <sheet name="vid_SD" sheetId="17" r:id="rId14"/>
    <sheet name="vid_nunsin" sheetId="18" r:id="rId15"/>
    <sheet name="vid_pol_emit" sheetId="19" r:id="rId16"/>
    <sheet name="Datos Generales" sheetId="21" state="hidden" r:id="rId17"/>
    <sheet name="Datos Vida" sheetId="22" state="hidden" r:id="rId18"/>
  </sheets>
  <definedNames>
    <definedName name="_xlnm.Print_Area" localSheetId="9">gen_nunsin!$B$11:$L$52</definedName>
    <definedName name="_xlnm.Print_Area" localSheetId="7">gen_PD!$B$11:$L$52</definedName>
    <definedName name="_xlnm.Print_Area" localSheetId="10">'gen_Pol Emit'!$B$11:$L$52</definedName>
    <definedName name="_xlnm.Print_Area" localSheetId="8">gen_SD!$B$11:$L$52</definedName>
    <definedName name="_xlnm.Print_Area" localSheetId="6">gen_total!$B$11:$I$52</definedName>
    <definedName name="_xlnm.Print_Area" localSheetId="0">Índice!$B$2:$E$37</definedName>
    <definedName name="_xlnm.Print_Area" localSheetId="4">'res_Num-Sin'!$B$11:$G$51</definedName>
    <definedName name="_xlnm.Print_Area" localSheetId="2">res_PD!$B$11:$G$57</definedName>
    <definedName name="_xlnm.Print_Area" localSheetId="5">res_Pol_em!$B$11:$G$57</definedName>
    <definedName name="_xlnm.Print_Area" localSheetId="3">res_SD!$B$11:$G$57</definedName>
    <definedName name="_xlnm.Print_Area" localSheetId="1">res_tot!$B$11:$H$24</definedName>
    <definedName name="_xlnm.Print_Area" localSheetId="14">vid_nunsin!$B$11:$K$45</definedName>
    <definedName name="_xlnm.Print_Area" localSheetId="12">vid_PD!$B$11:$K$45</definedName>
    <definedName name="_xlnm.Print_Area" localSheetId="15">vid_pol_emit!$B$11:$K$45</definedName>
    <definedName name="_xlnm.Print_Area" localSheetId="13">vid_SD!$B$11:$K$45</definedName>
    <definedName name="_xlnm.Print_Area" localSheetId="11">vida_tot!$B$11:$I$54</definedName>
  </definedNames>
  <calcPr calcId="125725"/>
</workbook>
</file>

<file path=xl/calcChain.xml><?xml version="1.0" encoding="utf-8"?>
<calcChain xmlns="http://schemas.openxmlformats.org/spreadsheetml/2006/main">
  <c r="W114" i="21"/>
  <c r="N51"/>
  <c r="N38"/>
  <c r="N26"/>
  <c r="N25"/>
  <c r="N13"/>
  <c r="N12"/>
  <c r="N11"/>
  <c r="N7"/>
  <c r="N8"/>
  <c r="N9"/>
  <c r="N10"/>
  <c r="N14"/>
  <c r="D53" l="1"/>
  <c r="C53"/>
  <c r="D40"/>
  <c r="C40"/>
  <c r="D27"/>
  <c r="C27"/>
  <c r="D14"/>
  <c r="C232" s="1"/>
  <c r="C14"/>
  <c r="U114"/>
  <c r="O179"/>
  <c r="C44" i="14"/>
  <c r="D44"/>
  <c r="E44"/>
  <c r="F44"/>
  <c r="G44"/>
  <c r="H44"/>
  <c r="I44"/>
  <c r="J44"/>
  <c r="K44"/>
  <c r="C45"/>
  <c r="D45"/>
  <c r="E45"/>
  <c r="F45"/>
  <c r="G45"/>
  <c r="H45"/>
  <c r="I45"/>
  <c r="J45"/>
  <c r="K45"/>
  <c r="C46"/>
  <c r="D46"/>
  <c r="E46"/>
  <c r="F46"/>
  <c r="G46"/>
  <c r="H46"/>
  <c r="I46"/>
  <c r="J46"/>
  <c r="K46"/>
  <c r="C47"/>
  <c r="D47"/>
  <c r="E47"/>
  <c r="F47"/>
  <c r="G47"/>
  <c r="H47"/>
  <c r="I47"/>
  <c r="J47"/>
  <c r="K47"/>
  <c r="C48"/>
  <c r="D48"/>
  <c r="E48"/>
  <c r="F48"/>
  <c r="G48"/>
  <c r="H48"/>
  <c r="I48"/>
  <c r="J48"/>
  <c r="K48"/>
  <c r="D43"/>
  <c r="D49" s="1"/>
  <c r="E43"/>
  <c r="E49" s="1"/>
  <c r="F43"/>
  <c r="F49" s="1"/>
  <c r="G43"/>
  <c r="G49" s="1"/>
  <c r="H43"/>
  <c r="H49" s="1"/>
  <c r="I43"/>
  <c r="I49" s="1"/>
  <c r="J43"/>
  <c r="J49" s="1"/>
  <c r="K43"/>
  <c r="K49" s="1"/>
  <c r="D42"/>
  <c r="E42"/>
  <c r="F42"/>
  <c r="G42"/>
  <c r="H42"/>
  <c r="I42"/>
  <c r="J42"/>
  <c r="K42"/>
  <c r="C16"/>
  <c r="D16"/>
  <c r="E16"/>
  <c r="F16"/>
  <c r="G16"/>
  <c r="H16"/>
  <c r="I16"/>
  <c r="J16"/>
  <c r="K16"/>
  <c r="C17"/>
  <c r="D17"/>
  <c r="E17"/>
  <c r="F17"/>
  <c r="G17"/>
  <c r="H17"/>
  <c r="I17"/>
  <c r="J17"/>
  <c r="K17"/>
  <c r="C18"/>
  <c r="D18"/>
  <c r="E18"/>
  <c r="F18"/>
  <c r="G18"/>
  <c r="H18"/>
  <c r="I18"/>
  <c r="J18"/>
  <c r="K18"/>
  <c r="C19"/>
  <c r="D19"/>
  <c r="E19"/>
  <c r="F19"/>
  <c r="G19"/>
  <c r="H19"/>
  <c r="I19"/>
  <c r="J19"/>
  <c r="K19"/>
  <c r="C20"/>
  <c r="D20"/>
  <c r="E20"/>
  <c r="F20"/>
  <c r="G20"/>
  <c r="H20"/>
  <c r="I20"/>
  <c r="J20"/>
  <c r="K20"/>
  <c r="C21"/>
  <c r="D21"/>
  <c r="E21"/>
  <c r="F21"/>
  <c r="G21"/>
  <c r="H21"/>
  <c r="I21"/>
  <c r="J21"/>
  <c r="K21"/>
  <c r="C22"/>
  <c r="D22"/>
  <c r="E22"/>
  <c r="F22"/>
  <c r="G22"/>
  <c r="H22"/>
  <c r="I22"/>
  <c r="J22"/>
  <c r="K22"/>
  <c r="C23"/>
  <c r="D23"/>
  <c r="E23"/>
  <c r="F23"/>
  <c r="G23"/>
  <c r="H23"/>
  <c r="I23"/>
  <c r="J23"/>
  <c r="K23"/>
  <c r="C24"/>
  <c r="D24"/>
  <c r="E24"/>
  <c r="F24"/>
  <c r="G24"/>
  <c r="H24"/>
  <c r="I24"/>
  <c r="J24"/>
  <c r="K24"/>
  <c r="C25"/>
  <c r="D25"/>
  <c r="E25"/>
  <c r="F25"/>
  <c r="G25"/>
  <c r="H25"/>
  <c r="I25"/>
  <c r="J25"/>
  <c r="K25"/>
  <c r="C26"/>
  <c r="D26"/>
  <c r="E26"/>
  <c r="F26"/>
  <c r="G26"/>
  <c r="H26"/>
  <c r="I26"/>
  <c r="J26"/>
  <c r="K26"/>
  <c r="C27"/>
  <c r="D27"/>
  <c r="E27"/>
  <c r="F27"/>
  <c r="G27"/>
  <c r="H27"/>
  <c r="I27"/>
  <c r="J27"/>
  <c r="K27"/>
  <c r="C28"/>
  <c r="D28"/>
  <c r="E28"/>
  <c r="F28"/>
  <c r="G28"/>
  <c r="H28"/>
  <c r="I28"/>
  <c r="J28"/>
  <c r="K28"/>
  <c r="C29"/>
  <c r="D29"/>
  <c r="E29"/>
  <c r="F29"/>
  <c r="G29"/>
  <c r="H29"/>
  <c r="I29"/>
  <c r="J29"/>
  <c r="K29"/>
  <c r="C30"/>
  <c r="D30"/>
  <c r="E30"/>
  <c r="F30"/>
  <c r="G30"/>
  <c r="H30"/>
  <c r="I30"/>
  <c r="J30"/>
  <c r="K30"/>
  <c r="C31"/>
  <c r="D31"/>
  <c r="E31"/>
  <c r="F31"/>
  <c r="G31"/>
  <c r="H31"/>
  <c r="I31"/>
  <c r="J31"/>
  <c r="K31"/>
  <c r="C32"/>
  <c r="D32"/>
  <c r="E32"/>
  <c r="F32"/>
  <c r="G32"/>
  <c r="H32"/>
  <c r="I32"/>
  <c r="J32"/>
  <c r="K32"/>
  <c r="C33"/>
  <c r="D33"/>
  <c r="E33"/>
  <c r="F33"/>
  <c r="G33"/>
  <c r="H33"/>
  <c r="I33"/>
  <c r="J33"/>
  <c r="K33"/>
  <c r="C34"/>
  <c r="D34"/>
  <c r="E34"/>
  <c r="F34"/>
  <c r="G34"/>
  <c r="H34"/>
  <c r="I34"/>
  <c r="J34"/>
  <c r="K34"/>
  <c r="C35"/>
  <c r="D35"/>
  <c r="E35"/>
  <c r="F35"/>
  <c r="G35"/>
  <c r="H35"/>
  <c r="I35"/>
  <c r="J35"/>
  <c r="K35"/>
  <c r="D15"/>
  <c r="D36" s="1"/>
  <c r="D52" s="1"/>
  <c r="E15"/>
  <c r="E36" s="1"/>
  <c r="E52" s="1"/>
  <c r="F15"/>
  <c r="F36" s="1"/>
  <c r="F52" s="1"/>
  <c r="G15"/>
  <c r="G36" s="1"/>
  <c r="G52" s="1"/>
  <c r="H15"/>
  <c r="H36" s="1"/>
  <c r="H52" s="1"/>
  <c r="I15"/>
  <c r="I36" s="1"/>
  <c r="I52" s="1"/>
  <c r="J15"/>
  <c r="J36" s="1"/>
  <c r="K15"/>
  <c r="K36" s="1"/>
  <c r="D14"/>
  <c r="E14"/>
  <c r="F14"/>
  <c r="G14"/>
  <c r="H14"/>
  <c r="I14"/>
  <c r="J14"/>
  <c r="K14"/>
  <c r="C44" i="13"/>
  <c r="D44"/>
  <c r="E44"/>
  <c r="F44"/>
  <c r="G44"/>
  <c r="H44"/>
  <c r="I44"/>
  <c r="J44"/>
  <c r="K44"/>
  <c r="C45"/>
  <c r="D45"/>
  <c r="E45"/>
  <c r="F45"/>
  <c r="G45"/>
  <c r="H45"/>
  <c r="I45"/>
  <c r="J45"/>
  <c r="K45"/>
  <c r="C46"/>
  <c r="D46"/>
  <c r="E46"/>
  <c r="F46"/>
  <c r="G46"/>
  <c r="H46"/>
  <c r="I46"/>
  <c r="J46"/>
  <c r="K46"/>
  <c r="C47"/>
  <c r="D47"/>
  <c r="E47"/>
  <c r="F47"/>
  <c r="G47"/>
  <c r="H47"/>
  <c r="I47"/>
  <c r="J47"/>
  <c r="K47"/>
  <c r="C48"/>
  <c r="D48"/>
  <c r="E48"/>
  <c r="F48"/>
  <c r="G48"/>
  <c r="H48"/>
  <c r="I48"/>
  <c r="J48"/>
  <c r="K48"/>
  <c r="D43"/>
  <c r="D49" s="1"/>
  <c r="E43"/>
  <c r="E49" s="1"/>
  <c r="F43"/>
  <c r="F49" s="1"/>
  <c r="G43"/>
  <c r="G49" s="1"/>
  <c r="H43"/>
  <c r="H49" s="1"/>
  <c r="I43"/>
  <c r="I49" s="1"/>
  <c r="J43"/>
  <c r="J49" s="1"/>
  <c r="K43"/>
  <c r="K49" s="1"/>
  <c r="D42"/>
  <c r="E42"/>
  <c r="F42"/>
  <c r="G42"/>
  <c r="H42"/>
  <c r="I42"/>
  <c r="J42"/>
  <c r="K42"/>
  <c r="K35"/>
  <c r="J35"/>
  <c r="I35"/>
  <c r="H35"/>
  <c r="G35"/>
  <c r="F35"/>
  <c r="E35"/>
  <c r="D35"/>
  <c r="C35"/>
  <c r="K34"/>
  <c r="J34"/>
  <c r="I34"/>
  <c r="H34"/>
  <c r="G34"/>
  <c r="F34"/>
  <c r="E34"/>
  <c r="D34"/>
  <c r="C34"/>
  <c r="K33"/>
  <c r="J33"/>
  <c r="I33"/>
  <c r="H33"/>
  <c r="G33"/>
  <c r="F33"/>
  <c r="E33"/>
  <c r="D33"/>
  <c r="C33"/>
  <c r="K32"/>
  <c r="J32"/>
  <c r="I32"/>
  <c r="H32"/>
  <c r="G32"/>
  <c r="F32"/>
  <c r="E32"/>
  <c r="D32"/>
  <c r="C32"/>
  <c r="K31"/>
  <c r="J31"/>
  <c r="I31"/>
  <c r="H31"/>
  <c r="G31"/>
  <c r="F31"/>
  <c r="E31"/>
  <c r="D31"/>
  <c r="C31"/>
  <c r="K30"/>
  <c r="J30"/>
  <c r="I30"/>
  <c r="H30"/>
  <c r="G30"/>
  <c r="F30"/>
  <c r="E30"/>
  <c r="D30"/>
  <c r="C30"/>
  <c r="K29"/>
  <c r="J29"/>
  <c r="I29"/>
  <c r="H29"/>
  <c r="G29"/>
  <c r="F29"/>
  <c r="E29"/>
  <c r="D29"/>
  <c r="C29"/>
  <c r="K28"/>
  <c r="J28"/>
  <c r="I28"/>
  <c r="H28"/>
  <c r="G28"/>
  <c r="F28"/>
  <c r="E28"/>
  <c r="D28"/>
  <c r="C28"/>
  <c r="K27"/>
  <c r="J27"/>
  <c r="I27"/>
  <c r="H27"/>
  <c r="G27"/>
  <c r="F27"/>
  <c r="E27"/>
  <c r="D27"/>
  <c r="C27"/>
  <c r="K26"/>
  <c r="J26"/>
  <c r="I26"/>
  <c r="H26"/>
  <c r="G26"/>
  <c r="F26"/>
  <c r="E26"/>
  <c r="D26"/>
  <c r="C26"/>
  <c r="K25"/>
  <c r="J25"/>
  <c r="I25"/>
  <c r="H25"/>
  <c r="G25"/>
  <c r="F25"/>
  <c r="E25"/>
  <c r="D25"/>
  <c r="C25"/>
  <c r="K24"/>
  <c r="J24"/>
  <c r="I24"/>
  <c r="H24"/>
  <c r="G24"/>
  <c r="F24"/>
  <c r="E24"/>
  <c r="D24"/>
  <c r="C24"/>
  <c r="K23"/>
  <c r="J23"/>
  <c r="I23"/>
  <c r="H23"/>
  <c r="G23"/>
  <c r="F23"/>
  <c r="E23"/>
  <c r="D23"/>
  <c r="C23"/>
  <c r="K22"/>
  <c r="J22"/>
  <c r="I22"/>
  <c r="H22"/>
  <c r="G22"/>
  <c r="F22"/>
  <c r="E22"/>
  <c r="D22"/>
  <c r="C22"/>
  <c r="K21"/>
  <c r="J21"/>
  <c r="I21"/>
  <c r="H21"/>
  <c r="G21"/>
  <c r="F21"/>
  <c r="E21"/>
  <c r="D21"/>
  <c r="C21"/>
  <c r="K20"/>
  <c r="J20"/>
  <c r="I20"/>
  <c r="H20"/>
  <c r="G20"/>
  <c r="F20"/>
  <c r="E20"/>
  <c r="D20"/>
  <c r="C20"/>
  <c r="K19"/>
  <c r="J19"/>
  <c r="I19"/>
  <c r="H19"/>
  <c r="G19"/>
  <c r="F19"/>
  <c r="E19"/>
  <c r="D19"/>
  <c r="C19"/>
  <c r="K18"/>
  <c r="J18"/>
  <c r="I18"/>
  <c r="H18"/>
  <c r="G18"/>
  <c r="F18"/>
  <c r="E18"/>
  <c r="D18"/>
  <c r="C18"/>
  <c r="K17"/>
  <c r="J17"/>
  <c r="I17"/>
  <c r="H17"/>
  <c r="G17"/>
  <c r="F17"/>
  <c r="E17"/>
  <c r="D17"/>
  <c r="C17"/>
  <c r="K16"/>
  <c r="J16"/>
  <c r="I16"/>
  <c r="H16"/>
  <c r="G16"/>
  <c r="F16"/>
  <c r="E16"/>
  <c r="D16"/>
  <c r="C16"/>
  <c r="D15"/>
  <c r="D36" s="1"/>
  <c r="D52" s="1"/>
  <c r="E15"/>
  <c r="E36" s="1"/>
  <c r="E52" s="1"/>
  <c r="F15"/>
  <c r="F36" s="1"/>
  <c r="F52" s="1"/>
  <c r="G15"/>
  <c r="G36" s="1"/>
  <c r="G52" s="1"/>
  <c r="H15"/>
  <c r="H36" s="1"/>
  <c r="H52" s="1"/>
  <c r="I15"/>
  <c r="I36" s="1"/>
  <c r="I52" s="1"/>
  <c r="J15"/>
  <c r="J36" s="1"/>
  <c r="K15"/>
  <c r="K36" s="1"/>
  <c r="D14"/>
  <c r="E14"/>
  <c r="F14"/>
  <c r="G14"/>
  <c r="H14"/>
  <c r="I14"/>
  <c r="J14"/>
  <c r="K14"/>
  <c r="C44" i="20"/>
  <c r="D44"/>
  <c r="E44"/>
  <c r="F44"/>
  <c r="G44"/>
  <c r="H44"/>
  <c r="I44"/>
  <c r="J44"/>
  <c r="K44"/>
  <c r="C45"/>
  <c r="D45"/>
  <c r="E45"/>
  <c r="F45"/>
  <c r="G45"/>
  <c r="H45"/>
  <c r="I45"/>
  <c r="J45"/>
  <c r="K45"/>
  <c r="C46"/>
  <c r="D46"/>
  <c r="E46"/>
  <c r="F46"/>
  <c r="G46"/>
  <c r="H46"/>
  <c r="I46"/>
  <c r="J46"/>
  <c r="K46"/>
  <c r="C47"/>
  <c r="D47"/>
  <c r="E47"/>
  <c r="F47"/>
  <c r="G47"/>
  <c r="H47"/>
  <c r="I47"/>
  <c r="J47"/>
  <c r="K47"/>
  <c r="C48"/>
  <c r="D48"/>
  <c r="E48"/>
  <c r="F48"/>
  <c r="G48"/>
  <c r="H48"/>
  <c r="I48"/>
  <c r="J48"/>
  <c r="K48"/>
  <c r="D43"/>
  <c r="D49" s="1"/>
  <c r="E43"/>
  <c r="E49" s="1"/>
  <c r="F43"/>
  <c r="F49" s="1"/>
  <c r="G43"/>
  <c r="G49" s="1"/>
  <c r="H43"/>
  <c r="H49" s="1"/>
  <c r="I43"/>
  <c r="I49" s="1"/>
  <c r="J43"/>
  <c r="J49" s="1"/>
  <c r="K43"/>
  <c r="K49" s="1"/>
  <c r="D42"/>
  <c r="E42"/>
  <c r="F42"/>
  <c r="G42"/>
  <c r="H42"/>
  <c r="I42"/>
  <c r="J42"/>
  <c r="K42"/>
  <c r="C16"/>
  <c r="D16"/>
  <c r="E16"/>
  <c r="F16"/>
  <c r="G16"/>
  <c r="H16"/>
  <c r="I16"/>
  <c r="J16"/>
  <c r="K16"/>
  <c r="C17"/>
  <c r="D17"/>
  <c r="E17"/>
  <c r="F17"/>
  <c r="G17"/>
  <c r="H17"/>
  <c r="I17"/>
  <c r="J17"/>
  <c r="K17"/>
  <c r="C18"/>
  <c r="D18"/>
  <c r="E18"/>
  <c r="F18"/>
  <c r="G18"/>
  <c r="H18"/>
  <c r="I18"/>
  <c r="J18"/>
  <c r="K18"/>
  <c r="C19"/>
  <c r="D19"/>
  <c r="E19"/>
  <c r="F19"/>
  <c r="G19"/>
  <c r="H19"/>
  <c r="I19"/>
  <c r="J19"/>
  <c r="K19"/>
  <c r="C20"/>
  <c r="D20"/>
  <c r="E20"/>
  <c r="F20"/>
  <c r="G20"/>
  <c r="H20"/>
  <c r="I20"/>
  <c r="J20"/>
  <c r="K20"/>
  <c r="C21"/>
  <c r="D21"/>
  <c r="E21"/>
  <c r="F21"/>
  <c r="G21"/>
  <c r="H21"/>
  <c r="I21"/>
  <c r="J21"/>
  <c r="K21"/>
  <c r="C22"/>
  <c r="D22"/>
  <c r="E22"/>
  <c r="F22"/>
  <c r="G22"/>
  <c r="H22"/>
  <c r="I22"/>
  <c r="J22"/>
  <c r="K22"/>
  <c r="C23"/>
  <c r="D23"/>
  <c r="E23"/>
  <c r="F23"/>
  <c r="G23"/>
  <c r="H23"/>
  <c r="I23"/>
  <c r="J23"/>
  <c r="K23"/>
  <c r="C24"/>
  <c r="D24"/>
  <c r="E24"/>
  <c r="F24"/>
  <c r="G24"/>
  <c r="H24"/>
  <c r="I24"/>
  <c r="J24"/>
  <c r="K24"/>
  <c r="C25"/>
  <c r="D25"/>
  <c r="E25"/>
  <c r="F25"/>
  <c r="G25"/>
  <c r="H25"/>
  <c r="I25"/>
  <c r="J25"/>
  <c r="K25"/>
  <c r="C26"/>
  <c r="D26"/>
  <c r="E26"/>
  <c r="F26"/>
  <c r="G26"/>
  <c r="H26"/>
  <c r="I26"/>
  <c r="J26"/>
  <c r="K26"/>
  <c r="C27"/>
  <c r="D27"/>
  <c r="E27"/>
  <c r="F27"/>
  <c r="G27"/>
  <c r="H27"/>
  <c r="I27"/>
  <c r="J27"/>
  <c r="K27"/>
  <c r="C28"/>
  <c r="D28"/>
  <c r="E28"/>
  <c r="F28"/>
  <c r="G28"/>
  <c r="H28"/>
  <c r="I28"/>
  <c r="J28"/>
  <c r="K28"/>
  <c r="C29"/>
  <c r="D29"/>
  <c r="E29"/>
  <c r="F29"/>
  <c r="G29"/>
  <c r="H29"/>
  <c r="I29"/>
  <c r="J29"/>
  <c r="K29"/>
  <c r="C30"/>
  <c r="D30"/>
  <c r="E30"/>
  <c r="F30"/>
  <c r="G30"/>
  <c r="H30"/>
  <c r="I30"/>
  <c r="J30"/>
  <c r="K30"/>
  <c r="C31"/>
  <c r="D31"/>
  <c r="E31"/>
  <c r="F31"/>
  <c r="G31"/>
  <c r="H31"/>
  <c r="I31"/>
  <c r="J31"/>
  <c r="K31"/>
  <c r="C32"/>
  <c r="D32"/>
  <c r="E32"/>
  <c r="F32"/>
  <c r="G32"/>
  <c r="H32"/>
  <c r="I32"/>
  <c r="J32"/>
  <c r="K32"/>
  <c r="C33"/>
  <c r="D33"/>
  <c r="E33"/>
  <c r="F33"/>
  <c r="G33"/>
  <c r="H33"/>
  <c r="I33"/>
  <c r="J33"/>
  <c r="K33"/>
  <c r="C34"/>
  <c r="D34"/>
  <c r="E34"/>
  <c r="F34"/>
  <c r="G34"/>
  <c r="H34"/>
  <c r="I34"/>
  <c r="J34"/>
  <c r="K34"/>
  <c r="C35"/>
  <c r="D35"/>
  <c r="E35"/>
  <c r="F35"/>
  <c r="G35"/>
  <c r="H35"/>
  <c r="I35"/>
  <c r="J35"/>
  <c r="K35"/>
  <c r="D15"/>
  <c r="D36" s="1"/>
  <c r="D52" s="1"/>
  <c r="E15"/>
  <c r="E36" s="1"/>
  <c r="E52" s="1"/>
  <c r="F15"/>
  <c r="F36" s="1"/>
  <c r="F52" s="1"/>
  <c r="G15"/>
  <c r="G36" s="1"/>
  <c r="G52" s="1"/>
  <c r="H15"/>
  <c r="H36" s="1"/>
  <c r="H52" s="1"/>
  <c r="I15"/>
  <c r="I36" s="1"/>
  <c r="I52" s="1"/>
  <c r="J15"/>
  <c r="J36" s="1"/>
  <c r="K15"/>
  <c r="K36" s="1"/>
  <c r="D14"/>
  <c r="E14"/>
  <c r="F14"/>
  <c r="G14"/>
  <c r="H14"/>
  <c r="I14"/>
  <c r="J14"/>
  <c r="K14"/>
  <c r="C44" i="12"/>
  <c r="D44"/>
  <c r="E44"/>
  <c r="F44"/>
  <c r="G44"/>
  <c r="H44"/>
  <c r="I44"/>
  <c r="J44"/>
  <c r="K44"/>
  <c r="C45"/>
  <c r="D45"/>
  <c r="E45"/>
  <c r="F45"/>
  <c r="G45"/>
  <c r="H45"/>
  <c r="I45"/>
  <c r="J45"/>
  <c r="K45"/>
  <c r="C46"/>
  <c r="D46"/>
  <c r="E46"/>
  <c r="F46"/>
  <c r="G46"/>
  <c r="H46"/>
  <c r="I46"/>
  <c r="J46"/>
  <c r="K46"/>
  <c r="C47"/>
  <c r="D47"/>
  <c r="E47"/>
  <c r="F47"/>
  <c r="G47"/>
  <c r="H47"/>
  <c r="I47"/>
  <c r="J47"/>
  <c r="K47"/>
  <c r="C48"/>
  <c r="D48"/>
  <c r="E48"/>
  <c r="F48"/>
  <c r="G48"/>
  <c r="H48"/>
  <c r="I48"/>
  <c r="J48"/>
  <c r="K48"/>
  <c r="D43"/>
  <c r="D49" s="1"/>
  <c r="E43"/>
  <c r="E49" s="1"/>
  <c r="F43"/>
  <c r="F49" s="1"/>
  <c r="G43"/>
  <c r="G49" s="1"/>
  <c r="H43"/>
  <c r="H49" s="1"/>
  <c r="I43"/>
  <c r="I49" s="1"/>
  <c r="J43"/>
  <c r="J49" s="1"/>
  <c r="K43"/>
  <c r="K49" s="1"/>
  <c r="D42"/>
  <c r="E42"/>
  <c r="F42"/>
  <c r="G42"/>
  <c r="H42"/>
  <c r="I42"/>
  <c r="J42"/>
  <c r="K42"/>
  <c r="K35"/>
  <c r="J35"/>
  <c r="I35"/>
  <c r="H35"/>
  <c r="G35"/>
  <c r="F35"/>
  <c r="E35"/>
  <c r="D35"/>
  <c r="C35"/>
  <c r="K34"/>
  <c r="J34"/>
  <c r="I34"/>
  <c r="H34"/>
  <c r="G34"/>
  <c r="F34"/>
  <c r="E34"/>
  <c r="D34"/>
  <c r="C34"/>
  <c r="K33"/>
  <c r="J33"/>
  <c r="I33"/>
  <c r="H33"/>
  <c r="G33"/>
  <c r="F33"/>
  <c r="E33"/>
  <c r="D33"/>
  <c r="C33"/>
  <c r="K32"/>
  <c r="J32"/>
  <c r="I32"/>
  <c r="H32"/>
  <c r="G32"/>
  <c r="F32"/>
  <c r="E32"/>
  <c r="D32"/>
  <c r="C32"/>
  <c r="K31"/>
  <c r="J31"/>
  <c r="I31"/>
  <c r="H31"/>
  <c r="G31"/>
  <c r="F31"/>
  <c r="E31"/>
  <c r="D31"/>
  <c r="C31"/>
  <c r="K30"/>
  <c r="J30"/>
  <c r="I30"/>
  <c r="H30"/>
  <c r="G30"/>
  <c r="F30"/>
  <c r="E30"/>
  <c r="D30"/>
  <c r="C30"/>
  <c r="K29"/>
  <c r="J29"/>
  <c r="I29"/>
  <c r="H29"/>
  <c r="G29"/>
  <c r="F29"/>
  <c r="E29"/>
  <c r="D29"/>
  <c r="C29"/>
  <c r="K28"/>
  <c r="J28"/>
  <c r="I28"/>
  <c r="H28"/>
  <c r="G28"/>
  <c r="F28"/>
  <c r="E28"/>
  <c r="D28"/>
  <c r="C28"/>
  <c r="K27"/>
  <c r="J27"/>
  <c r="I27"/>
  <c r="H27"/>
  <c r="G27"/>
  <c r="F27"/>
  <c r="E27"/>
  <c r="D27"/>
  <c r="C27"/>
  <c r="K26"/>
  <c r="J26"/>
  <c r="I26"/>
  <c r="H26"/>
  <c r="G26"/>
  <c r="F26"/>
  <c r="E26"/>
  <c r="D26"/>
  <c r="C26"/>
  <c r="K25"/>
  <c r="J25"/>
  <c r="I25"/>
  <c r="H25"/>
  <c r="G25"/>
  <c r="F25"/>
  <c r="E25"/>
  <c r="D25"/>
  <c r="C25"/>
  <c r="K24"/>
  <c r="J24"/>
  <c r="I24"/>
  <c r="H24"/>
  <c r="G24"/>
  <c r="F24"/>
  <c r="E24"/>
  <c r="D24"/>
  <c r="C24"/>
  <c r="K23"/>
  <c r="J23"/>
  <c r="I23"/>
  <c r="H23"/>
  <c r="G23"/>
  <c r="F23"/>
  <c r="E23"/>
  <c r="D23"/>
  <c r="C23"/>
  <c r="K22"/>
  <c r="J22"/>
  <c r="I22"/>
  <c r="H22"/>
  <c r="G22"/>
  <c r="F22"/>
  <c r="E22"/>
  <c r="D22"/>
  <c r="C22"/>
  <c r="K21"/>
  <c r="J21"/>
  <c r="I21"/>
  <c r="H21"/>
  <c r="G21"/>
  <c r="F21"/>
  <c r="E21"/>
  <c r="D21"/>
  <c r="C21"/>
  <c r="K20"/>
  <c r="J20"/>
  <c r="I20"/>
  <c r="H20"/>
  <c r="G20"/>
  <c r="F20"/>
  <c r="E20"/>
  <c r="D20"/>
  <c r="C20"/>
  <c r="K19"/>
  <c r="J19"/>
  <c r="I19"/>
  <c r="H19"/>
  <c r="G19"/>
  <c r="F19"/>
  <c r="E19"/>
  <c r="D19"/>
  <c r="C19"/>
  <c r="K18"/>
  <c r="J18"/>
  <c r="I18"/>
  <c r="H18"/>
  <c r="G18"/>
  <c r="F18"/>
  <c r="E18"/>
  <c r="D18"/>
  <c r="C18"/>
  <c r="K17"/>
  <c r="J17"/>
  <c r="I17"/>
  <c r="H17"/>
  <c r="G17"/>
  <c r="F17"/>
  <c r="E17"/>
  <c r="D17"/>
  <c r="C17"/>
  <c r="K16"/>
  <c r="J16"/>
  <c r="I16"/>
  <c r="H16"/>
  <c r="G16"/>
  <c r="F16"/>
  <c r="E16"/>
  <c r="D16"/>
  <c r="C16"/>
  <c r="K15"/>
  <c r="K36" s="1"/>
  <c r="D15"/>
  <c r="D36" s="1"/>
  <c r="D52" s="1"/>
  <c r="E15"/>
  <c r="E36" s="1"/>
  <c r="E52" s="1"/>
  <c r="F15"/>
  <c r="F36" s="1"/>
  <c r="F52" s="1"/>
  <c r="G15"/>
  <c r="G36" s="1"/>
  <c r="G52" s="1"/>
  <c r="H15"/>
  <c r="H36" s="1"/>
  <c r="H52" s="1"/>
  <c r="I15"/>
  <c r="I36" s="1"/>
  <c r="I52" s="1"/>
  <c r="J15"/>
  <c r="J36" s="1"/>
  <c r="D14"/>
  <c r="E14"/>
  <c r="F14"/>
  <c r="G14"/>
  <c r="H14"/>
  <c r="I14"/>
  <c r="J14"/>
  <c r="K14"/>
  <c r="B27" i="10"/>
  <c r="C27"/>
  <c r="E27"/>
  <c r="G27"/>
  <c r="B28"/>
  <c r="C28"/>
  <c r="E28"/>
  <c r="G28"/>
  <c r="B29"/>
  <c r="C29"/>
  <c r="E29"/>
  <c r="G29" s="1"/>
  <c r="B30"/>
  <c r="C30"/>
  <c r="E30"/>
  <c r="G30" s="1"/>
  <c r="B31"/>
  <c r="C31"/>
  <c r="E31"/>
  <c r="G31" s="1"/>
  <c r="B32"/>
  <c r="C32"/>
  <c r="E32"/>
  <c r="G32" s="1"/>
  <c r="B33"/>
  <c r="C33"/>
  <c r="E33"/>
  <c r="G33" s="1"/>
  <c r="B27" i="9"/>
  <c r="C27"/>
  <c r="E27"/>
  <c r="G27" s="1"/>
  <c r="B28"/>
  <c r="C28"/>
  <c r="E28"/>
  <c r="G28" s="1"/>
  <c r="B29"/>
  <c r="C29"/>
  <c r="E29"/>
  <c r="G29" s="1"/>
  <c r="B30"/>
  <c r="C30"/>
  <c r="E30"/>
  <c r="G30" s="1"/>
  <c r="B31"/>
  <c r="C31"/>
  <c r="E31"/>
  <c r="G31" s="1"/>
  <c r="B32"/>
  <c r="C32"/>
  <c r="E32"/>
  <c r="G32" s="1"/>
  <c r="B33"/>
  <c r="C33"/>
  <c r="E33"/>
  <c r="G33" s="1"/>
  <c r="B27" i="8"/>
  <c r="C27"/>
  <c r="E27"/>
  <c r="G27" s="1"/>
  <c r="B28"/>
  <c r="C28"/>
  <c r="E28"/>
  <c r="G28" s="1"/>
  <c r="B29"/>
  <c r="C29"/>
  <c r="E29"/>
  <c r="G29" s="1"/>
  <c r="B30"/>
  <c r="C30"/>
  <c r="E30"/>
  <c r="G30" s="1"/>
  <c r="B31"/>
  <c r="C31"/>
  <c r="E31"/>
  <c r="G31" s="1"/>
  <c r="B32"/>
  <c r="C32"/>
  <c r="E32"/>
  <c r="G32" s="1"/>
  <c r="B33"/>
  <c r="C33"/>
  <c r="E33"/>
  <c r="G33"/>
  <c r="E27" i="7"/>
  <c r="G27"/>
  <c r="E28"/>
  <c r="E29"/>
  <c r="G29"/>
  <c r="E30"/>
  <c r="E31"/>
  <c r="G31"/>
  <c r="E32"/>
  <c r="E33"/>
  <c r="C27"/>
  <c r="C28"/>
  <c r="G28" s="1"/>
  <c r="C29"/>
  <c r="C30"/>
  <c r="G30" s="1"/>
  <c r="C31"/>
  <c r="C32"/>
  <c r="C33"/>
  <c r="B27"/>
  <c r="B28"/>
  <c r="B29"/>
  <c r="B30"/>
  <c r="B31"/>
  <c r="B32"/>
  <c r="D221" i="21"/>
  <c r="E221"/>
  <c r="F221"/>
  <c r="G221"/>
  <c r="H221"/>
  <c r="I221"/>
  <c r="J221"/>
  <c r="K221"/>
  <c r="C221"/>
  <c r="D197"/>
  <c r="E197"/>
  <c r="F197"/>
  <c r="G197"/>
  <c r="H197"/>
  <c r="I197"/>
  <c r="J197"/>
  <c r="D186"/>
  <c r="E186"/>
  <c r="F186"/>
  <c r="G186"/>
  <c r="H186"/>
  <c r="I186"/>
  <c r="J186"/>
  <c r="K186"/>
  <c r="C186"/>
  <c r="D162"/>
  <c r="E162"/>
  <c r="F162"/>
  <c r="G162"/>
  <c r="H162"/>
  <c r="I162"/>
  <c r="J162"/>
  <c r="D151"/>
  <c r="E151"/>
  <c r="F151"/>
  <c r="G151"/>
  <c r="H151"/>
  <c r="I151"/>
  <c r="J151"/>
  <c r="K151"/>
  <c r="C151"/>
  <c r="D116"/>
  <c r="E116"/>
  <c r="F116"/>
  <c r="G116"/>
  <c r="H116"/>
  <c r="I116"/>
  <c r="J116"/>
  <c r="K116"/>
  <c r="W228"/>
  <c r="W219"/>
  <c r="W193"/>
  <c r="W184"/>
  <c r="W158"/>
  <c r="W149"/>
  <c r="W123"/>
  <c r="X114"/>
  <c r="J127"/>
  <c r="Q14"/>
  <c r="N27"/>
  <c r="P14"/>
  <c r="O14"/>
  <c r="D12" i="22"/>
  <c r="D11"/>
  <c r="D10"/>
  <c r="D14" s="1"/>
  <c r="I109"/>
  <c r="H109"/>
  <c r="G109"/>
  <c r="F109"/>
  <c r="D9"/>
  <c r="E109"/>
  <c r="D8"/>
  <c r="D7"/>
  <c r="D109"/>
  <c r="K109"/>
  <c r="D123"/>
  <c r="E123"/>
  <c r="F123"/>
  <c r="G123"/>
  <c r="H123"/>
  <c r="I123"/>
  <c r="J123"/>
  <c r="K123"/>
  <c r="C123"/>
  <c r="D6"/>
  <c r="C109"/>
  <c r="C84"/>
  <c r="K52" i="12" l="1"/>
  <c r="K52" i="20"/>
  <c r="J52" i="13"/>
  <c r="K52" i="14"/>
  <c r="G32" i="7"/>
  <c r="J52" i="12"/>
  <c r="J52" i="20"/>
  <c r="K52" i="13"/>
  <c r="J52" i="14"/>
  <c r="G33" i="7"/>
  <c r="C70" i="22"/>
  <c r="N94" i="21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8"/>
  <c r="N119"/>
  <c r="N120"/>
  <c r="N121"/>
  <c r="N122"/>
  <c r="N123"/>
  <c r="N153"/>
  <c r="N154"/>
  <c r="N155"/>
  <c r="N156"/>
  <c r="N157"/>
  <c r="N15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O164"/>
  <c r="O165"/>
  <c r="O166"/>
  <c r="O167"/>
  <c r="O168"/>
  <c r="O169"/>
  <c r="O170"/>
  <c r="O171"/>
  <c r="O172"/>
  <c r="O173"/>
  <c r="O174"/>
  <c r="O175"/>
  <c r="O176"/>
  <c r="O177"/>
  <c r="O178"/>
  <c r="O180"/>
  <c r="O181"/>
  <c r="O182"/>
  <c r="O183"/>
  <c r="O184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B199"/>
  <c r="B200"/>
  <c r="B201"/>
  <c r="B202"/>
  <c r="B203"/>
  <c r="B204"/>
  <c r="B205"/>
  <c r="B206"/>
  <c r="B207"/>
  <c r="B208"/>
  <c r="B209"/>
  <c r="B210"/>
  <c r="B211"/>
  <c r="B212"/>
  <c r="B213"/>
  <c r="B215"/>
  <c r="B216"/>
  <c r="B217"/>
  <c r="B218"/>
  <c r="B94"/>
  <c r="B95"/>
  <c r="B96"/>
  <c r="B97"/>
  <c r="B98"/>
  <c r="B99"/>
  <c r="B100"/>
  <c r="B101"/>
  <c r="B102"/>
  <c r="B103"/>
  <c r="B104"/>
  <c r="B105"/>
  <c r="B106"/>
  <c r="B107"/>
  <c r="B108"/>
  <c r="B109"/>
  <c r="B214" s="1"/>
  <c r="B31" i="14" s="1"/>
  <c r="B110" i="21"/>
  <c r="B111"/>
  <c r="B112"/>
  <c r="B113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64"/>
  <c r="B165"/>
  <c r="B166"/>
  <c r="B167"/>
  <c r="B168"/>
  <c r="B169"/>
  <c r="B170"/>
  <c r="B171"/>
  <c r="B172"/>
  <c r="B173"/>
  <c r="B174"/>
  <c r="B175"/>
  <c r="B176"/>
  <c r="B177"/>
  <c r="B178"/>
  <c r="B179"/>
  <c r="B31" i="13" s="1"/>
  <c r="B180" i="21"/>
  <c r="B181"/>
  <c r="B182"/>
  <c r="B183"/>
  <c r="N79"/>
  <c r="L16" i="14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16" i="13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B16"/>
  <c r="B17"/>
  <c r="B18"/>
  <c r="B19"/>
  <c r="B20"/>
  <c r="B21"/>
  <c r="B22"/>
  <c r="B23"/>
  <c r="B24"/>
  <c r="B25"/>
  <c r="B26"/>
  <c r="B27"/>
  <c r="B28"/>
  <c r="B29"/>
  <c r="B30"/>
  <c r="B32"/>
  <c r="B33"/>
  <c r="B34"/>
  <c r="B35"/>
  <c r="B16" i="20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16" i="12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N214" i="21"/>
  <c r="B16" i="11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C41" i="1"/>
  <c r="C15" i="18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O191" i="21"/>
  <c r="M49" i="22" l="1"/>
  <c r="M46"/>
  <c r="M45"/>
  <c r="M48"/>
  <c r="M6"/>
  <c r="O27" i="21"/>
  <c r="N53"/>
  <c r="P27" i="22" l="1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63"/>
  <c r="N93" i="21"/>
  <c r="O188"/>
  <c r="O189"/>
  <c r="O190"/>
  <c r="O192"/>
  <c r="O187"/>
  <c r="O163"/>
  <c r="O27" i="22" l="1"/>
  <c r="N27"/>
  <c r="M123"/>
  <c r="M158"/>
  <c r="N158"/>
  <c r="N123"/>
  <c r="S84"/>
  <c r="R84"/>
  <c r="Q84"/>
  <c r="P84"/>
  <c r="O84"/>
  <c r="N84"/>
  <c r="M84"/>
  <c r="O49"/>
  <c r="O36"/>
  <c r="N36"/>
  <c r="Q27"/>
  <c r="M27"/>
  <c r="M23"/>
  <c r="Q14"/>
  <c r="P14"/>
  <c r="O14"/>
  <c r="R14" i="21"/>
  <c r="M14" i="22"/>
  <c r="N14"/>
  <c r="P228" i="21"/>
  <c r="Q228"/>
  <c r="R228"/>
  <c r="S228"/>
  <c r="T228"/>
  <c r="U228"/>
  <c r="V228"/>
  <c r="X228"/>
  <c r="O228"/>
  <c r="P219"/>
  <c r="Q219"/>
  <c r="R219"/>
  <c r="S219"/>
  <c r="T219"/>
  <c r="U219"/>
  <c r="V219"/>
  <c r="X219"/>
  <c r="O219"/>
  <c r="R79"/>
  <c r="Q193"/>
  <c r="R193"/>
  <c r="S193"/>
  <c r="T193"/>
  <c r="U193"/>
  <c r="V193"/>
  <c r="X193"/>
  <c r="Y193"/>
  <c r="P193"/>
  <c r="Y184"/>
  <c r="Q184"/>
  <c r="R184"/>
  <c r="S184"/>
  <c r="T184"/>
  <c r="U184"/>
  <c r="V184"/>
  <c r="X184"/>
  <c r="P184"/>
  <c r="Q158"/>
  <c r="R158"/>
  <c r="S158"/>
  <c r="T158"/>
  <c r="U158"/>
  <c r="V158"/>
  <c r="X158"/>
  <c r="Y158"/>
  <c r="P158"/>
  <c r="Y149"/>
  <c r="Q149"/>
  <c r="R149"/>
  <c r="S149"/>
  <c r="T149"/>
  <c r="U149"/>
  <c r="V149"/>
  <c r="X149"/>
  <c r="P149"/>
  <c r="Q123"/>
  <c r="R123"/>
  <c r="S123"/>
  <c r="T123"/>
  <c r="U123"/>
  <c r="V123"/>
  <c r="X123"/>
  <c r="Y123"/>
  <c r="P123"/>
  <c r="Y114"/>
  <c r="Q114"/>
  <c r="R114"/>
  <c r="S114"/>
  <c r="T114"/>
  <c r="V114"/>
  <c r="P114"/>
  <c r="O114"/>
  <c r="O88"/>
  <c r="P88"/>
  <c r="Q88"/>
  <c r="R88"/>
  <c r="S88"/>
  <c r="T88"/>
  <c r="N88"/>
  <c r="T79"/>
  <c r="O79"/>
  <c r="P79"/>
  <c r="Q79"/>
  <c r="S79"/>
  <c r="P53"/>
  <c r="O53"/>
  <c r="P40"/>
  <c r="O40"/>
  <c r="Q27"/>
  <c r="P27"/>
  <c r="N6"/>
  <c r="N187"/>
  <c r="O193"/>
  <c r="O158"/>
  <c r="O149"/>
  <c r="N193"/>
  <c r="N46"/>
  <c r="O123"/>
  <c r="B199" i="22" l="1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198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63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28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93"/>
  <c r="C42" i="1"/>
  <c r="C40"/>
  <c r="C39"/>
  <c r="D42" l="1"/>
  <c r="D40"/>
  <c r="C234" i="22"/>
  <c r="C235"/>
  <c r="C236"/>
  <c r="C237"/>
  <c r="C238"/>
  <c r="C239"/>
  <c r="C240"/>
  <c r="C233"/>
  <c r="C234" i="21"/>
  <c r="C235"/>
  <c r="C236"/>
  <c r="C237"/>
  <c r="C238"/>
  <c r="C239"/>
  <c r="C233"/>
  <c r="N128"/>
  <c r="M199" i="22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198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63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28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93"/>
  <c r="N223" i="21"/>
  <c r="N224"/>
  <c r="N225"/>
  <c r="N226"/>
  <c r="N227"/>
  <c r="N222"/>
  <c r="N199"/>
  <c r="N200"/>
  <c r="N201"/>
  <c r="N202"/>
  <c r="N203"/>
  <c r="N204"/>
  <c r="N205"/>
  <c r="N206"/>
  <c r="N207"/>
  <c r="N208"/>
  <c r="N209"/>
  <c r="N210"/>
  <c r="N211"/>
  <c r="N212"/>
  <c r="N213"/>
  <c r="N215"/>
  <c r="N216"/>
  <c r="N217"/>
  <c r="N218"/>
  <c r="N198"/>
  <c r="N152"/>
  <c r="N188"/>
  <c r="N189"/>
  <c r="N190"/>
  <c r="N191"/>
  <c r="N192"/>
  <c r="N163"/>
  <c r="N117"/>
  <c r="D81"/>
  <c r="E81"/>
  <c r="F81"/>
  <c r="G81"/>
  <c r="H81"/>
  <c r="I81"/>
  <c r="C81"/>
  <c r="E48" i="9"/>
  <c r="E49"/>
  <c r="E50"/>
  <c r="E47"/>
  <c r="G46" i="10"/>
  <c r="G25"/>
  <c r="G15"/>
  <c r="G46" i="9"/>
  <c r="G25"/>
  <c r="G15"/>
  <c r="G46" i="8"/>
  <c r="G25"/>
  <c r="G15"/>
  <c r="C16" i="19"/>
  <c r="D16"/>
  <c r="E16"/>
  <c r="F16"/>
  <c r="G16"/>
  <c r="H16"/>
  <c r="I16"/>
  <c r="J16"/>
  <c r="K16"/>
  <c r="C17"/>
  <c r="D17"/>
  <c r="E17"/>
  <c r="F17"/>
  <c r="G17"/>
  <c r="H17"/>
  <c r="I17"/>
  <c r="J17"/>
  <c r="K17"/>
  <c r="C18"/>
  <c r="D18"/>
  <c r="E18"/>
  <c r="F18"/>
  <c r="G18"/>
  <c r="H18"/>
  <c r="I18"/>
  <c r="J18"/>
  <c r="K18"/>
  <c r="C19"/>
  <c r="D19"/>
  <c r="E19"/>
  <c r="F19"/>
  <c r="G19"/>
  <c r="H19"/>
  <c r="I19"/>
  <c r="J19"/>
  <c r="K19"/>
  <c r="C20"/>
  <c r="D20"/>
  <c r="E20"/>
  <c r="F20"/>
  <c r="G20"/>
  <c r="H20"/>
  <c r="I20"/>
  <c r="J20"/>
  <c r="K20"/>
  <c r="C21"/>
  <c r="D21"/>
  <c r="E21"/>
  <c r="F21"/>
  <c r="G21"/>
  <c r="H21"/>
  <c r="I21"/>
  <c r="J21"/>
  <c r="K21"/>
  <c r="C22"/>
  <c r="D22"/>
  <c r="E22"/>
  <c r="F22"/>
  <c r="G22"/>
  <c r="H22"/>
  <c r="I22"/>
  <c r="J22"/>
  <c r="K22"/>
  <c r="C23"/>
  <c r="D23"/>
  <c r="E23"/>
  <c r="F23"/>
  <c r="G23"/>
  <c r="H23"/>
  <c r="I23"/>
  <c r="J23"/>
  <c r="K23"/>
  <c r="C24"/>
  <c r="D24"/>
  <c r="E24"/>
  <c r="F24"/>
  <c r="G24"/>
  <c r="H24"/>
  <c r="I24"/>
  <c r="J24"/>
  <c r="K24"/>
  <c r="C25"/>
  <c r="D25"/>
  <c r="E25"/>
  <c r="F25"/>
  <c r="G25"/>
  <c r="H25"/>
  <c r="I25"/>
  <c r="J25"/>
  <c r="K25"/>
  <c r="C26"/>
  <c r="D26"/>
  <c r="E26"/>
  <c r="F26"/>
  <c r="G26"/>
  <c r="H26"/>
  <c r="I26"/>
  <c r="J26"/>
  <c r="K26"/>
  <c r="C27"/>
  <c r="D27"/>
  <c r="E27"/>
  <c r="F27"/>
  <c r="G27"/>
  <c r="H27"/>
  <c r="I27"/>
  <c r="J27"/>
  <c r="K27"/>
  <c r="C28"/>
  <c r="D28"/>
  <c r="E28"/>
  <c r="F28"/>
  <c r="G28"/>
  <c r="H28"/>
  <c r="I28"/>
  <c r="J28"/>
  <c r="K28"/>
  <c r="C29"/>
  <c r="D29"/>
  <c r="E29"/>
  <c r="F29"/>
  <c r="G29"/>
  <c r="H29"/>
  <c r="I29"/>
  <c r="J29"/>
  <c r="K29"/>
  <c r="C30"/>
  <c r="D30"/>
  <c r="E30"/>
  <c r="F30"/>
  <c r="G30"/>
  <c r="H30"/>
  <c r="I30"/>
  <c r="J30"/>
  <c r="K30"/>
  <c r="C31"/>
  <c r="D31"/>
  <c r="E31"/>
  <c r="F31"/>
  <c r="G31"/>
  <c r="H31"/>
  <c r="I31"/>
  <c r="J31"/>
  <c r="K31"/>
  <c r="C32"/>
  <c r="D32"/>
  <c r="E32"/>
  <c r="F32"/>
  <c r="G32"/>
  <c r="H32"/>
  <c r="I32"/>
  <c r="J32"/>
  <c r="K32"/>
  <c r="C33"/>
  <c r="D33"/>
  <c r="E33"/>
  <c r="F33"/>
  <c r="G33"/>
  <c r="H33"/>
  <c r="I33"/>
  <c r="J33"/>
  <c r="K33"/>
  <c r="C34"/>
  <c r="D34"/>
  <c r="E34"/>
  <c r="F34"/>
  <c r="G34"/>
  <c r="H34"/>
  <c r="I34"/>
  <c r="J34"/>
  <c r="K34"/>
  <c r="C35"/>
  <c r="D35"/>
  <c r="E35"/>
  <c r="F35"/>
  <c r="G35"/>
  <c r="H35"/>
  <c r="I35"/>
  <c r="J35"/>
  <c r="K35"/>
  <c r="C36"/>
  <c r="D36"/>
  <c r="E36"/>
  <c r="F36"/>
  <c r="G36"/>
  <c r="H36"/>
  <c r="I36"/>
  <c r="J36"/>
  <c r="K36"/>
  <c r="C37"/>
  <c r="D37"/>
  <c r="E37"/>
  <c r="F37"/>
  <c r="G37"/>
  <c r="H37"/>
  <c r="I37"/>
  <c r="J37"/>
  <c r="K37"/>
  <c r="C38"/>
  <c r="D38"/>
  <c r="E38"/>
  <c r="F38"/>
  <c r="G38"/>
  <c r="H38"/>
  <c r="I38"/>
  <c r="J38"/>
  <c r="K38"/>
  <c r="C39"/>
  <c r="D39"/>
  <c r="E39"/>
  <c r="F39"/>
  <c r="G39"/>
  <c r="H39"/>
  <c r="I39"/>
  <c r="J39"/>
  <c r="K39"/>
  <c r="C40"/>
  <c r="D40"/>
  <c r="E40"/>
  <c r="F40"/>
  <c r="G40"/>
  <c r="H40"/>
  <c r="I40"/>
  <c r="J40"/>
  <c r="K40"/>
  <c r="C41"/>
  <c r="D41"/>
  <c r="E41"/>
  <c r="F41"/>
  <c r="G41"/>
  <c r="H41"/>
  <c r="I41"/>
  <c r="J41"/>
  <c r="K41"/>
  <c r="C42"/>
  <c r="D42"/>
  <c r="E42"/>
  <c r="F42"/>
  <c r="G42"/>
  <c r="H42"/>
  <c r="I42"/>
  <c r="J42"/>
  <c r="K42"/>
  <c r="C43"/>
  <c r="D43"/>
  <c r="E43"/>
  <c r="F43"/>
  <c r="G43"/>
  <c r="H43"/>
  <c r="I43"/>
  <c r="J43"/>
  <c r="K43"/>
  <c r="C44"/>
  <c r="D44"/>
  <c r="E44"/>
  <c r="F44"/>
  <c r="G44"/>
  <c r="H44"/>
  <c r="I44"/>
  <c r="J44"/>
  <c r="K44"/>
  <c r="D15"/>
  <c r="E15"/>
  <c r="F15"/>
  <c r="G15"/>
  <c r="H15"/>
  <c r="I15"/>
  <c r="J15"/>
  <c r="K15"/>
  <c r="C15"/>
  <c r="B12"/>
  <c r="D197" i="22"/>
  <c r="D14" i="19" s="1"/>
  <c r="E197" i="22"/>
  <c r="E14" i="19"/>
  <c r="F197" i="22"/>
  <c r="F14" i="19"/>
  <c r="G197" i="22"/>
  <c r="G14" i="19"/>
  <c r="H197" i="22"/>
  <c r="H14" i="19"/>
  <c r="I197" i="22"/>
  <c r="I14" i="19"/>
  <c r="J197" i="22"/>
  <c r="J14" i="19"/>
  <c r="K197" i="22"/>
  <c r="K14" i="19"/>
  <c r="C197" i="22"/>
  <c r="C14" i="19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15"/>
  <c r="V228" i="22"/>
  <c r="G16" i="18"/>
  <c r="H16"/>
  <c r="I16"/>
  <c r="K16"/>
  <c r="G17"/>
  <c r="H17"/>
  <c r="I17"/>
  <c r="K17"/>
  <c r="G18"/>
  <c r="H18"/>
  <c r="I18"/>
  <c r="K18"/>
  <c r="G19"/>
  <c r="H19"/>
  <c r="I19"/>
  <c r="K19"/>
  <c r="G20"/>
  <c r="H20"/>
  <c r="I20"/>
  <c r="K20"/>
  <c r="G21"/>
  <c r="H21"/>
  <c r="I21"/>
  <c r="K21"/>
  <c r="G22"/>
  <c r="H22"/>
  <c r="I22"/>
  <c r="K22"/>
  <c r="G23"/>
  <c r="H23"/>
  <c r="I23"/>
  <c r="K23"/>
  <c r="G24"/>
  <c r="H24"/>
  <c r="I24"/>
  <c r="K24"/>
  <c r="G25"/>
  <c r="H25"/>
  <c r="I25"/>
  <c r="K25"/>
  <c r="G26"/>
  <c r="H26"/>
  <c r="I26"/>
  <c r="K26"/>
  <c r="G27"/>
  <c r="H27"/>
  <c r="I27"/>
  <c r="K27"/>
  <c r="G28"/>
  <c r="H28"/>
  <c r="I28"/>
  <c r="K28"/>
  <c r="G29"/>
  <c r="H29"/>
  <c r="I29"/>
  <c r="K29"/>
  <c r="G30"/>
  <c r="H30"/>
  <c r="I30"/>
  <c r="K30"/>
  <c r="G31"/>
  <c r="H31"/>
  <c r="I31"/>
  <c r="K31"/>
  <c r="G32"/>
  <c r="H32"/>
  <c r="I32"/>
  <c r="K32"/>
  <c r="G33"/>
  <c r="H33"/>
  <c r="I33"/>
  <c r="K33"/>
  <c r="G34"/>
  <c r="H34"/>
  <c r="I34"/>
  <c r="K34"/>
  <c r="G35"/>
  <c r="H35"/>
  <c r="I35"/>
  <c r="K35"/>
  <c r="G36"/>
  <c r="H36"/>
  <c r="I36"/>
  <c r="K36"/>
  <c r="G37"/>
  <c r="H37"/>
  <c r="I37"/>
  <c r="K37"/>
  <c r="G38"/>
  <c r="H38"/>
  <c r="I38"/>
  <c r="K38"/>
  <c r="G39"/>
  <c r="H39"/>
  <c r="I39"/>
  <c r="K39"/>
  <c r="G40"/>
  <c r="H40"/>
  <c r="I40"/>
  <c r="K40"/>
  <c r="G41"/>
  <c r="H41"/>
  <c r="I41"/>
  <c r="K41"/>
  <c r="G42"/>
  <c r="H42"/>
  <c r="I42"/>
  <c r="K42"/>
  <c r="G43"/>
  <c r="H43"/>
  <c r="I43"/>
  <c r="K43"/>
  <c r="G44"/>
  <c r="H44"/>
  <c r="I44"/>
  <c r="K44"/>
  <c r="G15"/>
  <c r="H15"/>
  <c r="H45" s="1"/>
  <c r="I15"/>
  <c r="K15"/>
  <c r="K45" s="1"/>
  <c r="D162" i="22"/>
  <c r="D14" i="18" s="1"/>
  <c r="E162" i="22"/>
  <c r="E14" i="18" s="1"/>
  <c r="F162" i="22"/>
  <c r="F14" i="18" s="1"/>
  <c r="G162" i="22"/>
  <c r="G14" i="18" s="1"/>
  <c r="H162" i="22"/>
  <c r="H14" i="18" s="1"/>
  <c r="I162" i="22"/>
  <c r="I14" i="18" s="1"/>
  <c r="J162" i="22"/>
  <c r="J14" i="18" s="1"/>
  <c r="K162" i="22"/>
  <c r="K14" i="18" s="1"/>
  <c r="C162" i="22"/>
  <c r="C14" i="18" s="1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15"/>
  <c r="U193" i="22"/>
  <c r="T193"/>
  <c r="S193"/>
  <c r="R193"/>
  <c r="Q193"/>
  <c r="M34"/>
  <c r="O193"/>
  <c r="N193"/>
  <c r="B12" i="18"/>
  <c r="D127" i="22"/>
  <c r="D14" i="17"/>
  <c r="E127" i="22"/>
  <c r="E14" i="17"/>
  <c r="F127" i="22"/>
  <c r="F14" i="17"/>
  <c r="G127" i="22"/>
  <c r="G14" i="17"/>
  <c r="H127" i="22"/>
  <c r="H14" i="17"/>
  <c r="I127" i="22"/>
  <c r="I14" i="17"/>
  <c r="J127" i="22"/>
  <c r="J14" i="17"/>
  <c r="K127" i="22"/>
  <c r="K14" i="17"/>
  <c r="C127" i="22"/>
  <c r="C14" i="17"/>
  <c r="U158" i="22"/>
  <c r="T158"/>
  <c r="S158"/>
  <c r="R158"/>
  <c r="Q158"/>
  <c r="P158"/>
  <c r="O158"/>
  <c r="D14" i="16"/>
  <c r="E14"/>
  <c r="F14"/>
  <c r="G14"/>
  <c r="H14"/>
  <c r="I14"/>
  <c r="J14"/>
  <c r="K14"/>
  <c r="C14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15"/>
  <c r="U123" i="22"/>
  <c r="T123"/>
  <c r="S123"/>
  <c r="R123"/>
  <c r="Q123"/>
  <c r="P123"/>
  <c r="O123"/>
  <c r="D14" i="15"/>
  <c r="E14"/>
  <c r="F14"/>
  <c r="G14"/>
  <c r="H14"/>
  <c r="I14"/>
  <c r="C14"/>
  <c r="B53"/>
  <c r="D86" i="22"/>
  <c r="D52" i="15" s="1"/>
  <c r="E86" i="22"/>
  <c r="E52" i="15" s="1"/>
  <c r="F86" i="22"/>
  <c r="F52" i="15" s="1"/>
  <c r="G86" i="22"/>
  <c r="G52" i="15" s="1"/>
  <c r="H86" i="22"/>
  <c r="H52" i="15" s="1"/>
  <c r="I86" i="22"/>
  <c r="I52" i="15" s="1"/>
  <c r="C86" i="22"/>
  <c r="C52" i="15" s="1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15"/>
  <c r="C246" i="22"/>
  <c r="C244"/>
  <c r="C242"/>
  <c r="L42" i="20"/>
  <c r="C42"/>
  <c r="L14" i="12"/>
  <c r="C14"/>
  <c r="D42" i="11"/>
  <c r="E42"/>
  <c r="F42"/>
  <c r="G42"/>
  <c r="H42"/>
  <c r="I42"/>
  <c r="C42"/>
  <c r="D14"/>
  <c r="E14"/>
  <c r="F14"/>
  <c r="G14"/>
  <c r="H14"/>
  <c r="I14"/>
  <c r="C14"/>
  <c r="B48" i="9"/>
  <c r="B49"/>
  <c r="B50"/>
  <c r="B47"/>
  <c r="B48" i="7"/>
  <c r="B49"/>
  <c r="B50"/>
  <c r="B51"/>
  <c r="B52"/>
  <c r="B53"/>
  <c r="B54"/>
  <c r="B47"/>
  <c r="B42" i="22"/>
  <c r="B48" i="10"/>
  <c r="B43" i="22"/>
  <c r="B49" i="10"/>
  <c r="B44" i="22"/>
  <c r="B50" i="10"/>
  <c r="B45" i="22"/>
  <c r="B51" i="10"/>
  <c r="B46" i="22"/>
  <c r="B52" i="10"/>
  <c r="B47" i="22"/>
  <c r="B53" i="10"/>
  <c r="B48" i="22"/>
  <c r="B54" i="10"/>
  <c r="B41" i="22"/>
  <c r="B47" i="10"/>
  <c r="B20" i="22"/>
  <c r="B48" i="8"/>
  <c r="B21" i="22"/>
  <c r="B49" i="8"/>
  <c r="B22" i="22"/>
  <c r="B50" i="8"/>
  <c r="B23" i="22"/>
  <c r="B51" i="8"/>
  <c r="B24" i="22"/>
  <c r="B52" i="8"/>
  <c r="B25" i="22"/>
  <c r="B53" i="8"/>
  <c r="B26" i="22"/>
  <c r="B54" i="8"/>
  <c r="B19" i="22"/>
  <c r="B47" i="8"/>
  <c r="B33" i="7"/>
  <c r="B26"/>
  <c r="B46" i="21"/>
  <c r="B47"/>
  <c r="B48"/>
  <c r="B49"/>
  <c r="B50"/>
  <c r="B52"/>
  <c r="B45"/>
  <c r="B26" i="10"/>
  <c r="B33" i="21"/>
  <c r="B34"/>
  <c r="B35"/>
  <c r="B36"/>
  <c r="B37"/>
  <c r="B39"/>
  <c r="B32"/>
  <c r="B26" i="9"/>
  <c r="B20" i="21"/>
  <c r="B21"/>
  <c r="B22"/>
  <c r="B23"/>
  <c r="B24"/>
  <c r="B26"/>
  <c r="B19"/>
  <c r="B26" i="8"/>
  <c r="L44" i="14"/>
  <c r="L45"/>
  <c r="L46"/>
  <c r="L47"/>
  <c r="L48"/>
  <c r="L43"/>
  <c r="C43"/>
  <c r="L15"/>
  <c r="C15"/>
  <c r="L221" i="21"/>
  <c r="L42" i="14"/>
  <c r="C42"/>
  <c r="K197" i="21"/>
  <c r="L197"/>
  <c r="L14" i="14"/>
  <c r="C197" i="21"/>
  <c r="C42" i="13"/>
  <c r="L186" i="21"/>
  <c r="K162"/>
  <c r="L162"/>
  <c r="L14" i="13"/>
  <c r="C162" i="21"/>
  <c r="C14" i="13"/>
  <c r="L116" i="21"/>
  <c r="L42" i="12"/>
  <c r="C116" i="21"/>
  <c r="C42" i="12"/>
  <c r="D127" i="21"/>
  <c r="E127"/>
  <c r="F127"/>
  <c r="G127"/>
  <c r="H127"/>
  <c r="I127"/>
  <c r="K127"/>
  <c r="L127"/>
  <c r="L14" i="20"/>
  <c r="C127" i="21"/>
  <c r="C14" i="20"/>
  <c r="B40" i="14"/>
  <c r="B12"/>
  <c r="N52" i="21"/>
  <c r="N50"/>
  <c r="N48"/>
  <c r="L44" i="13"/>
  <c r="L45"/>
  <c r="L46"/>
  <c r="L47"/>
  <c r="L48"/>
  <c r="L43"/>
  <c r="C43"/>
  <c r="L15"/>
  <c r="C15"/>
  <c r="N37" i="21"/>
  <c r="N36"/>
  <c r="N35"/>
  <c r="N34"/>
  <c r="N33"/>
  <c r="N32"/>
  <c r="B40" i="13"/>
  <c r="B12"/>
  <c r="B153" i="21"/>
  <c r="B44" i="20" s="1"/>
  <c r="B154" i="21"/>
  <c r="B45" i="20" s="1"/>
  <c r="B155" i="21"/>
  <c r="B46" i="20" s="1"/>
  <c r="B156" i="21"/>
  <c r="B47" i="20" s="1"/>
  <c r="B157" i="21"/>
  <c r="B48" i="20" s="1"/>
  <c r="B152" i="21"/>
  <c r="B43" i="20" s="1"/>
  <c r="B128" i="21"/>
  <c r="B15" i="20"/>
  <c r="B93" i="21"/>
  <c r="B198"/>
  <c r="B15" i="14"/>
  <c r="N23" i="21"/>
  <c r="N21"/>
  <c r="N19"/>
  <c r="B118"/>
  <c r="B188" s="1"/>
  <c r="B44" i="13" s="1"/>
  <c r="B119" i="21"/>
  <c r="B45" i="12" s="1"/>
  <c r="B120" i="21"/>
  <c r="B190" s="1"/>
  <c r="B46" i="13" s="1"/>
  <c r="B121" i="21"/>
  <c r="B47" i="12" s="1"/>
  <c r="B122" i="21"/>
  <c r="B192"/>
  <c r="B48" i="13" s="1"/>
  <c r="B117" i="21"/>
  <c r="B43" i="12"/>
  <c r="B17" i="14"/>
  <c r="B19"/>
  <c r="B21"/>
  <c r="B23"/>
  <c r="B25"/>
  <c r="B27"/>
  <c r="B29"/>
  <c r="B32"/>
  <c r="B34"/>
  <c r="D5" i="22"/>
  <c r="D31" s="1"/>
  <c r="C5"/>
  <c r="C31" s="1"/>
  <c r="D5" i="21"/>
  <c r="D18" s="1"/>
  <c r="D44" s="1"/>
  <c r="C5"/>
  <c r="C31" s="1"/>
  <c r="B44" i="11"/>
  <c r="B45"/>
  <c r="B46"/>
  <c r="B47"/>
  <c r="B48"/>
  <c r="B43"/>
  <c r="B15"/>
  <c r="C48" i="10"/>
  <c r="C49"/>
  <c r="C50"/>
  <c r="C51"/>
  <c r="C52"/>
  <c r="C53"/>
  <c r="C54"/>
  <c r="C47"/>
  <c r="E26"/>
  <c r="C26"/>
  <c r="B43"/>
  <c r="B22"/>
  <c r="B12"/>
  <c r="B43" i="9"/>
  <c r="B22"/>
  <c r="B12"/>
  <c r="C48"/>
  <c r="C49"/>
  <c r="G49" s="1"/>
  <c r="C50"/>
  <c r="C47"/>
  <c r="G47" s="1"/>
  <c r="E26"/>
  <c r="C26"/>
  <c r="N40" i="21"/>
  <c r="C241"/>
  <c r="C243"/>
  <c r="C244"/>
  <c r="C242"/>
  <c r="C245"/>
  <c r="C245" i="22"/>
  <c r="C243"/>
  <c r="C232"/>
  <c r="C241"/>
  <c r="M193"/>
  <c r="M36"/>
  <c r="M32"/>
  <c r="N39" i="21"/>
  <c r="M8" i="22"/>
  <c r="M10"/>
  <c r="M12"/>
  <c r="M19"/>
  <c r="M21"/>
  <c r="M25"/>
  <c r="M35"/>
  <c r="P193"/>
  <c r="N228"/>
  <c r="M7"/>
  <c r="M9"/>
  <c r="M11"/>
  <c r="M13"/>
  <c r="M20"/>
  <c r="M22"/>
  <c r="M24"/>
  <c r="M26"/>
  <c r="M33"/>
  <c r="M228"/>
  <c r="N20" i="21"/>
  <c r="N22"/>
  <c r="N24"/>
  <c r="N45"/>
  <c r="N47"/>
  <c r="N49"/>
  <c r="N228"/>
  <c r="B189"/>
  <c r="B45" i="13" s="1"/>
  <c r="B191" i="21"/>
  <c r="B47" i="13" s="1"/>
  <c r="B35" i="14"/>
  <c r="B33"/>
  <c r="B30"/>
  <c r="B28"/>
  <c r="B26"/>
  <c r="B24"/>
  <c r="B22"/>
  <c r="B20"/>
  <c r="B18"/>
  <c r="B16"/>
  <c r="B227" i="21"/>
  <c r="B48" i="14" s="1"/>
  <c r="B225" i="21"/>
  <c r="B46" i="14" s="1"/>
  <c r="B223" i="21"/>
  <c r="B44" i="14" s="1"/>
  <c r="B15" i="12"/>
  <c r="B44"/>
  <c r="B46"/>
  <c r="L42" i="13"/>
  <c r="C14" i="14"/>
  <c r="B163" i="21"/>
  <c r="B15" i="13"/>
  <c r="B222" i="21"/>
  <c r="B43" i="14" s="1"/>
  <c r="B226" i="21"/>
  <c r="B47" i="14" s="1"/>
  <c r="B224" i="21"/>
  <c r="B45" i="14" s="1"/>
  <c r="D39" i="1"/>
  <c r="E39"/>
  <c r="B12" i="6" s="1"/>
  <c r="J45" i="19"/>
  <c r="I45"/>
  <c r="H45"/>
  <c r="G45"/>
  <c r="F45"/>
  <c r="E45"/>
  <c r="D45"/>
  <c r="C45"/>
  <c r="G16" i="17"/>
  <c r="H16"/>
  <c r="H30" i="16"/>
  <c r="C44"/>
  <c r="D28" i="15"/>
  <c r="G15"/>
  <c r="H23"/>
  <c r="I32"/>
  <c r="C42"/>
  <c r="I47" i="11"/>
  <c r="H15"/>
  <c r="E52" i="8"/>
  <c r="E52" i="7"/>
  <c r="G44" i="11"/>
  <c r="H45"/>
  <c r="I46"/>
  <c r="C48"/>
  <c r="E43"/>
  <c r="I15"/>
  <c r="E49" i="7"/>
  <c r="B12" i="20"/>
  <c r="E26" i="7"/>
  <c r="J45" i="18"/>
  <c r="I45"/>
  <c r="G45"/>
  <c r="F45"/>
  <c r="E45"/>
  <c r="D45"/>
  <c r="C45"/>
  <c r="B44" i="17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L49" i="14"/>
  <c r="C49"/>
  <c r="L36"/>
  <c r="C36"/>
  <c r="L49" i="13"/>
  <c r="E45" i="10"/>
  <c r="C45"/>
  <c r="E34"/>
  <c r="G26"/>
  <c r="E24"/>
  <c r="C24"/>
  <c r="E14"/>
  <c r="C14"/>
  <c r="E51" i="9"/>
  <c r="F49" s="1"/>
  <c r="C51"/>
  <c r="D49" s="1"/>
  <c r="G50"/>
  <c r="D50"/>
  <c r="G48"/>
  <c r="D47"/>
  <c r="E45"/>
  <c r="C45"/>
  <c r="C34"/>
  <c r="E24"/>
  <c r="C24"/>
  <c r="E14"/>
  <c r="C14"/>
  <c r="E45" i="8"/>
  <c r="C45"/>
  <c r="E24"/>
  <c r="C24"/>
  <c r="E14"/>
  <c r="C14"/>
  <c r="G46" i="7"/>
  <c r="E45"/>
  <c r="C45"/>
  <c r="G25"/>
  <c r="E24"/>
  <c r="C24"/>
  <c r="F48" i="9"/>
  <c r="K45" i="19"/>
  <c r="B48" i="12"/>
  <c r="B187" i="21"/>
  <c r="B43" i="13" s="1"/>
  <c r="H28" i="16"/>
  <c r="E15"/>
  <c r="F44"/>
  <c r="H42"/>
  <c r="K39"/>
  <c r="F36"/>
  <c r="J32"/>
  <c r="E29"/>
  <c r="D26"/>
  <c r="F24"/>
  <c r="H22"/>
  <c r="J20"/>
  <c r="C19"/>
  <c r="E17"/>
  <c r="G15" i="17"/>
  <c r="J44"/>
  <c r="C43"/>
  <c r="E41"/>
  <c r="G39"/>
  <c r="I37"/>
  <c r="K35"/>
  <c r="D34"/>
  <c r="F32"/>
  <c r="H30"/>
  <c r="J28"/>
  <c r="C27"/>
  <c r="E25"/>
  <c r="G23"/>
  <c r="I21"/>
  <c r="K19"/>
  <c r="D18"/>
  <c r="F16"/>
  <c r="E40" i="16"/>
  <c r="G38"/>
  <c r="I36"/>
  <c r="K34"/>
  <c r="D33"/>
  <c r="F31"/>
  <c r="H29"/>
  <c r="J27"/>
  <c r="C26"/>
  <c r="E24"/>
  <c r="G22"/>
  <c r="I20"/>
  <c r="K18"/>
  <c r="D17"/>
  <c r="H15" i="17"/>
  <c r="I44"/>
  <c r="K42"/>
  <c r="D41"/>
  <c r="F39"/>
  <c r="H37"/>
  <c r="J35"/>
  <c r="C34"/>
  <c r="E32"/>
  <c r="G30"/>
  <c r="I28"/>
  <c r="K26"/>
  <c r="D25"/>
  <c r="F23"/>
  <c r="H21"/>
  <c r="J19"/>
  <c r="C18"/>
  <c r="E16"/>
  <c r="C26" i="7"/>
  <c r="C34" s="1"/>
  <c r="C48"/>
  <c r="C49" i="8"/>
  <c r="C49" i="7"/>
  <c r="C52" i="8"/>
  <c r="G52" s="1"/>
  <c r="C52" i="7"/>
  <c r="C53" i="8"/>
  <c r="C53" i="7"/>
  <c r="C26" i="8"/>
  <c r="D19" i="17"/>
  <c r="I22"/>
  <c r="E26"/>
  <c r="J29"/>
  <c r="F33"/>
  <c r="K36"/>
  <c r="G40"/>
  <c r="C44"/>
  <c r="G16" i="16"/>
  <c r="C20"/>
  <c r="H23"/>
  <c r="D27"/>
  <c r="I30"/>
  <c r="E34"/>
  <c r="J37"/>
  <c r="F41"/>
  <c r="E19" i="17"/>
  <c r="J22"/>
  <c r="F26"/>
  <c r="K29"/>
  <c r="G33"/>
  <c r="C37"/>
  <c r="H40"/>
  <c r="D44"/>
  <c r="C17" i="16"/>
  <c r="H20"/>
  <c r="D24"/>
  <c r="J28"/>
  <c r="K35"/>
  <c r="F42"/>
  <c r="E31"/>
  <c r="J34"/>
  <c r="F38"/>
  <c r="J41"/>
  <c r="H43"/>
  <c r="D16" i="15"/>
  <c r="F18"/>
  <c r="H20"/>
  <c r="C23"/>
  <c r="E25"/>
  <c r="G27"/>
  <c r="I29"/>
  <c r="D32"/>
  <c r="F34"/>
  <c r="H36"/>
  <c r="C39"/>
  <c r="E41"/>
  <c r="G43"/>
  <c r="L44" i="20"/>
  <c r="G16" i="15"/>
  <c r="H17"/>
  <c r="I18"/>
  <c r="C20"/>
  <c r="D21"/>
  <c r="E22"/>
  <c r="F23"/>
  <c r="G24"/>
  <c r="D25"/>
  <c r="H25"/>
  <c r="E26"/>
  <c r="I26"/>
  <c r="F27"/>
  <c r="C28"/>
  <c r="G28"/>
  <c r="D29"/>
  <c r="H29"/>
  <c r="E30"/>
  <c r="I30"/>
  <c r="F31"/>
  <c r="C32"/>
  <c r="G32"/>
  <c r="D33"/>
  <c r="H33"/>
  <c r="E34"/>
  <c r="I34"/>
  <c r="F35"/>
  <c r="C36"/>
  <c r="G36"/>
  <c r="D37"/>
  <c r="H37"/>
  <c r="E38"/>
  <c r="I38"/>
  <c r="F39"/>
  <c r="C40"/>
  <c r="G40"/>
  <c r="D41"/>
  <c r="H41"/>
  <c r="E42"/>
  <c r="I42"/>
  <c r="F43"/>
  <c r="C44"/>
  <c r="G44"/>
  <c r="F15"/>
  <c r="C15"/>
  <c r="L47" i="20"/>
  <c r="E18" i="17"/>
  <c r="J21"/>
  <c r="F25"/>
  <c r="K28"/>
  <c r="G32"/>
  <c r="C36"/>
  <c r="H39"/>
  <c r="D43"/>
  <c r="J15"/>
  <c r="D19" i="16"/>
  <c r="I22"/>
  <c r="E26"/>
  <c r="J29"/>
  <c r="F33"/>
  <c r="K36"/>
  <c r="G40"/>
  <c r="F18" i="17"/>
  <c r="K21"/>
  <c r="G25"/>
  <c r="C29"/>
  <c r="H32"/>
  <c r="D36"/>
  <c r="I39"/>
  <c r="E43"/>
  <c r="D16" i="16"/>
  <c r="I19"/>
  <c r="E23"/>
  <c r="C27"/>
  <c r="D34"/>
  <c r="E41"/>
  <c r="K29"/>
  <c r="K33"/>
  <c r="G37"/>
  <c r="C41"/>
  <c r="D43"/>
  <c r="K44"/>
  <c r="J15"/>
  <c r="C53" i="15"/>
  <c r="C54" s="1"/>
  <c r="I17"/>
  <c r="D20"/>
  <c r="F22"/>
  <c r="H24"/>
  <c r="C27"/>
  <c r="E29"/>
  <c r="G31"/>
  <c r="I33"/>
  <c r="D36"/>
  <c r="F38"/>
  <c r="H40"/>
  <c r="C43"/>
  <c r="L43" i="20"/>
  <c r="L47" i="12"/>
  <c r="E16" i="15"/>
  <c r="F17"/>
  <c r="G18"/>
  <c r="H19"/>
  <c r="I20"/>
  <c r="C22"/>
  <c r="D23"/>
  <c r="E24"/>
  <c r="F25"/>
  <c r="G26"/>
  <c r="H27"/>
  <c r="I28"/>
  <c r="C30"/>
  <c r="D31"/>
  <c r="E32"/>
  <c r="F33"/>
  <c r="G34"/>
  <c r="H35"/>
  <c r="I36"/>
  <c r="C38"/>
  <c r="D39"/>
  <c r="E40"/>
  <c r="F41"/>
  <c r="G42"/>
  <c r="H43"/>
  <c r="I44"/>
  <c r="D15"/>
  <c r="L45" i="20"/>
  <c r="C15"/>
  <c r="L46" i="12"/>
  <c r="D44" i="11"/>
  <c r="H44"/>
  <c r="E45"/>
  <c r="I45"/>
  <c r="F46"/>
  <c r="C47"/>
  <c r="G47"/>
  <c r="D48"/>
  <c r="H48"/>
  <c r="F43"/>
  <c r="C43"/>
  <c r="I16" i="17"/>
  <c r="H17"/>
  <c r="G18"/>
  <c r="F19"/>
  <c r="E20"/>
  <c r="D21"/>
  <c r="C22"/>
  <c r="K22"/>
  <c r="J23"/>
  <c r="I24"/>
  <c r="H25"/>
  <c r="G26"/>
  <c r="F27"/>
  <c r="E28"/>
  <c r="D29"/>
  <c r="C30"/>
  <c r="K30"/>
  <c r="J31"/>
  <c r="I32"/>
  <c r="H33"/>
  <c r="G34"/>
  <c r="F35"/>
  <c r="E36"/>
  <c r="D37"/>
  <c r="C38"/>
  <c r="K38"/>
  <c r="J39"/>
  <c r="I40"/>
  <c r="H41"/>
  <c r="G42"/>
  <c r="F43"/>
  <c r="E44"/>
  <c r="D15"/>
  <c r="C15"/>
  <c r="I16" i="16"/>
  <c r="H17"/>
  <c r="G18"/>
  <c r="F19"/>
  <c r="E20"/>
  <c r="D21"/>
  <c r="C22"/>
  <c r="K22"/>
  <c r="J23"/>
  <c r="I24"/>
  <c r="H25"/>
  <c r="G26"/>
  <c r="F27"/>
  <c r="E28"/>
  <c r="D29"/>
  <c r="C30"/>
  <c r="K30"/>
  <c r="J31"/>
  <c r="I32"/>
  <c r="H33"/>
  <c r="G34"/>
  <c r="F35"/>
  <c r="E36"/>
  <c r="D37"/>
  <c r="C38"/>
  <c r="K38"/>
  <c r="J39"/>
  <c r="I40"/>
  <c r="H41"/>
  <c r="J16" i="17"/>
  <c r="I17"/>
  <c r="H18"/>
  <c r="G19"/>
  <c r="F20"/>
  <c r="E21"/>
  <c r="D22"/>
  <c r="C23"/>
  <c r="K23"/>
  <c r="J24"/>
  <c r="I25"/>
  <c r="H26"/>
  <c r="G27"/>
  <c r="F28"/>
  <c r="E29"/>
  <c r="D30"/>
  <c r="C31"/>
  <c r="K31"/>
  <c r="J32"/>
  <c r="I33"/>
  <c r="H34"/>
  <c r="G35"/>
  <c r="F36"/>
  <c r="E37"/>
  <c r="D38"/>
  <c r="C39"/>
  <c r="K39"/>
  <c r="J40"/>
  <c r="I41"/>
  <c r="H42"/>
  <c r="G43"/>
  <c r="F44"/>
  <c r="E15"/>
  <c r="K15"/>
  <c r="J16" i="16"/>
  <c r="I17"/>
  <c r="H18"/>
  <c r="G19"/>
  <c r="F20"/>
  <c r="E21"/>
  <c r="D22"/>
  <c r="C23"/>
  <c r="K23"/>
  <c r="J24"/>
  <c r="I25"/>
  <c r="H26"/>
  <c r="F28"/>
  <c r="D30"/>
  <c r="K31"/>
  <c r="I33"/>
  <c r="G35"/>
  <c r="E37"/>
  <c r="C39"/>
  <c r="J40"/>
  <c r="D42"/>
  <c r="C43"/>
  <c r="K43"/>
  <c r="J44"/>
  <c r="I15"/>
  <c r="I27"/>
  <c r="G29"/>
  <c r="E47" i="7"/>
  <c r="E51"/>
  <c r="E47" i="8"/>
  <c r="E53"/>
  <c r="E49"/>
  <c r="G49" s="1"/>
  <c r="G15" i="11"/>
  <c r="G43"/>
  <c r="I48"/>
  <c r="E48"/>
  <c r="H47"/>
  <c r="D47"/>
  <c r="G46"/>
  <c r="C46"/>
  <c r="F45"/>
  <c r="I44"/>
  <c r="E44"/>
  <c r="E26" i="8"/>
  <c r="E54" i="7"/>
  <c r="E50"/>
  <c r="E54" i="8"/>
  <c r="E50"/>
  <c r="C15" i="11"/>
  <c r="F15"/>
  <c r="H43"/>
  <c r="F48"/>
  <c r="E47"/>
  <c r="D46"/>
  <c r="C45"/>
  <c r="L15" i="12"/>
  <c r="C43"/>
  <c r="L48"/>
  <c r="C43" i="20"/>
  <c r="D43" i="15"/>
  <c r="I40"/>
  <c r="G38"/>
  <c r="E36"/>
  <c r="C34"/>
  <c r="H31"/>
  <c r="F29"/>
  <c r="D27"/>
  <c r="I24"/>
  <c r="G22"/>
  <c r="E20"/>
  <c r="C18"/>
  <c r="L48" i="20"/>
  <c r="D44" i="15"/>
  <c r="G39"/>
  <c r="C35"/>
  <c r="F30"/>
  <c r="I25"/>
  <c r="E21"/>
  <c r="H16"/>
  <c r="E42" i="16"/>
  <c r="I35"/>
  <c r="K15"/>
  <c r="I37"/>
  <c r="C25"/>
  <c r="K17"/>
  <c r="G41" i="17"/>
  <c r="F34"/>
  <c r="E27"/>
  <c r="D20"/>
  <c r="I38" i="16"/>
  <c r="H31"/>
  <c r="G24"/>
  <c r="F17"/>
  <c r="F41" i="17"/>
  <c r="E34"/>
  <c r="D27"/>
  <c r="C20"/>
  <c r="C16"/>
  <c r="K16"/>
  <c r="J17"/>
  <c r="I18"/>
  <c r="H19"/>
  <c r="G20"/>
  <c r="F21"/>
  <c r="E22"/>
  <c r="D23"/>
  <c r="C24"/>
  <c r="K24"/>
  <c r="J25"/>
  <c r="I26"/>
  <c r="H27"/>
  <c r="G28"/>
  <c r="F29"/>
  <c r="E30"/>
  <c r="D31"/>
  <c r="C32"/>
  <c r="K32"/>
  <c r="J33"/>
  <c r="I34"/>
  <c r="H35"/>
  <c r="G36"/>
  <c r="F37"/>
  <c r="E38"/>
  <c r="D39"/>
  <c r="C40"/>
  <c r="K40"/>
  <c r="J41"/>
  <c r="I42"/>
  <c r="H43"/>
  <c r="G44"/>
  <c r="F15"/>
  <c r="C16" i="16"/>
  <c r="K16"/>
  <c r="J17"/>
  <c r="I18"/>
  <c r="H19"/>
  <c r="G20"/>
  <c r="F21"/>
  <c r="E22"/>
  <c r="D23"/>
  <c r="C24"/>
  <c r="K24"/>
  <c r="J25"/>
  <c r="I26"/>
  <c r="H27"/>
  <c r="G28"/>
  <c r="F29"/>
  <c r="E30"/>
  <c r="D31"/>
  <c r="C32"/>
  <c r="K32"/>
  <c r="J33"/>
  <c r="I34"/>
  <c r="H35"/>
  <c r="G36"/>
  <c r="F37"/>
  <c r="E38"/>
  <c r="D39"/>
  <c r="C40"/>
  <c r="K40"/>
  <c r="D16" i="17"/>
  <c r="C17"/>
  <c r="K17"/>
  <c r="J18"/>
  <c r="I19"/>
  <c r="H20"/>
  <c r="G21"/>
  <c r="F22"/>
  <c r="E23"/>
  <c r="D24"/>
  <c r="C25"/>
  <c r="K25"/>
  <c r="J26"/>
  <c r="I27"/>
  <c r="H28"/>
  <c r="G29"/>
  <c r="F30"/>
  <c r="E31"/>
  <c r="D32"/>
  <c r="C33"/>
  <c r="K33"/>
  <c r="J34"/>
  <c r="I35"/>
  <c r="H36"/>
  <c r="G37"/>
  <c r="F38"/>
  <c r="E39"/>
  <c r="D40"/>
  <c r="C41"/>
  <c r="K41"/>
  <c r="J42"/>
  <c r="I43"/>
  <c r="H44"/>
  <c r="I15"/>
  <c r="H16" i="16"/>
  <c r="G17"/>
  <c r="F18"/>
  <c r="E19"/>
  <c r="D20"/>
  <c r="C21"/>
  <c r="K21"/>
  <c r="J22"/>
  <c r="I23"/>
  <c r="H24"/>
  <c r="G25"/>
  <c r="F26"/>
  <c r="K27"/>
  <c r="I29"/>
  <c r="G31"/>
  <c r="E33"/>
  <c r="C35"/>
  <c r="J36"/>
  <c r="H38"/>
  <c r="F40"/>
  <c r="K41"/>
  <c r="J42"/>
  <c r="I43"/>
  <c r="H44"/>
  <c r="G15"/>
  <c r="E27"/>
  <c r="C29"/>
  <c r="J30"/>
  <c r="I31"/>
  <c r="H32"/>
  <c r="G33"/>
  <c r="F34"/>
  <c r="E35"/>
  <c r="D36"/>
  <c r="C37"/>
  <c r="K37"/>
  <c r="J38"/>
  <c r="I39"/>
  <c r="H40"/>
  <c r="G41"/>
  <c r="C42"/>
  <c r="G42"/>
  <c r="K42"/>
  <c r="F43"/>
  <c r="J43"/>
  <c r="E44"/>
  <c r="I44"/>
  <c r="D15"/>
  <c r="H15"/>
  <c r="C15"/>
  <c r="F16" i="15"/>
  <c r="C17"/>
  <c r="G17"/>
  <c r="D18"/>
  <c r="H18"/>
  <c r="E19"/>
  <c r="I19"/>
  <c r="F20"/>
  <c r="C21"/>
  <c r="G21"/>
  <c r="D22"/>
  <c r="H22"/>
  <c r="E23"/>
  <c r="I23"/>
  <c r="F24"/>
  <c r="C25"/>
  <c r="G25"/>
  <c r="D26"/>
  <c r="H26"/>
  <c r="E27"/>
  <c r="I27"/>
  <c r="F28"/>
  <c r="C29"/>
  <c r="G29"/>
  <c r="D30"/>
  <c r="H30"/>
  <c r="E31"/>
  <c r="I31"/>
  <c r="F32"/>
  <c r="C33"/>
  <c r="G33"/>
  <c r="D34"/>
  <c r="H34"/>
  <c r="E35"/>
  <c r="I35"/>
  <c r="F36"/>
  <c r="C37"/>
  <c r="G37"/>
  <c r="D38"/>
  <c r="H38"/>
  <c r="E39"/>
  <c r="I39"/>
  <c r="F40"/>
  <c r="C41"/>
  <c r="G41"/>
  <c r="D42"/>
  <c r="H42"/>
  <c r="E43"/>
  <c r="I43"/>
  <c r="F44"/>
  <c r="E15"/>
  <c r="I15"/>
  <c r="L46" i="20"/>
  <c r="G52" i="7"/>
  <c r="G26"/>
  <c r="B12" i="15"/>
  <c r="B40" i="12"/>
  <c r="B43" i="8"/>
  <c r="B22" i="7"/>
  <c r="B50" i="15"/>
  <c r="B12" i="12"/>
  <c r="B22" i="8"/>
  <c r="B12" i="7"/>
  <c r="C47"/>
  <c r="G47" s="1"/>
  <c r="C51"/>
  <c r="C57" s="1"/>
  <c r="C47" i="8"/>
  <c r="C51"/>
  <c r="C57" s="1"/>
  <c r="C54" i="7"/>
  <c r="C50"/>
  <c r="G50" s="1"/>
  <c r="C54" i="8"/>
  <c r="C50"/>
  <c r="G50" s="1"/>
  <c r="C48"/>
  <c r="C16" i="9"/>
  <c r="N219" i="21"/>
  <c r="G47" i="8"/>
  <c r="B12" i="17"/>
  <c r="B40" i="11"/>
  <c r="B12" i="16"/>
  <c r="B12" i="11"/>
  <c r="E17" i="9" l="1"/>
  <c r="D29" i="7"/>
  <c r="D28"/>
  <c r="D33"/>
  <c r="D27"/>
  <c r="D31"/>
  <c r="D30"/>
  <c r="D32"/>
  <c r="F27" i="10"/>
  <c r="F28"/>
  <c r="F29"/>
  <c r="F30"/>
  <c r="F31"/>
  <c r="F32"/>
  <c r="F33"/>
  <c r="D27" i="9"/>
  <c r="D28"/>
  <c r="D29"/>
  <c r="D30"/>
  <c r="D31"/>
  <c r="D32"/>
  <c r="D33"/>
  <c r="K44" i="17"/>
  <c r="L16" i="20"/>
  <c r="L18"/>
  <c r="L20"/>
  <c r="L22"/>
  <c r="L24"/>
  <c r="L26"/>
  <c r="L28"/>
  <c r="L30"/>
  <c r="L32"/>
  <c r="L34"/>
  <c r="L16" i="12"/>
  <c r="L18"/>
  <c r="L20"/>
  <c r="L22"/>
  <c r="L24"/>
  <c r="L26"/>
  <c r="L28"/>
  <c r="L30"/>
  <c r="L32"/>
  <c r="L34"/>
  <c r="C16" i="11"/>
  <c r="E16"/>
  <c r="G16"/>
  <c r="I16"/>
  <c r="D17"/>
  <c r="F17"/>
  <c r="H17"/>
  <c r="C18"/>
  <c r="E18"/>
  <c r="G18"/>
  <c r="I18"/>
  <c r="D19"/>
  <c r="F19"/>
  <c r="H19"/>
  <c r="C20"/>
  <c r="E20"/>
  <c r="G20"/>
  <c r="I20"/>
  <c r="D21"/>
  <c r="F21"/>
  <c r="H21"/>
  <c r="C22"/>
  <c r="E22"/>
  <c r="G22"/>
  <c r="I22"/>
  <c r="D23"/>
  <c r="F23"/>
  <c r="H23"/>
  <c r="C24"/>
  <c r="E24"/>
  <c r="G24"/>
  <c r="I24"/>
  <c r="D25"/>
  <c r="F25"/>
  <c r="H25"/>
  <c r="C26"/>
  <c r="E26"/>
  <c r="G26"/>
  <c r="I26"/>
  <c r="D27"/>
  <c r="F27"/>
  <c r="H27"/>
  <c r="C28"/>
  <c r="E28"/>
  <c r="G28"/>
  <c r="I28"/>
  <c r="D29"/>
  <c r="F29"/>
  <c r="H29"/>
  <c r="C30"/>
  <c r="E30"/>
  <c r="G30"/>
  <c r="I30"/>
  <c r="D31"/>
  <c r="F31"/>
  <c r="H31"/>
  <c r="C32"/>
  <c r="E32"/>
  <c r="G32"/>
  <c r="I32"/>
  <c r="D33"/>
  <c r="F33"/>
  <c r="H33"/>
  <c r="C34"/>
  <c r="E34"/>
  <c r="G34"/>
  <c r="I34"/>
  <c r="D35"/>
  <c r="F35"/>
  <c r="H35"/>
  <c r="C36"/>
  <c r="E36"/>
  <c r="G36"/>
  <c r="I36"/>
  <c r="L17" i="20"/>
  <c r="L19"/>
  <c r="L21"/>
  <c r="L23"/>
  <c r="L25"/>
  <c r="L27"/>
  <c r="L29"/>
  <c r="L31"/>
  <c r="L33"/>
  <c r="L35"/>
  <c r="L17" i="12"/>
  <c r="L19"/>
  <c r="L21"/>
  <c r="L23"/>
  <c r="L25"/>
  <c r="L27"/>
  <c r="L29"/>
  <c r="L31"/>
  <c r="L33"/>
  <c r="L35"/>
  <c r="D16" i="11"/>
  <c r="F16"/>
  <c r="H16"/>
  <c r="C17"/>
  <c r="E17"/>
  <c r="G17"/>
  <c r="I17"/>
  <c r="D18"/>
  <c r="F18"/>
  <c r="H18"/>
  <c r="C19"/>
  <c r="E19"/>
  <c r="G19"/>
  <c r="I19"/>
  <c r="D20"/>
  <c r="F20"/>
  <c r="H20"/>
  <c r="C21"/>
  <c r="E21"/>
  <c r="G21"/>
  <c r="I21"/>
  <c r="D22"/>
  <c r="F22"/>
  <c r="H22"/>
  <c r="C23"/>
  <c r="E23"/>
  <c r="G23"/>
  <c r="I23"/>
  <c r="D24"/>
  <c r="F24"/>
  <c r="H24"/>
  <c r="C25"/>
  <c r="E25"/>
  <c r="G25"/>
  <c r="I25"/>
  <c r="D26"/>
  <c r="F26"/>
  <c r="H26"/>
  <c r="C27"/>
  <c r="E27"/>
  <c r="G27"/>
  <c r="I27"/>
  <c r="D28"/>
  <c r="F28"/>
  <c r="H28"/>
  <c r="C29"/>
  <c r="E29"/>
  <c r="G29"/>
  <c r="I29"/>
  <c r="D30"/>
  <c r="F30"/>
  <c r="H30"/>
  <c r="C31"/>
  <c r="E31"/>
  <c r="G31"/>
  <c r="I31"/>
  <c r="D32"/>
  <c r="F32"/>
  <c r="H32"/>
  <c r="C33"/>
  <c r="E33"/>
  <c r="G33"/>
  <c r="I33"/>
  <c r="D34"/>
  <c r="F34"/>
  <c r="H34"/>
  <c r="C35"/>
  <c r="E35"/>
  <c r="G35"/>
  <c r="I35"/>
  <c r="D36"/>
  <c r="F36"/>
  <c r="H36"/>
  <c r="D31" i="21"/>
  <c r="C34" i="10"/>
  <c r="G49" i="7"/>
  <c r="C49" i="13"/>
  <c r="L36"/>
  <c r="D26" i="9"/>
  <c r="G26" i="8"/>
  <c r="C55" i="10"/>
  <c r="G51" i="9"/>
  <c r="D48"/>
  <c r="B40" i="20"/>
  <c r="G45" i="11"/>
  <c r="L43" i="12"/>
  <c r="H15" i="15"/>
  <c r="F37"/>
  <c r="E28"/>
  <c r="D19"/>
  <c r="E37"/>
  <c r="C19"/>
  <c r="D32" i="16"/>
  <c r="H23" i="17"/>
  <c r="I30"/>
  <c r="C28" i="16"/>
  <c r="J30" i="17"/>
  <c r="G21" i="16"/>
  <c r="E43"/>
  <c r="E39"/>
  <c r="G23" i="15"/>
  <c r="H32"/>
  <c r="I41"/>
  <c r="L15" i="20"/>
  <c r="I16" i="15"/>
  <c r="F21"/>
  <c r="C26"/>
  <c r="G30"/>
  <c r="D35"/>
  <c r="H39"/>
  <c r="E44"/>
  <c r="L44" i="12"/>
  <c r="C15"/>
  <c r="F44" i="11"/>
  <c r="H46"/>
  <c r="D43"/>
  <c r="D15"/>
  <c r="E48" i="8"/>
  <c r="G48" s="1"/>
  <c r="E48" i="7"/>
  <c r="G48" s="1"/>
  <c r="C44" i="11"/>
  <c r="C49" s="1"/>
  <c r="D45"/>
  <c r="E46"/>
  <c r="E49" s="1"/>
  <c r="F47"/>
  <c r="G48"/>
  <c r="I43"/>
  <c r="I49" s="1"/>
  <c r="E15"/>
  <c r="E51" i="8"/>
  <c r="G51" s="1"/>
  <c r="E53" i="7"/>
  <c r="G53" s="1"/>
  <c r="F30" i="16"/>
  <c r="J26"/>
  <c r="G43"/>
  <c r="I41"/>
  <c r="D38"/>
  <c r="H34"/>
  <c r="C31"/>
  <c r="G27"/>
  <c r="E25"/>
  <c r="G23"/>
  <c r="I21"/>
  <c r="K19"/>
  <c r="D18"/>
  <c r="F16"/>
  <c r="K43" i="17"/>
  <c r="D42"/>
  <c r="F40"/>
  <c r="H38"/>
  <c r="J36"/>
  <c r="C35"/>
  <c r="E33"/>
  <c r="G31"/>
  <c r="I29"/>
  <c r="K27"/>
  <c r="D26"/>
  <c r="F24"/>
  <c r="H22"/>
  <c r="J20"/>
  <c r="C19"/>
  <c r="E17"/>
  <c r="D41" i="16"/>
  <c r="F39"/>
  <c r="H37"/>
  <c r="J35"/>
  <c r="C34"/>
  <c r="E32"/>
  <c r="G30"/>
  <c r="I28"/>
  <c r="K26"/>
  <c r="D25"/>
  <c r="F23"/>
  <c r="H21"/>
  <c r="J19"/>
  <c r="C18"/>
  <c r="E16"/>
  <c r="J43" i="17"/>
  <c r="C42"/>
  <c r="E40"/>
  <c r="G38"/>
  <c r="I36"/>
  <c r="K34"/>
  <c r="D33"/>
  <c r="F31"/>
  <c r="H29"/>
  <c r="J27"/>
  <c r="C26"/>
  <c r="E24"/>
  <c r="G22"/>
  <c r="I20"/>
  <c r="K18"/>
  <c r="D17"/>
  <c r="F17"/>
  <c r="K20"/>
  <c r="G24"/>
  <c r="C28"/>
  <c r="H31"/>
  <c r="D35"/>
  <c r="I38"/>
  <c r="E42"/>
  <c r="E18" i="16"/>
  <c r="J21"/>
  <c r="F25"/>
  <c r="K28"/>
  <c r="G32"/>
  <c r="C36"/>
  <c r="H39"/>
  <c r="G17" i="17"/>
  <c r="C21"/>
  <c r="H24"/>
  <c r="D28"/>
  <c r="I31"/>
  <c r="E35"/>
  <c r="J38"/>
  <c r="F42"/>
  <c r="J18" i="16"/>
  <c r="F22"/>
  <c r="K25"/>
  <c r="F32"/>
  <c r="G39"/>
  <c r="D44"/>
  <c r="D28"/>
  <c r="C33"/>
  <c r="H36"/>
  <c r="D40"/>
  <c r="I42"/>
  <c r="G44"/>
  <c r="F15"/>
  <c r="E17" i="15"/>
  <c r="G19"/>
  <c r="I21"/>
  <c r="D24"/>
  <c r="F26"/>
  <c r="H28"/>
  <c r="C31"/>
  <c r="E33"/>
  <c r="G35"/>
  <c r="I37"/>
  <c r="D40"/>
  <c r="F42"/>
  <c r="H44"/>
  <c r="C49" i="20"/>
  <c r="C36"/>
  <c r="C49" i="12"/>
  <c r="L45"/>
  <c r="L49" s="1"/>
  <c r="C16" i="15"/>
  <c r="D17"/>
  <c r="E18"/>
  <c r="F19"/>
  <c r="G20"/>
  <c r="H21"/>
  <c r="I22"/>
  <c r="C24"/>
  <c r="H49" i="11"/>
  <c r="E57" i="8"/>
  <c r="G57" s="1"/>
  <c r="E57" i="7"/>
  <c r="C36" i="13"/>
  <c r="C52" s="1"/>
  <c r="E34" i="9"/>
  <c r="C240" i="21"/>
  <c r="D54" i="10"/>
  <c r="D51"/>
  <c r="D52"/>
  <c r="C55" i="8"/>
  <c r="D52" s="1"/>
  <c r="G51" i="7"/>
  <c r="G53" i="8"/>
  <c r="D34" i="9"/>
  <c r="C17"/>
  <c r="C18" s="1"/>
  <c r="D17" s="1"/>
  <c r="G26"/>
  <c r="D48" i="10"/>
  <c r="F50" i="9"/>
  <c r="D50" i="10"/>
  <c r="D53"/>
  <c r="F47" i="9"/>
  <c r="D51"/>
  <c r="C17" i="10"/>
  <c r="D47"/>
  <c r="D49"/>
  <c r="L52" i="13"/>
  <c r="C52" i="14"/>
  <c r="L52"/>
  <c r="C18" i="22"/>
  <c r="C18" i="21"/>
  <c r="C44" s="1"/>
  <c r="C16" i="10"/>
  <c r="C18" s="1"/>
  <c r="D16" s="1"/>
  <c r="E16"/>
  <c r="F26"/>
  <c r="P228" i="22"/>
  <c r="R228"/>
  <c r="T228"/>
  <c r="O228"/>
  <c r="Q228"/>
  <c r="S228"/>
  <c r="U228"/>
  <c r="C57" i="10"/>
  <c r="D57" s="1"/>
  <c r="D18" i="22"/>
  <c r="D40"/>
  <c r="C40"/>
  <c r="K37" i="17"/>
  <c r="K45" s="1"/>
  <c r="I23"/>
  <c r="D35" i="16"/>
  <c r="K20"/>
  <c r="J37" i="17"/>
  <c r="J45" s="1"/>
  <c r="F45" i="16"/>
  <c r="G54" i="8"/>
  <c r="E34" i="7"/>
  <c r="C45" i="17"/>
  <c r="L49" i="20"/>
  <c r="C55" i="7"/>
  <c r="D48" s="1"/>
  <c r="L36" i="20"/>
  <c r="E34" i="8"/>
  <c r="G54" i="7"/>
  <c r="B12" i="8"/>
  <c r="B43" i="7"/>
  <c r="C34" i="8"/>
  <c r="G57" i="7"/>
  <c r="I45" i="15"/>
  <c r="D27" i="10" l="1"/>
  <c r="D28"/>
  <c r="D29"/>
  <c r="D30"/>
  <c r="D31"/>
  <c r="D32"/>
  <c r="D33"/>
  <c r="F27" i="9"/>
  <c r="F28"/>
  <c r="F29"/>
  <c r="F30"/>
  <c r="F31"/>
  <c r="F32"/>
  <c r="F33"/>
  <c r="D27" i="8"/>
  <c r="D28"/>
  <c r="D29"/>
  <c r="D30"/>
  <c r="D31"/>
  <c r="D32"/>
  <c r="D33"/>
  <c r="F27"/>
  <c r="F28"/>
  <c r="F29"/>
  <c r="F30"/>
  <c r="F31"/>
  <c r="F32"/>
  <c r="F33"/>
  <c r="F33" i="7"/>
  <c r="F28"/>
  <c r="F30"/>
  <c r="F32"/>
  <c r="F29"/>
  <c r="F31"/>
  <c r="F27"/>
  <c r="D57" i="8"/>
  <c r="D48"/>
  <c r="D50"/>
  <c r="G34" i="9"/>
  <c r="F51"/>
  <c r="C45" i="16"/>
  <c r="G45" i="17"/>
  <c r="G16" i="10"/>
  <c r="E16" i="9"/>
  <c r="D17" i="10"/>
  <c r="D18" s="1"/>
  <c r="D26"/>
  <c r="G34"/>
  <c r="F26" i="9"/>
  <c r="F34" s="1"/>
  <c r="E52" i="11"/>
  <c r="E15" i="6" s="1"/>
  <c r="D16" i="9"/>
  <c r="D18" s="1"/>
  <c r="D50" i="7"/>
  <c r="D47"/>
  <c r="D54" i="8"/>
  <c r="H45" i="16"/>
  <c r="D49" i="11"/>
  <c r="F49"/>
  <c r="F52" s="1"/>
  <c r="F15" i="6" s="1"/>
  <c r="C45" i="15"/>
  <c r="H45"/>
  <c r="H16" i="6" s="1"/>
  <c r="F45" i="15"/>
  <c r="F16" i="6" s="1"/>
  <c r="D45" i="15"/>
  <c r="D16" i="6" s="1"/>
  <c r="E45" i="15"/>
  <c r="E16" i="6" s="1"/>
  <c r="E17" s="1"/>
  <c r="J45" i="16"/>
  <c r="D45" i="17"/>
  <c r="F45"/>
  <c r="D45" i="16"/>
  <c r="I45"/>
  <c r="I52" i="11"/>
  <c r="D52"/>
  <c r="D15" i="6" s="1"/>
  <c r="L36" i="12"/>
  <c r="G45" i="15"/>
  <c r="G16" i="6" s="1"/>
  <c r="H45" i="17"/>
  <c r="C36" i="12"/>
  <c r="C52" s="1"/>
  <c r="D51" i="7"/>
  <c r="D54"/>
  <c r="D49" i="8"/>
  <c r="D47"/>
  <c r="D51"/>
  <c r="H52" i="11"/>
  <c r="H15" i="6" s="1"/>
  <c r="D49" i="7"/>
  <c r="D57"/>
  <c r="C17"/>
  <c r="E55"/>
  <c r="G55" s="1"/>
  <c r="K45" i="16"/>
  <c r="I45" i="17"/>
  <c r="C52" i="20"/>
  <c r="L52" i="12"/>
  <c r="E45" i="17"/>
  <c r="G45" i="16"/>
  <c r="E45"/>
  <c r="C52" i="11"/>
  <c r="E55" i="8"/>
  <c r="G49" i="11"/>
  <c r="G52" s="1"/>
  <c r="G15" i="6" s="1"/>
  <c r="M41" i="22"/>
  <c r="N49"/>
  <c r="D53" i="8"/>
  <c r="D55" s="1"/>
  <c r="C17"/>
  <c r="E18" i="9"/>
  <c r="G16"/>
  <c r="D55" i="10"/>
  <c r="G17" i="9"/>
  <c r="D52" i="7"/>
  <c r="L52" i="20"/>
  <c r="F34" i="10"/>
  <c r="D34"/>
  <c r="E16" i="7"/>
  <c r="C15" i="6" s="1"/>
  <c r="E54" i="10"/>
  <c r="G54" s="1"/>
  <c r="E52"/>
  <c r="E50"/>
  <c r="G50" s="1"/>
  <c r="M44" i="22"/>
  <c r="E48" i="10"/>
  <c r="G48" s="1"/>
  <c r="M42" i="22"/>
  <c r="M47"/>
  <c r="E53" i="10"/>
  <c r="G53" s="1"/>
  <c r="E51"/>
  <c r="G51" s="1"/>
  <c r="M43" i="22"/>
  <c r="E49" i="10"/>
  <c r="G49" s="1"/>
  <c r="E47"/>
  <c r="D53" i="7"/>
  <c r="F26"/>
  <c r="C16" i="8"/>
  <c r="C18" s="1"/>
  <c r="D16" s="1"/>
  <c r="G34" i="7"/>
  <c r="D26" i="8"/>
  <c r="D17" i="6"/>
  <c r="H17"/>
  <c r="E16" i="8"/>
  <c r="F48" i="7"/>
  <c r="F52"/>
  <c r="E17"/>
  <c r="C16" i="6" s="1"/>
  <c r="F47" i="7"/>
  <c r="F51"/>
  <c r="F50"/>
  <c r="F49"/>
  <c r="F54"/>
  <c r="F53"/>
  <c r="G34" i="8"/>
  <c r="F26"/>
  <c r="F57" i="7"/>
  <c r="D26"/>
  <c r="C16"/>
  <c r="G16" l="1"/>
  <c r="C22" i="6" s="1"/>
  <c r="D55" i="7"/>
  <c r="F17" i="6"/>
  <c r="G17"/>
  <c r="C18" i="7"/>
  <c r="D16" s="1"/>
  <c r="C17" i="6"/>
  <c r="F54" i="8"/>
  <c r="F52"/>
  <c r="F50"/>
  <c r="E17"/>
  <c r="G55"/>
  <c r="F53"/>
  <c r="F57"/>
  <c r="F51"/>
  <c r="F47"/>
  <c r="F49"/>
  <c r="F48"/>
  <c r="G17"/>
  <c r="F17" i="9"/>
  <c r="G18"/>
  <c r="F16"/>
  <c r="F18" s="1"/>
  <c r="F34" i="7"/>
  <c r="F34" i="8"/>
  <c r="E57" i="10"/>
  <c r="G52"/>
  <c r="G47"/>
  <c r="E55"/>
  <c r="E18" i="7"/>
  <c r="G18" s="1"/>
  <c r="C24" i="6" s="1"/>
  <c r="G17" i="7"/>
  <c r="C23" i="6" s="1"/>
  <c r="D34" i="7"/>
  <c r="D34" i="8"/>
  <c r="E18"/>
  <c r="F17" s="1"/>
  <c r="G16"/>
  <c r="F55" i="7"/>
  <c r="D17" i="8"/>
  <c r="D18" s="1"/>
  <c r="D17" i="7"/>
  <c r="F55" i="8" l="1"/>
  <c r="F57" i="10"/>
  <c r="G57"/>
  <c r="F52"/>
  <c r="F49"/>
  <c r="F53"/>
  <c r="G55"/>
  <c r="E17"/>
  <c r="F47"/>
  <c r="F54"/>
  <c r="F48"/>
  <c r="F50"/>
  <c r="F51"/>
  <c r="F16" i="7"/>
  <c r="F17"/>
  <c r="D23" i="6" s="1"/>
  <c r="G18" i="8"/>
  <c r="F16"/>
  <c r="F18" s="1"/>
  <c r="D18" i="7"/>
  <c r="G17" i="10" l="1"/>
  <c r="E18"/>
  <c r="F55"/>
  <c r="F18" i="7"/>
  <c r="D22" i="6"/>
  <c r="D24" s="1"/>
  <c r="F16" i="10" l="1"/>
  <c r="G18"/>
  <c r="F17"/>
  <c r="F18" l="1"/>
</calcChain>
</file>

<file path=xl/sharedStrings.xml><?xml version="1.0" encoding="utf-8"?>
<sst xmlns="http://schemas.openxmlformats.org/spreadsheetml/2006/main" count="455" uniqueCount="178">
  <si>
    <t>Resumen Trimestral</t>
  </si>
  <si>
    <t>Resumen Mercado</t>
  </si>
  <si>
    <t>Prima Directa Mercado</t>
  </si>
  <si>
    <t>Siniestros Directos Mercado</t>
  </si>
  <si>
    <t>Número Siniestros Mercado</t>
  </si>
  <si>
    <t>Pólizas Emitidas Mercado</t>
  </si>
  <si>
    <t>Resumen Seguros Generales</t>
  </si>
  <si>
    <t>Siniestros Directos Generales</t>
  </si>
  <si>
    <t>Número Siniestros Generales</t>
  </si>
  <si>
    <t>Pólizas Emitidas Generales</t>
  </si>
  <si>
    <t>Resumen Seguros de Vida</t>
  </si>
  <si>
    <t>Siniestros Directos Vida</t>
  </si>
  <si>
    <t>Número Siniestros Vida</t>
  </si>
  <si>
    <t>Pólizas Emitidas Vida</t>
  </si>
  <si>
    <t>Volver al Índice</t>
  </si>
  <si>
    <t>Prima Directa</t>
  </si>
  <si>
    <t>Resultado de Operaciones</t>
  </si>
  <si>
    <t>Utilidad</t>
  </si>
  <si>
    <t>Producto de Inversiones</t>
  </si>
  <si>
    <t>Siniestros Pag. Directos</t>
  </si>
  <si>
    <t>Patrimonio</t>
  </si>
  <si>
    <t>Participación</t>
  </si>
  <si>
    <t>Seguros Generales</t>
  </si>
  <si>
    <t>Seguros de Vida</t>
  </si>
  <si>
    <t>Total Mercado</t>
  </si>
  <si>
    <t>Prima Directa Mercado Asegurador</t>
  </si>
  <si>
    <t>Ramos</t>
  </si>
  <si>
    <t>Total</t>
  </si>
  <si>
    <t>Cifra</t>
  </si>
  <si>
    <t>Particip. (%)</t>
  </si>
  <si>
    <t>Variación</t>
  </si>
  <si>
    <t>Prima Directa Seguros Generales</t>
  </si>
  <si>
    <t>Incendio</t>
  </si>
  <si>
    <t>Vehículos</t>
  </si>
  <si>
    <t>Transporte</t>
  </si>
  <si>
    <t>Robo C/Fractura</t>
  </si>
  <si>
    <t>SOAP</t>
  </si>
  <si>
    <t>Otros</t>
  </si>
  <si>
    <t>Vehículos = G1 + G2 + Resp. Civil</t>
  </si>
  <si>
    <t>Transporte = T. Marítimo + T. Terrestre + T. Aéreo</t>
  </si>
  <si>
    <t>Nota: Incendio = Incendio Ordinario + Terremoto + Adicionales</t>
  </si>
  <si>
    <t>Prima Directa Seguros de Vida</t>
  </si>
  <si>
    <t>Individuales</t>
  </si>
  <si>
    <t>Desgravamen</t>
  </si>
  <si>
    <t>Grupo</t>
  </si>
  <si>
    <t>Seguros APV</t>
  </si>
  <si>
    <t>Garantía y Crédito</t>
  </si>
  <si>
    <t>Seg. AFP + Inv. y Sobr.</t>
  </si>
  <si>
    <t>Rentas Vitalicias</t>
  </si>
  <si>
    <t>Renta Vitalicia Vejez</t>
  </si>
  <si>
    <t>Siniestros Directos Mercado Asegurador</t>
  </si>
  <si>
    <t>Siniestros Directos Seguros Generales</t>
  </si>
  <si>
    <t>Siniestros Directos Seguros de Vida</t>
  </si>
  <si>
    <t>Garantía y Crédito = Garantía + Seg. de Cred. Int. Ventas a Plazo + Seg. de Crédito a la Exportación + Otros Seg. de Crédito</t>
  </si>
  <si>
    <t>Número de Siniestros Mercado Asegurador</t>
  </si>
  <si>
    <t>Número de Siniestros Seguros Generales</t>
  </si>
  <si>
    <t>Número de Siniestros Seguros de Vida</t>
  </si>
  <si>
    <t>Número de Pólizas Emitidas Mercado Asegurador</t>
  </si>
  <si>
    <t>Número de Pólizas Emitidas Seguros Generales</t>
  </si>
  <si>
    <t>Número de Pólizas Emitidas Seguros de Vida</t>
  </si>
  <si>
    <t>Compañías de Seguros Generales</t>
  </si>
  <si>
    <t>Siniestros Directos</t>
  </si>
  <si>
    <t>Inversiones</t>
  </si>
  <si>
    <t>Compañía</t>
  </si>
  <si>
    <t>Subtotal</t>
  </si>
  <si>
    <t>Total Generales</t>
  </si>
  <si>
    <t>Compañías de Crédito</t>
  </si>
  <si>
    <t>Robo</t>
  </si>
  <si>
    <t>Crédito</t>
  </si>
  <si>
    <t>Garantía</t>
  </si>
  <si>
    <t>Prima Directa Compañías de Seguros Generales</t>
  </si>
  <si>
    <t>Prima Directa Compañías de Crédito</t>
  </si>
  <si>
    <t>Número de Siniestros Compañías de Seguros Generales</t>
  </si>
  <si>
    <t>Número de Siniestros Compañías de Crédito</t>
  </si>
  <si>
    <t>Número de Pólizas Emitidas Compañías de Seguros Generales</t>
  </si>
  <si>
    <t>Número de Pólizas Emitidas Compañías de Crédito</t>
  </si>
  <si>
    <t>Compañías de Seguros de Vida</t>
  </si>
  <si>
    <t>Compañías de Reaseguros de Vida</t>
  </si>
  <si>
    <t>Prima Directa Compañías de Seguros de Vida</t>
  </si>
  <si>
    <t>Renta Vit. Vejez</t>
  </si>
  <si>
    <t>Renta Vit. Invalidez</t>
  </si>
  <si>
    <t>Renta Vit. Sobrevivencia</t>
  </si>
  <si>
    <t>Seg. AFP. + Inv. y Sobrevivencia</t>
  </si>
  <si>
    <t>Siniestros Directos Compañías de Seguros de Vida</t>
  </si>
  <si>
    <t>Número de Siniestros Compañías de Seguros de Vida</t>
  </si>
  <si>
    <t>Número de Pólizas Emitidas Compañías de Seguros de Vida</t>
  </si>
  <si>
    <t>Siniestros Directos Compañías de Seguros Generales</t>
  </si>
  <si>
    <t>Siniestros Directos Compañías de Crédito</t>
  </si>
  <si>
    <t>Prima Directa Generales</t>
  </si>
  <si>
    <t>Prima Directa Vida</t>
  </si>
  <si>
    <t>Y(-1)</t>
  </si>
  <si>
    <t>Y(0)</t>
  </si>
  <si>
    <t>Garantía y Crédito = Garantía + Seg. de Créd. Int. Ventas a Plazo + Seg. de Crédito a la Exportación + Otros Seg. de Crédito</t>
  </si>
  <si>
    <t>PRIMA DIRECTA</t>
  </si>
  <si>
    <t>RESUMEN PRIMA DIRECTA</t>
  </si>
  <si>
    <t>RESUMEN SINIESTROS DIRECTOS</t>
  </si>
  <si>
    <t>RESUMEN NÚMERO DE SINIESTROS</t>
  </si>
  <si>
    <t>RESUMEN PÓLIZAS EMITIDAS</t>
  </si>
  <si>
    <t>RESUMEN SEGUROS GENERALES</t>
  </si>
  <si>
    <t>SINIESTROS DIRECTOS</t>
  </si>
  <si>
    <t>NÚMERO DE SINIESTROS</t>
  </si>
  <si>
    <t>NÚMERO DE PÓLIZAS EMITIDAS</t>
  </si>
  <si>
    <t>RESUMEN SEGUROS DE VIDA</t>
  </si>
  <si>
    <t>Crecimiento</t>
  </si>
  <si>
    <t>Renta Vitalicia Invalidez</t>
  </si>
  <si>
    <t>Renta Vitalicia Sobrevivencia</t>
  </si>
  <si>
    <t>Resultado de Operación</t>
  </si>
  <si>
    <t>VERIFICACIÓN SEGUROS GENERALES</t>
  </si>
  <si>
    <t>VERIFICACIÓN SEGUROS DE VIDA</t>
  </si>
  <si>
    <t>UF</t>
  </si>
  <si>
    <t>USDCLP</t>
  </si>
  <si>
    <t>ACE Seguros S.A.</t>
  </si>
  <si>
    <t>BCI Seguros Generales</t>
  </si>
  <si>
    <t>Chilena Consolidada</t>
  </si>
  <si>
    <t>Chubb de Chile</t>
  </si>
  <si>
    <t>Huelen Generales</t>
  </si>
  <si>
    <t>Mapfre Seguros Generales</t>
  </si>
  <si>
    <t>Mutualidad de Carabineros</t>
  </si>
  <si>
    <t>Renta Nacional</t>
  </si>
  <si>
    <t>Zenit Seguros Generales</t>
  </si>
  <si>
    <t>Seleccione Moneda</t>
  </si>
  <si>
    <t>Aplicar IPC a M$(-1). Tomar IPC de meses anteriores (Por ejemplo, para septiembre, usar agosto-agosto).</t>
  </si>
  <si>
    <t>Cifras en M$ de cada Período</t>
  </si>
  <si>
    <t>2010-2011</t>
  </si>
  <si>
    <t>Mutual de Seguros de Chile</t>
  </si>
  <si>
    <t>Mutualidad del Ejército y Aviación</t>
  </si>
  <si>
    <t>ACE Seguros de Vida</t>
  </si>
  <si>
    <t>Banchile Seguros de Vida</t>
  </si>
  <si>
    <t>BBVA Seguros de Vida</t>
  </si>
  <si>
    <t>BCI Seguros Vida</t>
  </si>
  <si>
    <t>BICE Vida</t>
  </si>
  <si>
    <t>Cardif</t>
  </si>
  <si>
    <t>CN Life Chile</t>
  </si>
  <si>
    <t>Consorcio Nacional de Seguros</t>
  </si>
  <si>
    <t>CorpVida</t>
  </si>
  <si>
    <t>CorpSeguros</t>
  </si>
  <si>
    <t>Cruz del Sur</t>
  </si>
  <si>
    <t>EuroAmerica Seguros de Vida</t>
  </si>
  <si>
    <t>Itaú Chile</t>
  </si>
  <si>
    <t>Mapfre</t>
  </si>
  <si>
    <t>Metlife Chile</t>
  </si>
  <si>
    <t>Ohio National</t>
  </si>
  <si>
    <t>Penta Vida</t>
  </si>
  <si>
    <t>Principal</t>
  </si>
  <si>
    <t>Rigel Seguros de Vida</t>
  </si>
  <si>
    <t>Santander Seguros de Vida</t>
  </si>
  <si>
    <t>Security Previsión</t>
  </si>
  <si>
    <t>FAF International</t>
  </si>
  <si>
    <t>Aseguradora Magallanes</t>
  </si>
  <si>
    <t>Huelen</t>
  </si>
  <si>
    <t>Seguros CLC</t>
  </si>
  <si>
    <t>Seguros de Vida Cámara</t>
  </si>
  <si>
    <t>Chartis Chile</t>
  </si>
  <si>
    <t>HDI Seguros</t>
  </si>
  <si>
    <t>Liberty Seguros</t>
  </si>
  <si>
    <t>Orion Seguros Generales</t>
  </si>
  <si>
    <t>Penta Security</t>
  </si>
  <si>
    <t>RSA Seguros</t>
  </si>
  <si>
    <t>Santander Generales</t>
  </si>
  <si>
    <t>Cesce Chile</t>
  </si>
  <si>
    <t>Coface Chile</t>
  </si>
  <si>
    <t>Continental</t>
  </si>
  <si>
    <t>Euler Hermes</t>
  </si>
  <si>
    <t>Mapfre Garantías y Crédito</t>
  </si>
  <si>
    <t>Aseg. Magallanes Garantía y Crédito</t>
  </si>
  <si>
    <t>Caja Reaseguradora</t>
  </si>
  <si>
    <t>Cifras en UF al 31.12.2011</t>
  </si>
  <si>
    <t>Cifras en M$ al 31.12.2011</t>
  </si>
  <si>
    <t>Cifras en USD al 31.12.2011</t>
  </si>
  <si>
    <t>Cifras al 31.12.2011</t>
  </si>
  <si>
    <t>31.12.2010</t>
  </si>
  <si>
    <t>31.12.2011</t>
  </si>
  <si>
    <t>Sura</t>
  </si>
  <si>
    <t xml:space="preserve">METLIFE VIDA S.A. (*) = Incluye prima directa de Interamericana y Metlife </t>
  </si>
  <si>
    <r>
      <rPr>
        <b/>
        <sz val="10"/>
        <rFont val="Calibri"/>
        <family val="2"/>
        <scheme val="minor"/>
      </rPr>
      <t>Observación</t>
    </r>
    <r>
      <rPr>
        <sz val="10"/>
        <rFont val="Calibri"/>
        <family val="2"/>
        <scheme val="minor"/>
      </rPr>
      <t>: Prima Directa de Seguros de Vida incluye Interamerica y Metlife.</t>
    </r>
  </si>
  <si>
    <t>Responsabilidad Civil</t>
  </si>
  <si>
    <t>Resp. Civil</t>
  </si>
  <si>
    <t>QBE Chile</t>
  </si>
</sst>
</file>

<file path=xl/styles.xml><?xml version="1.0" encoding="utf-8"?>
<styleSheet xmlns="http://schemas.openxmlformats.org/spreadsheetml/2006/main">
  <numFmts count="3">
    <numFmt numFmtId="164" formatCode="#,##0.0000"/>
    <numFmt numFmtId="165" formatCode="0.0000"/>
    <numFmt numFmtId="166" formatCode="#,##0_ ;[Red]\-#,##0\ "/>
  </numFmts>
  <fonts count="2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</font>
    <font>
      <sz val="8"/>
      <name val="Tahom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6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name val="Arial"/>
      <family val="2"/>
    </font>
    <font>
      <u/>
      <sz val="16"/>
      <name val="Calibri"/>
      <family val="2"/>
      <scheme val="minor"/>
    </font>
    <font>
      <u/>
      <sz val="10"/>
      <color theme="0" tint="-0.499984740745262"/>
      <name val="Calibri"/>
      <family val="2"/>
      <scheme val="minor"/>
    </font>
    <font>
      <u/>
      <sz val="1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5" fillId="0" borderId="0"/>
    <xf numFmtId="9" fontId="6" fillId="0" borderId="0" applyFont="0" applyFill="0" applyBorder="0" applyAlignment="0" applyProtection="0"/>
  </cellStyleXfs>
  <cellXfs count="167">
    <xf numFmtId="0" fontId="0" fillId="0" borderId="0" xfId="0"/>
    <xf numFmtId="0" fontId="9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3" fontId="12" fillId="0" borderId="1" xfId="0" applyNumberFormat="1" applyFont="1" applyBorder="1" applyAlignment="1">
      <alignment vertical="center"/>
    </xf>
    <xf numFmtId="3" fontId="3" fillId="0" borderId="1" xfId="1" applyNumberFormat="1" applyFont="1" applyBorder="1" applyAlignment="1" applyProtection="1">
      <alignment vertical="center"/>
    </xf>
    <xf numFmtId="3" fontId="12" fillId="0" borderId="1" xfId="0" applyNumberFormat="1" applyFont="1" applyBorder="1" applyAlignment="1"/>
    <xf numFmtId="3" fontId="11" fillId="0" borderId="0" xfId="0" applyNumberFormat="1" applyFont="1"/>
    <xf numFmtId="3" fontId="12" fillId="2" borderId="1" xfId="0" applyNumberFormat="1" applyFont="1" applyFill="1" applyBorder="1" applyAlignment="1">
      <alignment vertical="center"/>
    </xf>
    <xf numFmtId="3" fontId="13" fillId="3" borderId="1" xfId="0" applyNumberFormat="1" applyFont="1" applyFill="1" applyBorder="1" applyAlignment="1">
      <alignment vertical="center"/>
    </xf>
    <xf numFmtId="3" fontId="12" fillId="0" borderId="1" xfId="0" applyNumberFormat="1" applyFont="1" applyFill="1" applyBorder="1" applyAlignment="1">
      <alignment vertical="center"/>
    </xf>
    <xf numFmtId="3" fontId="12" fillId="0" borderId="1" xfId="0" applyNumberFormat="1" applyFont="1" applyBorder="1" applyAlignment="1">
      <alignment horizontal="left" vertical="center" indent="1"/>
    </xf>
    <xf numFmtId="3" fontId="14" fillId="0" borderId="1" xfId="0" applyNumberFormat="1" applyFont="1" applyBorder="1" applyAlignment="1">
      <alignment vertical="center"/>
    </xf>
    <xf numFmtId="10" fontId="12" fillId="0" borderId="1" xfId="4" applyNumberFormat="1" applyFont="1" applyBorder="1" applyAlignment="1">
      <alignment vertical="center"/>
    </xf>
    <xf numFmtId="3" fontId="11" fillId="0" borderId="1" xfId="0" applyNumberFormat="1" applyFont="1" applyBorder="1"/>
    <xf numFmtId="3" fontId="13" fillId="0" borderId="1" xfId="0" applyNumberFormat="1" applyFont="1" applyBorder="1" applyAlignment="1">
      <alignment vertical="center"/>
    </xf>
    <xf numFmtId="0" fontId="10" fillId="2" borderId="1" xfId="0" applyFont="1" applyFill="1" applyBorder="1"/>
    <xf numFmtId="0" fontId="15" fillId="0" borderId="1" xfId="0" applyFont="1" applyBorder="1"/>
    <xf numFmtId="0" fontId="10" fillId="0" borderId="1" xfId="0" applyFont="1" applyBorder="1" applyAlignment="1"/>
    <xf numFmtId="3" fontId="12" fillId="0" borderId="1" xfId="4" applyNumberFormat="1" applyFont="1" applyBorder="1" applyAlignment="1">
      <alignment vertical="center"/>
    </xf>
    <xf numFmtId="3" fontId="11" fillId="0" borderId="1" xfId="0" applyNumberFormat="1" applyFont="1" applyBorder="1" applyAlignment="1">
      <alignment vertical="center"/>
    </xf>
    <xf numFmtId="3" fontId="12" fillId="2" borderId="2" xfId="0" applyNumberFormat="1" applyFont="1" applyFill="1" applyBorder="1" applyAlignment="1">
      <alignment horizontal="left" vertical="center" wrapText="1"/>
    </xf>
    <xf numFmtId="3" fontId="12" fillId="2" borderId="1" xfId="4" applyNumberFormat="1" applyFont="1" applyFill="1" applyBorder="1" applyAlignment="1">
      <alignment horizontal="right" vertical="center" wrapText="1"/>
    </xf>
    <xf numFmtId="3" fontId="12" fillId="2" borderId="1" xfId="0" applyNumberFormat="1" applyFont="1" applyFill="1" applyBorder="1" applyAlignment="1">
      <alignment horizontal="right" vertical="center" wrapText="1"/>
    </xf>
    <xf numFmtId="3" fontId="12" fillId="2" borderId="1" xfId="0" applyNumberFormat="1" applyFont="1" applyFill="1" applyBorder="1" applyAlignment="1">
      <alignment horizontal="right" vertical="center"/>
    </xf>
    <xf numFmtId="3" fontId="12" fillId="2" borderId="1" xfId="4" applyNumberFormat="1" applyFont="1" applyFill="1" applyBorder="1" applyAlignment="1">
      <alignment horizontal="right" vertical="center"/>
    </xf>
    <xf numFmtId="3" fontId="13" fillId="3" borderId="2" xfId="0" applyNumberFormat="1" applyFont="1" applyFill="1" applyBorder="1" applyAlignment="1">
      <alignment horizontal="left" vertical="center" wrapText="1"/>
    </xf>
    <xf numFmtId="3" fontId="13" fillId="3" borderId="1" xfId="4" applyNumberFormat="1" applyFont="1" applyFill="1" applyBorder="1" applyAlignment="1">
      <alignment vertical="center"/>
    </xf>
    <xf numFmtId="3" fontId="12" fillId="0" borderId="2" xfId="0" applyNumberFormat="1" applyFont="1" applyFill="1" applyBorder="1" applyAlignment="1">
      <alignment horizontal="left" vertical="center" wrapText="1"/>
    </xf>
    <xf numFmtId="3" fontId="12" fillId="0" borderId="1" xfId="4" applyNumberFormat="1" applyFont="1" applyFill="1" applyBorder="1" applyAlignment="1">
      <alignment vertical="center"/>
    </xf>
    <xf numFmtId="3" fontId="12" fillId="2" borderId="1" xfId="4" applyNumberFormat="1" applyFont="1" applyFill="1" applyBorder="1" applyAlignment="1">
      <alignment vertical="center"/>
    </xf>
    <xf numFmtId="3" fontId="13" fillId="3" borderId="1" xfId="4" applyNumberFormat="1" applyFont="1" applyFill="1" applyBorder="1" applyAlignment="1"/>
    <xf numFmtId="3" fontId="12" fillId="0" borderId="3" xfId="4" applyNumberFormat="1" applyFont="1" applyBorder="1" applyAlignment="1">
      <alignment vertical="center"/>
    </xf>
    <xf numFmtId="3" fontId="12" fillId="0" borderId="3" xfId="0" applyNumberFormat="1" applyFont="1" applyBorder="1" applyAlignment="1">
      <alignment vertical="center"/>
    </xf>
    <xf numFmtId="3" fontId="13" fillId="0" borderId="4" xfId="0" applyNumberFormat="1" applyFont="1" applyBorder="1" applyAlignment="1">
      <alignment vertical="center"/>
    </xf>
    <xf numFmtId="3" fontId="12" fillId="2" borderId="5" xfId="4" applyNumberFormat="1" applyFont="1" applyFill="1" applyBorder="1" applyAlignment="1">
      <alignment horizontal="right" vertical="center" wrapText="1"/>
    </xf>
    <xf numFmtId="3" fontId="12" fillId="2" borderId="5" xfId="0" applyNumberFormat="1" applyFont="1" applyFill="1" applyBorder="1" applyAlignment="1">
      <alignment horizontal="right" vertical="center"/>
    </xf>
    <xf numFmtId="3" fontId="12" fillId="2" borderId="5" xfId="0" applyNumberFormat="1" applyFont="1" applyFill="1" applyBorder="1" applyAlignment="1">
      <alignment vertical="center"/>
    </xf>
    <xf numFmtId="3" fontId="12" fillId="2" borderId="1" xfId="0" applyNumberFormat="1" applyFont="1" applyFill="1" applyBorder="1" applyAlignment="1">
      <alignment horizontal="left" vertical="center" wrapText="1"/>
    </xf>
    <xf numFmtId="3" fontId="13" fillId="3" borderId="1" xfId="0" applyNumberFormat="1" applyFont="1" applyFill="1" applyBorder="1" applyAlignment="1">
      <alignment horizontal="left" vertical="center" wrapText="1"/>
    </xf>
    <xf numFmtId="3" fontId="12" fillId="0" borderId="1" xfId="0" applyNumberFormat="1" applyFont="1" applyFill="1" applyBorder="1" applyAlignment="1">
      <alignment horizontal="left" vertical="center" wrapText="1"/>
    </xf>
    <xf numFmtId="3" fontId="16" fillId="0" borderId="1" xfId="2" applyNumberFormat="1" applyFont="1" applyBorder="1" applyAlignment="1">
      <alignment vertical="center"/>
    </xf>
    <xf numFmtId="4" fontId="16" fillId="0" borderId="1" xfId="2" applyNumberFormat="1" applyFont="1" applyBorder="1" applyAlignment="1">
      <alignment vertical="center"/>
    </xf>
    <xf numFmtId="10" fontId="16" fillId="0" borderId="1" xfId="2" applyNumberFormat="1" applyFont="1" applyBorder="1" applyAlignment="1">
      <alignment vertical="center"/>
    </xf>
    <xf numFmtId="0" fontId="7" fillId="0" borderId="1" xfId="2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2" fillId="0" borderId="1" xfId="3" applyFont="1" applyBorder="1" applyAlignment="1">
      <alignment vertical="center"/>
    </xf>
    <xf numFmtId="0" fontId="12" fillId="0" borderId="1" xfId="3" applyFont="1" applyFill="1" applyBorder="1" applyAlignment="1">
      <alignment vertical="center"/>
    </xf>
    <xf numFmtId="0" fontId="18" fillId="0" borderId="1" xfId="3" applyFont="1" applyFill="1" applyBorder="1" applyAlignment="1">
      <alignment vertical="center"/>
    </xf>
    <xf numFmtId="3" fontId="13" fillId="0" borderId="3" xfId="0" applyNumberFormat="1" applyFont="1" applyBorder="1" applyAlignment="1">
      <alignment vertical="center"/>
    </xf>
    <xf numFmtId="3" fontId="13" fillId="2" borderId="5" xfId="4" applyNumberFormat="1" applyFont="1" applyFill="1" applyBorder="1" applyAlignment="1">
      <alignment horizontal="right" vertical="center" wrapText="1"/>
    </xf>
    <xf numFmtId="3" fontId="13" fillId="0" borderId="1" xfId="0" applyNumberFormat="1" applyFont="1" applyFill="1" applyBorder="1" applyAlignment="1">
      <alignment vertical="center"/>
    </xf>
    <xf numFmtId="3" fontId="13" fillId="2" borderId="5" xfId="0" applyNumberFormat="1" applyFont="1" applyFill="1" applyBorder="1" applyAlignment="1">
      <alignment vertical="center"/>
    </xf>
    <xf numFmtId="3" fontId="13" fillId="2" borderId="1" xfId="4" applyNumberFormat="1" applyFont="1" applyFill="1" applyBorder="1" applyAlignment="1">
      <alignment horizontal="right" vertical="center" wrapText="1"/>
    </xf>
    <xf numFmtId="3" fontId="13" fillId="2" borderId="1" xfId="4" applyNumberFormat="1" applyFont="1" applyFill="1" applyBorder="1" applyAlignment="1">
      <alignment horizontal="right" vertical="center"/>
    </xf>
    <xf numFmtId="3" fontId="13" fillId="2" borderId="1" xfId="0" applyNumberFormat="1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3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/>
    </xf>
    <xf numFmtId="3" fontId="13" fillId="4" borderId="1" xfId="0" applyNumberFormat="1" applyFont="1" applyFill="1" applyBorder="1" applyAlignment="1">
      <alignment vertical="center"/>
    </xf>
    <xf numFmtId="3" fontId="13" fillId="4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/>
    </xf>
    <xf numFmtId="3" fontId="13" fillId="4" borderId="2" xfId="0" applyNumberFormat="1" applyFont="1" applyFill="1" applyBorder="1" applyAlignment="1">
      <alignment horizontal="left" vertical="center"/>
    </xf>
    <xf numFmtId="3" fontId="13" fillId="4" borderId="1" xfId="4" applyNumberFormat="1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12" fillId="2" borderId="1" xfId="3" applyFont="1" applyFill="1" applyBorder="1" applyAlignment="1">
      <alignment vertical="center"/>
    </xf>
    <xf numFmtId="3" fontId="12" fillId="2" borderId="1" xfId="3" applyNumberFormat="1" applyFont="1" applyFill="1" applyBorder="1" applyAlignment="1">
      <alignment vertical="center"/>
    </xf>
    <xf numFmtId="0" fontId="10" fillId="2" borderId="1" xfId="0" applyFont="1" applyFill="1" applyBorder="1" applyAlignment="1">
      <alignment horizontal="left" vertical="center" indent="1"/>
    </xf>
    <xf numFmtId="166" fontId="12" fillId="0" borderId="1" xfId="0" applyNumberFormat="1" applyFont="1" applyBorder="1" applyAlignment="1">
      <alignment vertical="center"/>
    </xf>
    <xf numFmtId="166" fontId="13" fillId="0" borderId="1" xfId="0" applyNumberFormat="1" applyFont="1" applyBorder="1" applyAlignment="1">
      <alignment vertical="center"/>
    </xf>
    <xf numFmtId="166" fontId="12" fillId="0" borderId="1" xfId="0" applyNumberFormat="1" applyFont="1" applyBorder="1" applyAlignment="1">
      <alignment horizontal="center" vertical="center"/>
    </xf>
    <xf numFmtId="166" fontId="10" fillId="0" borderId="1" xfId="0" applyNumberFormat="1" applyFont="1" applyBorder="1" applyAlignment="1">
      <alignment vertical="center"/>
    </xf>
    <xf numFmtId="166" fontId="19" fillId="0" borderId="1" xfId="0" applyNumberFormat="1" applyFont="1" applyBorder="1" applyAlignment="1">
      <alignment vertical="center"/>
    </xf>
    <xf numFmtId="166" fontId="10" fillId="0" borderId="1" xfId="0" applyNumberFormat="1" applyFont="1" applyBorder="1" applyAlignment="1">
      <alignment horizontal="center" vertical="center"/>
    </xf>
    <xf numFmtId="166" fontId="13" fillId="4" borderId="1" xfId="0" applyNumberFormat="1" applyFont="1" applyFill="1" applyBorder="1" applyAlignment="1">
      <alignment vertical="center"/>
    </xf>
    <xf numFmtId="166" fontId="13" fillId="4" borderId="1" xfId="0" applyNumberFormat="1" applyFont="1" applyFill="1" applyBorder="1" applyAlignment="1">
      <alignment horizontal="center" vertical="center" wrapText="1"/>
    </xf>
    <xf numFmtId="166" fontId="10" fillId="2" borderId="1" xfId="0" applyNumberFormat="1" applyFont="1" applyFill="1" applyBorder="1" applyAlignment="1">
      <alignment vertical="center"/>
    </xf>
    <xf numFmtId="166" fontId="12" fillId="2" borderId="1" xfId="0" applyNumberFormat="1" applyFont="1" applyFill="1" applyBorder="1" applyAlignment="1">
      <alignment vertical="center"/>
    </xf>
    <xf numFmtId="166" fontId="13" fillId="3" borderId="1" xfId="0" applyNumberFormat="1" applyFont="1" applyFill="1" applyBorder="1" applyAlignment="1">
      <alignment vertical="center"/>
    </xf>
    <xf numFmtId="166" fontId="12" fillId="0" borderId="1" xfId="3" applyNumberFormat="1" applyFont="1" applyBorder="1" applyAlignment="1">
      <alignment vertical="center"/>
    </xf>
    <xf numFmtId="166" fontId="18" fillId="0" borderId="1" xfId="3" applyNumberFormat="1" applyFont="1" applyFill="1" applyBorder="1" applyAlignment="1">
      <alignment vertical="center"/>
    </xf>
    <xf numFmtId="166" fontId="12" fillId="0" borderId="1" xfId="3" applyNumberFormat="1" applyFont="1" applyFill="1" applyBorder="1" applyAlignment="1">
      <alignment horizontal="center" vertical="center"/>
    </xf>
    <xf numFmtId="166" fontId="12" fillId="0" borderId="1" xfId="3" applyNumberFormat="1" applyFont="1" applyFill="1" applyBorder="1" applyAlignment="1">
      <alignment vertical="center"/>
    </xf>
    <xf numFmtId="166" fontId="13" fillId="4" borderId="2" xfId="0" applyNumberFormat="1" applyFont="1" applyFill="1" applyBorder="1" applyAlignment="1">
      <alignment horizontal="left" vertical="center"/>
    </xf>
    <xf numFmtId="166" fontId="13" fillId="4" borderId="1" xfId="4" applyNumberFormat="1" applyFont="1" applyFill="1" applyBorder="1" applyAlignment="1">
      <alignment horizontal="center" vertical="center" wrapText="1"/>
    </xf>
    <xf numFmtId="166" fontId="12" fillId="2" borderId="5" xfId="0" applyNumberFormat="1" applyFont="1" applyFill="1" applyBorder="1" applyAlignment="1">
      <alignment horizontal="right" vertical="center"/>
    </xf>
    <xf numFmtId="166" fontId="12" fillId="2" borderId="1" xfId="4" applyNumberFormat="1" applyFont="1" applyFill="1" applyBorder="1" applyAlignment="1">
      <alignment horizontal="right" vertical="center"/>
    </xf>
    <xf numFmtId="166" fontId="12" fillId="2" borderId="1" xfId="0" applyNumberFormat="1" applyFont="1" applyFill="1" applyBorder="1" applyAlignment="1">
      <alignment horizontal="right" vertical="center"/>
    </xf>
    <xf numFmtId="166" fontId="13" fillId="3" borderId="2" xfId="0" applyNumberFormat="1" applyFont="1" applyFill="1" applyBorder="1" applyAlignment="1">
      <alignment horizontal="left" vertical="center" wrapText="1"/>
    </xf>
    <xf numFmtId="166" fontId="13" fillId="3" borderId="1" xfId="4" applyNumberFormat="1" applyFont="1" applyFill="1" applyBorder="1" applyAlignment="1">
      <alignment vertical="center"/>
    </xf>
    <xf numFmtId="166" fontId="12" fillId="2" borderId="1" xfId="4" applyNumberFormat="1" applyFont="1" applyFill="1" applyBorder="1" applyAlignment="1">
      <alignment vertical="center"/>
    </xf>
    <xf numFmtId="166" fontId="13" fillId="4" borderId="1" xfId="0" applyNumberFormat="1" applyFont="1" applyFill="1" applyBorder="1" applyAlignment="1">
      <alignment horizontal="left" vertical="center"/>
    </xf>
    <xf numFmtId="166" fontId="19" fillId="4" borderId="1" xfId="0" applyNumberFormat="1" applyFont="1" applyFill="1" applyBorder="1" applyAlignment="1">
      <alignment horizontal="center" vertical="center" wrapText="1"/>
    </xf>
    <xf numFmtId="166" fontId="12" fillId="2" borderId="1" xfId="0" applyNumberFormat="1" applyFont="1" applyFill="1" applyBorder="1" applyAlignment="1">
      <alignment horizontal="left" vertical="center" wrapText="1"/>
    </xf>
    <xf numFmtId="166" fontId="13" fillId="2" borderId="1" xfId="0" applyNumberFormat="1" applyFont="1" applyFill="1" applyBorder="1" applyAlignment="1">
      <alignment vertical="center"/>
    </xf>
    <xf numFmtId="166" fontId="13" fillId="3" borderId="1" xfId="0" applyNumberFormat="1" applyFont="1" applyFill="1" applyBorder="1" applyAlignment="1">
      <alignment horizontal="left" vertical="center" wrapText="1"/>
    </xf>
    <xf numFmtId="166" fontId="10" fillId="2" borderId="1" xfId="0" applyNumberFormat="1" applyFont="1" applyFill="1" applyBorder="1" applyAlignment="1">
      <alignment horizontal="left" vertical="center" indent="2"/>
    </xf>
    <xf numFmtId="166" fontId="12" fillId="2" borderId="5" xfId="4" applyNumberFormat="1" applyFont="1" applyFill="1" applyBorder="1" applyAlignment="1">
      <alignment horizontal="right" vertical="center"/>
    </xf>
    <xf numFmtId="3" fontId="12" fillId="2" borderId="5" xfId="4" applyNumberFormat="1" applyFont="1" applyFill="1" applyBorder="1" applyAlignment="1">
      <alignment horizontal="right" vertical="center"/>
    </xf>
    <xf numFmtId="3" fontId="13" fillId="5" borderId="1" xfId="0" applyNumberFormat="1" applyFont="1" applyFill="1" applyBorder="1" applyAlignment="1"/>
    <xf numFmtId="3" fontId="13" fillId="5" borderId="1" xfId="0" applyNumberFormat="1" applyFont="1" applyFill="1" applyBorder="1" applyAlignment="1">
      <alignment horizontal="center" wrapText="1"/>
    </xf>
    <xf numFmtId="3" fontId="13" fillId="5" borderId="1" xfId="0" applyNumberFormat="1" applyFont="1" applyFill="1" applyBorder="1" applyAlignment="1">
      <alignment horizontal="left" vertical="center" wrapText="1"/>
    </xf>
    <xf numFmtId="10" fontId="13" fillId="5" borderId="1" xfId="4" applyNumberFormat="1" applyFont="1" applyFill="1" applyBorder="1" applyAlignment="1">
      <alignment horizontal="center" vertical="center"/>
    </xf>
    <xf numFmtId="10" fontId="13" fillId="5" borderId="1" xfId="4" applyNumberFormat="1" applyFont="1" applyFill="1" applyBorder="1" applyAlignment="1">
      <alignment horizontal="center" wrapText="1"/>
    </xf>
    <xf numFmtId="3" fontId="13" fillId="5" borderId="2" xfId="0" applyNumberFormat="1" applyFont="1" applyFill="1" applyBorder="1" applyAlignment="1">
      <alignment horizontal="left"/>
    </xf>
    <xf numFmtId="0" fontId="19" fillId="5" borderId="1" xfId="0" applyFont="1" applyFill="1" applyBorder="1" applyAlignment="1">
      <alignment horizontal="center" wrapText="1"/>
    </xf>
    <xf numFmtId="3" fontId="19" fillId="5" borderId="1" xfId="0" applyNumberFormat="1" applyFont="1" applyFill="1" applyBorder="1" applyAlignment="1">
      <alignment horizontal="center" wrapText="1"/>
    </xf>
    <xf numFmtId="3" fontId="13" fillId="5" borderId="1" xfId="0" applyNumberFormat="1" applyFont="1" applyFill="1" applyBorder="1" applyAlignment="1">
      <alignment horizontal="left"/>
    </xf>
    <xf numFmtId="0" fontId="12" fillId="0" borderId="1" xfId="0" applyFont="1" applyBorder="1" applyAlignment="1">
      <alignment horizontal="right" vertical="center"/>
    </xf>
    <xf numFmtId="164" fontId="12" fillId="0" borderId="1" xfId="2" applyNumberFormat="1" applyFont="1" applyFill="1" applyBorder="1" applyAlignment="1">
      <alignment vertical="center"/>
    </xf>
    <xf numFmtId="165" fontId="12" fillId="0" borderId="1" xfId="2" applyNumberFormat="1" applyFont="1" applyFill="1" applyBorder="1" applyAlignment="1">
      <alignment vertical="center"/>
    </xf>
    <xf numFmtId="0" fontId="12" fillId="0" borderId="1" xfId="2" applyFont="1" applyFill="1" applyBorder="1" applyAlignment="1">
      <alignment vertical="center"/>
    </xf>
    <xf numFmtId="0" fontId="12" fillId="0" borderId="1" xfId="2" applyFont="1" applyBorder="1" applyAlignment="1">
      <alignment vertical="center"/>
    </xf>
    <xf numFmtId="164" fontId="12" fillId="0" borderId="1" xfId="0" applyNumberFormat="1" applyFont="1" applyBorder="1" applyAlignment="1">
      <alignment vertical="center"/>
    </xf>
    <xf numFmtId="164" fontId="12" fillId="0" borderId="1" xfId="2" applyNumberFormat="1" applyFont="1" applyBorder="1" applyAlignment="1">
      <alignment vertical="center"/>
    </xf>
    <xf numFmtId="0" fontId="12" fillId="6" borderId="1" xfId="2" applyFont="1" applyFill="1" applyBorder="1" applyAlignment="1">
      <alignment vertical="center"/>
    </xf>
    <xf numFmtId="0" fontId="12" fillId="6" borderId="1" xfId="0" applyFont="1" applyFill="1" applyBorder="1" applyAlignment="1">
      <alignment vertical="center"/>
    </xf>
    <xf numFmtId="4" fontId="12" fillId="6" borderId="1" xfId="0" applyNumberFormat="1" applyFont="1" applyFill="1" applyBorder="1" applyAlignment="1">
      <alignment vertical="center"/>
    </xf>
    <xf numFmtId="164" fontId="12" fillId="6" borderId="1" xfId="0" applyNumberFormat="1" applyFont="1" applyFill="1" applyBorder="1" applyAlignment="1">
      <alignment vertical="center"/>
    </xf>
    <xf numFmtId="0" fontId="7" fillId="7" borderId="1" xfId="2" applyFont="1" applyFill="1" applyBorder="1" applyAlignment="1">
      <alignment horizontal="center" vertical="center"/>
    </xf>
    <xf numFmtId="10" fontId="13" fillId="0" borderId="1" xfId="4" applyNumberFormat="1" applyFont="1" applyBorder="1" applyAlignment="1">
      <alignment vertical="center"/>
    </xf>
    <xf numFmtId="166" fontId="12" fillId="2" borderId="2" xfId="0" applyNumberFormat="1" applyFont="1" applyFill="1" applyBorder="1" applyAlignment="1">
      <alignment horizontal="left" vertical="center"/>
    </xf>
    <xf numFmtId="10" fontId="12" fillId="2" borderId="1" xfId="4" applyNumberFormat="1" applyFont="1" applyFill="1" applyBorder="1" applyAlignment="1">
      <alignment horizontal="right" vertical="center"/>
    </xf>
    <xf numFmtId="10" fontId="13" fillId="3" borderId="1" xfId="4" applyNumberFormat="1" applyFont="1" applyFill="1" applyBorder="1" applyAlignment="1">
      <alignment horizontal="right" vertical="center"/>
    </xf>
    <xf numFmtId="3" fontId="13" fillId="3" borderId="1" xfId="0" applyNumberFormat="1" applyFont="1" applyFill="1" applyBorder="1" applyAlignment="1">
      <alignment horizontal="right" vertical="center"/>
    </xf>
    <xf numFmtId="3" fontId="12" fillId="0" borderId="1" xfId="0" applyNumberFormat="1" applyFont="1" applyBorder="1" applyAlignment="1">
      <alignment horizontal="right" vertical="center"/>
    </xf>
    <xf numFmtId="10" fontId="12" fillId="0" borderId="1" xfId="4" applyNumberFormat="1" applyFont="1" applyBorder="1" applyAlignment="1">
      <alignment horizontal="right" vertical="center"/>
    </xf>
    <xf numFmtId="3" fontId="13" fillId="3" borderId="1" xfId="4" applyNumberFormat="1" applyFont="1" applyFill="1" applyBorder="1" applyAlignment="1">
      <alignment horizontal="right" vertical="center"/>
    </xf>
    <xf numFmtId="3" fontId="12" fillId="0" borderId="1" xfId="4" applyNumberFormat="1" applyFont="1" applyBorder="1" applyAlignment="1">
      <alignment horizontal="right" vertical="center"/>
    </xf>
    <xf numFmtId="3" fontId="13" fillId="3" borderId="1" xfId="4" applyNumberFormat="1" applyFont="1" applyFill="1" applyBorder="1" applyAlignment="1">
      <alignment horizontal="right"/>
    </xf>
    <xf numFmtId="3" fontId="13" fillId="0" borderId="1" xfId="0" applyNumberFormat="1" applyFont="1" applyBorder="1" applyAlignment="1">
      <alignment horizontal="right" vertical="center"/>
    </xf>
    <xf numFmtId="0" fontId="20" fillId="0" borderId="0" xfId="0" applyFont="1" applyFill="1" applyBorder="1" applyAlignment="1">
      <alignment horizontal="left"/>
    </xf>
    <xf numFmtId="3" fontId="13" fillId="5" borderId="1" xfId="0" applyNumberFormat="1" applyFont="1" applyFill="1" applyBorder="1" applyAlignment="1">
      <alignment horizontal="left"/>
    </xf>
    <xf numFmtId="0" fontId="2" fillId="0" borderId="1" xfId="0" applyFont="1" applyBorder="1" applyAlignment="1">
      <alignment vertical="center"/>
    </xf>
    <xf numFmtId="0" fontId="0" fillId="0" borderId="1" xfId="2" applyFont="1" applyBorder="1" applyAlignment="1">
      <alignment vertical="center"/>
    </xf>
    <xf numFmtId="0" fontId="21" fillId="0" borderId="1" xfId="1" applyFont="1" applyBorder="1" applyAlignment="1" applyProtection="1">
      <alignment vertical="center"/>
    </xf>
    <xf numFmtId="0" fontId="22" fillId="0" borderId="1" xfId="1" applyFont="1" applyBorder="1" applyAlignment="1" applyProtection="1">
      <alignment horizontal="left" vertical="center" indent="1"/>
    </xf>
    <xf numFmtId="165" fontId="2" fillId="0" borderId="1" xfId="0" applyNumberFormat="1" applyFont="1" applyBorder="1" applyAlignment="1">
      <alignment vertical="center"/>
    </xf>
    <xf numFmtId="3" fontId="23" fillId="0" borderId="1" xfId="1" applyNumberFormat="1" applyFont="1" applyBorder="1" applyAlignment="1" applyProtection="1">
      <alignment vertical="center"/>
    </xf>
    <xf numFmtId="0" fontId="24" fillId="0" borderId="0" xfId="0" applyFont="1" applyFill="1" applyBorder="1" applyAlignment="1">
      <alignment horizontal="left"/>
    </xf>
    <xf numFmtId="0" fontId="2" fillId="2" borderId="1" xfId="0" applyFont="1" applyFill="1" applyBorder="1"/>
    <xf numFmtId="0" fontId="2" fillId="0" borderId="1" xfId="0" applyFont="1" applyBorder="1" applyAlignment="1"/>
    <xf numFmtId="0" fontId="12" fillId="0" borderId="0" xfId="0" applyFont="1" applyFill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3" fontId="12" fillId="2" borderId="5" xfId="4" applyNumberFormat="1" applyFont="1" applyFill="1" applyBorder="1" applyAlignment="1">
      <alignment horizontal="right" wrapText="1"/>
    </xf>
    <xf numFmtId="0" fontId="10" fillId="0" borderId="1" xfId="0" applyFont="1" applyFill="1" applyBorder="1" applyAlignment="1">
      <alignment vertical="center"/>
    </xf>
    <xf numFmtId="0" fontId="18" fillId="0" borderId="4" xfId="3" applyFont="1" applyFill="1" applyBorder="1" applyAlignment="1">
      <alignment horizontal="left" vertical="center"/>
    </xf>
    <xf numFmtId="3" fontId="13" fillId="0" borderId="1" xfId="0" applyNumberFormat="1" applyFont="1" applyFill="1" applyBorder="1" applyAlignment="1">
      <alignment horizontal="center" vertical="center" wrapText="1"/>
    </xf>
    <xf numFmtId="3" fontId="12" fillId="0" borderId="1" xfId="0" applyNumberFormat="1" applyFont="1" applyFill="1" applyBorder="1" applyAlignment="1">
      <alignment horizontal="right" vertical="center"/>
    </xf>
    <xf numFmtId="3" fontId="13" fillId="0" borderId="1" xfId="4" applyNumberFormat="1" applyFont="1" applyFill="1" applyBorder="1" applyAlignment="1">
      <alignment vertical="center"/>
    </xf>
    <xf numFmtId="3" fontId="13" fillId="5" borderId="1" xfId="0" applyNumberFormat="1" applyFont="1" applyFill="1" applyBorder="1" applyAlignment="1">
      <alignment horizontal="left"/>
    </xf>
    <xf numFmtId="3" fontId="13" fillId="5" borderId="1" xfId="0" applyNumberFormat="1" applyFont="1" applyFill="1" applyBorder="1" applyAlignment="1">
      <alignment horizontal="center" vertical="center"/>
    </xf>
    <xf numFmtId="0" fontId="18" fillId="8" borderId="2" xfId="3" applyFont="1" applyFill="1" applyBorder="1" applyAlignment="1">
      <alignment horizontal="left" vertical="center"/>
    </xf>
    <xf numFmtId="0" fontId="18" fillId="8" borderId="4" xfId="3" applyFont="1" applyFill="1" applyBorder="1" applyAlignment="1">
      <alignment horizontal="left" vertical="center"/>
    </xf>
    <xf numFmtId="0" fontId="18" fillId="8" borderId="1" xfId="3" applyFont="1" applyFill="1" applyBorder="1" applyAlignment="1">
      <alignment horizontal="left" vertical="center"/>
    </xf>
    <xf numFmtId="0" fontId="18" fillId="8" borderId="6" xfId="3" applyFont="1" applyFill="1" applyBorder="1" applyAlignment="1">
      <alignment horizontal="left" vertical="center"/>
    </xf>
    <xf numFmtId="166" fontId="18" fillId="8" borderId="2" xfId="0" applyNumberFormat="1" applyFont="1" applyFill="1" applyBorder="1" applyAlignment="1">
      <alignment horizontal="left" vertical="center"/>
    </xf>
    <xf numFmtId="166" fontId="18" fillId="8" borderId="4" xfId="0" applyNumberFormat="1" applyFont="1" applyFill="1" applyBorder="1" applyAlignment="1">
      <alignment horizontal="left" vertical="center"/>
    </xf>
    <xf numFmtId="166" fontId="18" fillId="8" borderId="2" xfId="3" applyNumberFormat="1" applyFont="1" applyFill="1" applyBorder="1" applyAlignment="1">
      <alignment horizontal="left" vertical="center"/>
    </xf>
    <xf numFmtId="166" fontId="18" fillId="8" borderId="6" xfId="3" applyNumberFormat="1" applyFont="1" applyFill="1" applyBorder="1" applyAlignment="1">
      <alignment horizontal="left" vertical="center"/>
    </xf>
    <xf numFmtId="166" fontId="18" fillId="8" borderId="4" xfId="3" applyNumberFormat="1" applyFont="1" applyFill="1" applyBorder="1" applyAlignment="1">
      <alignment horizontal="left" vertical="center"/>
    </xf>
    <xf numFmtId="166" fontId="18" fillId="8" borderId="1" xfId="3" applyNumberFormat="1" applyFont="1" applyFill="1" applyBorder="1" applyAlignment="1">
      <alignment horizontal="left" vertical="center"/>
    </xf>
  </cellXfs>
  <cellStyles count="5">
    <cellStyle name="Hipervínculo" xfId="1" builtinId="8"/>
    <cellStyle name="Normal" xfId="0" builtinId="0"/>
    <cellStyle name="Normal 2 2" xfId="2"/>
    <cellStyle name="Normal 3" xfId="3"/>
    <cellStyle name="Porcentual" xfId="4" builtinId="5"/>
  </cellStyles>
  <dxfs count="21">
    <dxf>
      <font>
        <color rgb="FFFF0000"/>
      </font>
    </dxf>
    <dxf>
      <font>
        <color rgb="FF92D05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142875</xdr:rowOff>
    </xdr:from>
    <xdr:to>
      <xdr:col>1</xdr:col>
      <xdr:colOff>971550</xdr:colOff>
      <xdr:row>7</xdr:row>
      <xdr:rowOff>152400</xdr:rowOff>
    </xdr:to>
    <xdr:pic>
      <xdr:nvPicPr>
        <xdr:cNvPr id="1056" name="1 Imagen" descr="Logo AACH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0" y="304800"/>
          <a:ext cx="971550" cy="981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142875</xdr:rowOff>
    </xdr:from>
    <xdr:to>
      <xdr:col>1</xdr:col>
      <xdr:colOff>971550</xdr:colOff>
      <xdr:row>7</xdr:row>
      <xdr:rowOff>152400</xdr:rowOff>
    </xdr:to>
    <xdr:pic>
      <xdr:nvPicPr>
        <xdr:cNvPr id="10268" name="1 Imagen" descr="Logo AACH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0" y="304800"/>
          <a:ext cx="971550" cy="981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142875</xdr:rowOff>
    </xdr:from>
    <xdr:to>
      <xdr:col>1</xdr:col>
      <xdr:colOff>971550</xdr:colOff>
      <xdr:row>7</xdr:row>
      <xdr:rowOff>152400</xdr:rowOff>
    </xdr:to>
    <xdr:pic>
      <xdr:nvPicPr>
        <xdr:cNvPr id="11292" name="1 Imagen" descr="Logo AACH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0" y="304800"/>
          <a:ext cx="971550" cy="981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142875</xdr:rowOff>
    </xdr:from>
    <xdr:to>
      <xdr:col>1</xdr:col>
      <xdr:colOff>971550</xdr:colOff>
      <xdr:row>7</xdr:row>
      <xdr:rowOff>152400</xdr:rowOff>
    </xdr:to>
    <xdr:pic>
      <xdr:nvPicPr>
        <xdr:cNvPr id="12316" name="1 Imagen" descr="Logo AACH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0" y="304800"/>
          <a:ext cx="971550" cy="981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142875</xdr:rowOff>
    </xdr:from>
    <xdr:to>
      <xdr:col>1</xdr:col>
      <xdr:colOff>971550</xdr:colOff>
      <xdr:row>7</xdr:row>
      <xdr:rowOff>152400</xdr:rowOff>
    </xdr:to>
    <xdr:pic>
      <xdr:nvPicPr>
        <xdr:cNvPr id="13340" name="1 Imagen" descr="Logo AACH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0" y="304800"/>
          <a:ext cx="971550" cy="981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142875</xdr:rowOff>
    </xdr:from>
    <xdr:to>
      <xdr:col>1</xdr:col>
      <xdr:colOff>971550</xdr:colOff>
      <xdr:row>7</xdr:row>
      <xdr:rowOff>152400</xdr:rowOff>
    </xdr:to>
    <xdr:pic>
      <xdr:nvPicPr>
        <xdr:cNvPr id="14364" name="1 Imagen" descr="Logo AACH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0" y="304800"/>
          <a:ext cx="971550" cy="981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142875</xdr:rowOff>
    </xdr:from>
    <xdr:to>
      <xdr:col>1</xdr:col>
      <xdr:colOff>971550</xdr:colOff>
      <xdr:row>7</xdr:row>
      <xdr:rowOff>152400</xdr:rowOff>
    </xdr:to>
    <xdr:pic>
      <xdr:nvPicPr>
        <xdr:cNvPr id="15388" name="1 Imagen" descr="Logo AACH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0" y="304800"/>
          <a:ext cx="971550" cy="981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142875</xdr:rowOff>
    </xdr:from>
    <xdr:to>
      <xdr:col>1</xdr:col>
      <xdr:colOff>971550</xdr:colOff>
      <xdr:row>7</xdr:row>
      <xdr:rowOff>152400</xdr:rowOff>
    </xdr:to>
    <xdr:pic>
      <xdr:nvPicPr>
        <xdr:cNvPr id="16412" name="1 Imagen" descr="Logo AACH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0" y="304800"/>
          <a:ext cx="971550" cy="981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142875</xdr:rowOff>
    </xdr:from>
    <xdr:to>
      <xdr:col>1</xdr:col>
      <xdr:colOff>971550</xdr:colOff>
      <xdr:row>7</xdr:row>
      <xdr:rowOff>152400</xdr:rowOff>
    </xdr:to>
    <xdr:pic>
      <xdr:nvPicPr>
        <xdr:cNvPr id="2076" name="1 Imagen" descr="Logo AACH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0" y="304800"/>
          <a:ext cx="971550" cy="981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142875</xdr:rowOff>
    </xdr:from>
    <xdr:to>
      <xdr:col>1</xdr:col>
      <xdr:colOff>971550</xdr:colOff>
      <xdr:row>7</xdr:row>
      <xdr:rowOff>152400</xdr:rowOff>
    </xdr:to>
    <xdr:pic>
      <xdr:nvPicPr>
        <xdr:cNvPr id="3100" name="1 Imagen" descr="Logo AACH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0" y="304800"/>
          <a:ext cx="971550" cy="981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142875</xdr:rowOff>
    </xdr:from>
    <xdr:to>
      <xdr:col>1</xdr:col>
      <xdr:colOff>971550</xdr:colOff>
      <xdr:row>7</xdr:row>
      <xdr:rowOff>152400</xdr:rowOff>
    </xdr:to>
    <xdr:pic>
      <xdr:nvPicPr>
        <xdr:cNvPr id="4124" name="1 Imagen" descr="Logo AACH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0" y="304800"/>
          <a:ext cx="971550" cy="981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142875</xdr:rowOff>
    </xdr:from>
    <xdr:to>
      <xdr:col>1</xdr:col>
      <xdr:colOff>971550</xdr:colOff>
      <xdr:row>7</xdr:row>
      <xdr:rowOff>152400</xdr:rowOff>
    </xdr:to>
    <xdr:pic>
      <xdr:nvPicPr>
        <xdr:cNvPr id="5148" name="1 Imagen" descr="Logo AACH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0" y="304800"/>
          <a:ext cx="971550" cy="981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142875</xdr:rowOff>
    </xdr:from>
    <xdr:to>
      <xdr:col>1</xdr:col>
      <xdr:colOff>971550</xdr:colOff>
      <xdr:row>7</xdr:row>
      <xdr:rowOff>152400</xdr:rowOff>
    </xdr:to>
    <xdr:pic>
      <xdr:nvPicPr>
        <xdr:cNvPr id="6172" name="1 Imagen" descr="Logo AACH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0" y="304800"/>
          <a:ext cx="971550" cy="981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142875</xdr:rowOff>
    </xdr:from>
    <xdr:to>
      <xdr:col>1</xdr:col>
      <xdr:colOff>971550</xdr:colOff>
      <xdr:row>7</xdr:row>
      <xdr:rowOff>152400</xdr:rowOff>
    </xdr:to>
    <xdr:pic>
      <xdr:nvPicPr>
        <xdr:cNvPr id="7196" name="1 Imagen" descr="Logo AACH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0" y="304800"/>
          <a:ext cx="971550" cy="981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142875</xdr:rowOff>
    </xdr:from>
    <xdr:to>
      <xdr:col>1</xdr:col>
      <xdr:colOff>971550</xdr:colOff>
      <xdr:row>7</xdr:row>
      <xdr:rowOff>152400</xdr:rowOff>
    </xdr:to>
    <xdr:pic>
      <xdr:nvPicPr>
        <xdr:cNvPr id="8220" name="1 Imagen" descr="Logo AACH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0" y="304800"/>
          <a:ext cx="971550" cy="981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142875</xdr:rowOff>
    </xdr:from>
    <xdr:to>
      <xdr:col>1</xdr:col>
      <xdr:colOff>971550</xdr:colOff>
      <xdr:row>7</xdr:row>
      <xdr:rowOff>152400</xdr:rowOff>
    </xdr:to>
    <xdr:pic>
      <xdr:nvPicPr>
        <xdr:cNvPr id="9244" name="1 Imagen" descr="Logo AACH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0" y="304800"/>
          <a:ext cx="971550" cy="981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1:M52"/>
  <sheetViews>
    <sheetView tabSelected="1" zoomScale="80" zoomScaleNormal="80" workbookViewId="0"/>
  </sheetViews>
  <sheetFormatPr baseColWidth="10" defaultRowHeight="12.75"/>
  <cols>
    <col min="1" max="1" width="5.7109375" style="138" customWidth="1"/>
    <col min="2" max="2" width="22.5703125" style="138" bestFit="1" customWidth="1"/>
    <col min="3" max="4" width="11.42578125" style="138"/>
    <col min="5" max="5" width="24.5703125" style="138" bestFit="1" customWidth="1"/>
    <col min="6" max="16384" width="11.42578125" style="138"/>
  </cols>
  <sheetData>
    <row r="11" spans="2:13" ht="21">
      <c r="B11" s="1" t="s">
        <v>0</v>
      </c>
    </row>
    <row r="13" spans="2:13" ht="20.25" customHeight="1">
      <c r="B13" s="124" t="s">
        <v>120</v>
      </c>
    </row>
    <row r="15" spans="2:13" s="139" customFormat="1" ht="22.5" customHeight="1">
      <c r="E15" s="41"/>
      <c r="F15" s="41"/>
      <c r="G15" s="41"/>
      <c r="H15" s="41"/>
      <c r="I15" s="41"/>
      <c r="J15" s="41"/>
      <c r="K15" s="41"/>
      <c r="L15" s="42"/>
      <c r="M15" s="43"/>
    </row>
    <row r="16" spans="2:13" s="139" customFormat="1" ht="22.5" customHeight="1">
      <c r="D16" s="44"/>
    </row>
    <row r="17" spans="2:2" s="139" customFormat="1" ht="22.5" customHeight="1"/>
    <row r="18" spans="2:2">
      <c r="B18" s="3"/>
    </row>
    <row r="20" spans="2:2" ht="21">
      <c r="B20" s="140" t="s">
        <v>1</v>
      </c>
    </row>
    <row r="21" spans="2:2" ht="12.75" customHeight="1">
      <c r="B21" s="141" t="s">
        <v>2</v>
      </c>
    </row>
    <row r="22" spans="2:2" ht="12.75" customHeight="1">
      <c r="B22" s="141" t="s">
        <v>3</v>
      </c>
    </row>
    <row r="23" spans="2:2" ht="12.75" customHeight="1">
      <c r="B23" s="141" t="s">
        <v>4</v>
      </c>
    </row>
    <row r="24" spans="2:2" ht="12.75" customHeight="1">
      <c r="B24" s="141" t="s">
        <v>5</v>
      </c>
    </row>
    <row r="26" spans="2:2" ht="21">
      <c r="B26" s="140" t="s">
        <v>6</v>
      </c>
    </row>
    <row r="27" spans="2:2" ht="12.75" customHeight="1">
      <c r="B27" s="141" t="s">
        <v>88</v>
      </c>
    </row>
    <row r="28" spans="2:2" ht="12.75" customHeight="1">
      <c r="B28" s="141" t="s">
        <v>7</v>
      </c>
    </row>
    <row r="29" spans="2:2" ht="12.75" customHeight="1">
      <c r="B29" s="141" t="s">
        <v>8</v>
      </c>
    </row>
    <row r="30" spans="2:2" ht="12.75" customHeight="1">
      <c r="B30" s="141" t="s">
        <v>9</v>
      </c>
    </row>
    <row r="32" spans="2:2" ht="21">
      <c r="B32" s="140" t="s">
        <v>10</v>
      </c>
    </row>
    <row r="33" spans="2:6" ht="12.75" customHeight="1">
      <c r="B33" s="141" t="s">
        <v>89</v>
      </c>
    </row>
    <row r="34" spans="2:6" ht="12.75" customHeight="1">
      <c r="B34" s="141" t="s">
        <v>11</v>
      </c>
      <c r="F34" s="142"/>
    </row>
    <row r="35" spans="2:6" ht="12.75" customHeight="1">
      <c r="B35" s="141" t="s">
        <v>12</v>
      </c>
    </row>
    <row r="36" spans="2:6" ht="12.75" customHeight="1">
      <c r="B36" s="141" t="s">
        <v>13</v>
      </c>
    </row>
    <row r="37" spans="2:6" s="45" customFormat="1"/>
    <row r="38" spans="2:6" s="45" customFormat="1" hidden="1">
      <c r="C38" s="113" t="s">
        <v>90</v>
      </c>
      <c r="D38" s="113" t="s">
        <v>91</v>
      </c>
    </row>
    <row r="39" spans="2:6" s="45" customFormat="1" hidden="1">
      <c r="B39" s="45">
        <v>1</v>
      </c>
      <c r="C39" s="114">
        <f>VLOOKUP(B39,B40:D42,2,FALSE)</f>
        <v>4.6607987210768309E-2</v>
      </c>
      <c r="D39" s="115">
        <f>VLOOKUP(B39,B40:D42,3,FALSE)</f>
        <v>4.4855057609593241E-2</v>
      </c>
      <c r="E39" s="116" t="str">
        <f>VLOOKUP(B39,B40:E42,4,FALSE)</f>
        <v>Cifras en UF al 31.12.2011</v>
      </c>
    </row>
    <row r="40" spans="2:6" s="45" customFormat="1" hidden="1">
      <c r="B40" s="117">
        <v>1</v>
      </c>
      <c r="C40" s="118">
        <f>1000/C45</f>
        <v>4.6607987210768309E-2</v>
      </c>
      <c r="D40" s="119">
        <f>1000/D45</f>
        <v>4.4855057609593241E-2</v>
      </c>
      <c r="E40" s="120" t="s">
        <v>166</v>
      </c>
    </row>
    <row r="41" spans="2:6" s="45" customFormat="1" hidden="1">
      <c r="B41" s="117">
        <v>2</v>
      </c>
      <c r="C41" s="118">
        <f>1*C47</f>
        <v>1.0392999999999999</v>
      </c>
      <c r="D41" s="119">
        <v>1</v>
      </c>
      <c r="E41" s="120" t="s">
        <v>167</v>
      </c>
    </row>
    <row r="42" spans="2:6" s="45" customFormat="1" hidden="1">
      <c r="B42" s="117">
        <v>3</v>
      </c>
      <c r="C42" s="118">
        <f>1000/C46</f>
        <v>2.1350641586779684</v>
      </c>
      <c r="D42" s="119">
        <f>1000/D46</f>
        <v>1.9176926322249068</v>
      </c>
      <c r="E42" s="120" t="s">
        <v>168</v>
      </c>
    </row>
    <row r="43" spans="2:6" s="45" customFormat="1" hidden="1">
      <c r="E43" s="121" t="s">
        <v>169</v>
      </c>
    </row>
    <row r="44" spans="2:6" s="45" customFormat="1" hidden="1"/>
    <row r="45" spans="2:6" s="45" customFormat="1" hidden="1">
      <c r="B45" s="13"/>
      <c r="C45" s="122">
        <v>21455.55</v>
      </c>
      <c r="D45" s="122">
        <v>22294.03</v>
      </c>
      <c r="E45" s="45" t="s">
        <v>109</v>
      </c>
    </row>
    <row r="46" spans="2:6" s="45" customFormat="1" hidden="1">
      <c r="C46" s="122">
        <v>468.37</v>
      </c>
      <c r="D46" s="122">
        <v>521.46</v>
      </c>
      <c r="E46" s="45" t="s">
        <v>110</v>
      </c>
    </row>
    <row r="47" spans="2:6" s="45" customFormat="1" hidden="1">
      <c r="C47" s="123">
        <v>1.0392999999999999</v>
      </c>
      <c r="E47" s="45" t="s">
        <v>121</v>
      </c>
    </row>
    <row r="48" spans="2:6" s="45" customFormat="1">
      <c r="B48" s="45" t="s">
        <v>174</v>
      </c>
    </row>
    <row r="49" s="45" customFormat="1"/>
    <row r="50" s="45" customFormat="1"/>
    <row r="51" s="45" customFormat="1"/>
    <row r="52" s="45" customFormat="1"/>
  </sheetData>
  <hyperlinks>
    <hyperlink ref="B21" location="res_PD!A1" display="Prima Directa Mercado"/>
    <hyperlink ref="B20" location="res_tot!A1" display="Resumen Mercado"/>
    <hyperlink ref="B22" location="res_SD!A1" display="Siniestros Directos Mercado"/>
    <hyperlink ref="B23" location="'res_Num-Sin'!A1" display="Número Siniestros Mercado"/>
    <hyperlink ref="B24" location="res_Pol_em!A1" display="Pólizas Emitidas Mercado"/>
    <hyperlink ref="B26" location="gen_total!A1" display="Resumen Seguros Generales"/>
    <hyperlink ref="B27" location="gen_PD!A1" display="Prima  Directa Generales"/>
    <hyperlink ref="B28" location="gen_SD!A1" display="Siniestros Directos Generales"/>
    <hyperlink ref="B29" location="gen_nunsin!A1" display="Número Siniestros Generales"/>
    <hyperlink ref="B30" location="'gen_Pol Emit'!A1" display="Pólizas Emitidas Generales"/>
    <hyperlink ref="B32" location="vida_tot!A1" display="Resumen Seguros de Vida"/>
    <hyperlink ref="B33" location="vid_PD!A1" display="Prima  Directa Vida"/>
    <hyperlink ref="B34" location="vid_SD!A1" display="Siniestros Directos Vida"/>
    <hyperlink ref="B35" location="vid_nunsin!A1" display="Número Siniestros Vida"/>
    <hyperlink ref="B36" location="vid_pol_emit!A1" display="Pólizas Emitidas Vida"/>
  </hyperlinks>
  <pageMargins left="0.70866141732283472" right="0.70866141732283472" top="0.74803149606299213" bottom="0.74803149606299213" header="0.31496062992125984" footer="0.31496062992125984"/>
  <pageSetup orientation="portrait" verticalDpi="120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2:M52"/>
  <sheetViews>
    <sheetView zoomScale="80" zoomScaleNormal="80" workbookViewId="0"/>
  </sheetViews>
  <sheetFormatPr baseColWidth="10" defaultRowHeight="12.75"/>
  <cols>
    <col min="1" max="1" width="5.7109375" style="4" customWidth="1"/>
    <col min="2" max="2" width="30" style="4" customWidth="1"/>
    <col min="3" max="3" width="13.5703125" style="19" customWidth="1"/>
    <col min="4" max="4" width="13.5703125" style="4" customWidth="1"/>
    <col min="5" max="6" width="13.5703125" style="19" customWidth="1"/>
    <col min="7" max="11" width="13.5703125" style="4" customWidth="1"/>
    <col min="12" max="12" width="15" style="15" customWidth="1"/>
    <col min="13" max="16384" width="11.42578125" style="4"/>
  </cols>
  <sheetData>
    <row r="2" spans="2:13">
      <c r="C2" s="5"/>
    </row>
    <row r="3" spans="2:13">
      <c r="C3" s="5" t="s">
        <v>14</v>
      </c>
      <c r="E3" s="4"/>
    </row>
    <row r="11" spans="2:13" ht="21">
      <c r="B11" s="12" t="s">
        <v>72</v>
      </c>
    </row>
    <row r="12" spans="2:13">
      <c r="B12" s="20" t="str">
        <f>Índice!E43</f>
        <v>Cifras al 31.12.2011</v>
      </c>
    </row>
    <row r="13" spans="2:13">
      <c r="C13" s="32"/>
      <c r="D13" s="33"/>
      <c r="E13" s="32"/>
      <c r="F13" s="32"/>
      <c r="G13" s="33"/>
      <c r="H13" s="33"/>
      <c r="I13" s="33"/>
      <c r="J13" s="33"/>
      <c r="K13" s="33"/>
      <c r="L13" s="50"/>
    </row>
    <row r="14" spans="2:13" s="15" customFormat="1">
      <c r="B14" s="109" t="s">
        <v>63</v>
      </c>
      <c r="C14" s="110" t="str">
        <f>'Datos Generales'!C162</f>
        <v>Incendio</v>
      </c>
      <c r="D14" s="110" t="str">
        <f>'Datos Generales'!D162</f>
        <v>Vehículos</v>
      </c>
      <c r="E14" s="110" t="str">
        <f>'Datos Generales'!E162</f>
        <v>Transporte</v>
      </c>
      <c r="F14" s="110" t="str">
        <f>'Datos Generales'!F162</f>
        <v>Robo</v>
      </c>
      <c r="G14" s="110" t="str">
        <f>'Datos Generales'!G162</f>
        <v>SOAP</v>
      </c>
      <c r="H14" s="110" t="str">
        <f>'Datos Generales'!H162</f>
        <v>Crédito</v>
      </c>
      <c r="I14" s="110" t="str">
        <f>'Datos Generales'!I162</f>
        <v>Garantía</v>
      </c>
      <c r="J14" s="110" t="str">
        <f>'Datos Generales'!J162</f>
        <v>Resp. Civil</v>
      </c>
      <c r="K14" s="110" t="str">
        <f>'Datos Generales'!K162</f>
        <v>Otros</v>
      </c>
      <c r="L14" s="110" t="str">
        <f>'Datos Generales'!L162</f>
        <v>Total</v>
      </c>
      <c r="M14" s="34"/>
    </row>
    <row r="15" spans="2:13" s="15" customFormat="1">
      <c r="B15" s="21" t="str">
        <f>'Datos Generales'!B163</f>
        <v>ACE Seguros S.A.</v>
      </c>
      <c r="C15" s="149">
        <f>'Datos Generales'!C163</f>
        <v>1962</v>
      </c>
      <c r="D15" s="149">
        <f>'Datos Generales'!D163</f>
        <v>0</v>
      </c>
      <c r="E15" s="149">
        <f>'Datos Generales'!E163</f>
        <v>2470</v>
      </c>
      <c r="F15" s="149">
        <f>'Datos Generales'!F163</f>
        <v>1679</v>
      </c>
      <c r="G15" s="149">
        <f>'Datos Generales'!G163</f>
        <v>0</v>
      </c>
      <c r="H15" s="149">
        <f>'Datos Generales'!H163</f>
        <v>0</v>
      </c>
      <c r="I15" s="149">
        <f>'Datos Generales'!I163</f>
        <v>0</v>
      </c>
      <c r="J15" s="149">
        <f>'Datos Generales'!J163</f>
        <v>788</v>
      </c>
      <c r="K15" s="149">
        <f>'Datos Generales'!K163</f>
        <v>4553</v>
      </c>
      <c r="L15" s="51">
        <f>'Datos Generales'!L163</f>
        <v>11452</v>
      </c>
    </row>
    <row r="16" spans="2:13">
      <c r="B16" s="21" t="str">
        <f>'Datos Generales'!B164</f>
        <v>Aseguradora Magallanes</v>
      </c>
      <c r="C16" s="149">
        <f>'Datos Generales'!C164</f>
        <v>961</v>
      </c>
      <c r="D16" s="149">
        <f>'Datos Generales'!D164</f>
        <v>71331</v>
      </c>
      <c r="E16" s="149">
        <f>'Datos Generales'!E164</f>
        <v>583</v>
      </c>
      <c r="F16" s="149">
        <f>'Datos Generales'!F164</f>
        <v>285</v>
      </c>
      <c r="G16" s="149">
        <f>'Datos Generales'!G164</f>
        <v>4786</v>
      </c>
      <c r="H16" s="149">
        <f>'Datos Generales'!H164</f>
        <v>0</v>
      </c>
      <c r="I16" s="149">
        <f>'Datos Generales'!I164</f>
        <v>16</v>
      </c>
      <c r="J16" s="149">
        <f>'Datos Generales'!J164</f>
        <v>1948</v>
      </c>
      <c r="K16" s="149">
        <f>'Datos Generales'!K164</f>
        <v>29862</v>
      </c>
      <c r="L16" s="53">
        <f>'Datos Generales'!L164</f>
        <v>109772</v>
      </c>
    </row>
    <row r="17" spans="2:12">
      <c r="B17" s="21" t="str">
        <f>'Datos Generales'!B165</f>
        <v>BCI Seguros Generales</v>
      </c>
      <c r="C17" s="149">
        <f>'Datos Generales'!C165</f>
        <v>2524</v>
      </c>
      <c r="D17" s="149">
        <f>'Datos Generales'!D165</f>
        <v>91832</v>
      </c>
      <c r="E17" s="149">
        <f>'Datos Generales'!E165</f>
        <v>708</v>
      </c>
      <c r="F17" s="149">
        <f>'Datos Generales'!F165</f>
        <v>678</v>
      </c>
      <c r="G17" s="149">
        <f>'Datos Generales'!G165</f>
        <v>9294</v>
      </c>
      <c r="H17" s="149">
        <f>'Datos Generales'!H165</f>
        <v>0</v>
      </c>
      <c r="I17" s="149">
        <f>'Datos Generales'!I165</f>
        <v>32</v>
      </c>
      <c r="J17" s="149">
        <f>'Datos Generales'!J165</f>
        <v>222</v>
      </c>
      <c r="K17" s="149">
        <f>'Datos Generales'!K165</f>
        <v>7559</v>
      </c>
      <c r="L17" s="53">
        <f>'Datos Generales'!L165</f>
        <v>112849</v>
      </c>
    </row>
    <row r="18" spans="2:12" s="15" customFormat="1">
      <c r="B18" s="21" t="str">
        <f>'Datos Generales'!B166</f>
        <v>Cardif</v>
      </c>
      <c r="C18" s="149">
        <f>'Datos Generales'!C166</f>
        <v>11</v>
      </c>
      <c r="D18" s="149">
        <f>'Datos Generales'!D166</f>
        <v>0</v>
      </c>
      <c r="E18" s="149">
        <f>'Datos Generales'!E166</f>
        <v>0</v>
      </c>
      <c r="F18" s="149">
        <f>'Datos Generales'!F166</f>
        <v>3343</v>
      </c>
      <c r="G18" s="149">
        <f>'Datos Generales'!G166</f>
        <v>0</v>
      </c>
      <c r="H18" s="149">
        <f>'Datos Generales'!H166</f>
        <v>0</v>
      </c>
      <c r="I18" s="149">
        <f>'Datos Generales'!I166</f>
        <v>0</v>
      </c>
      <c r="J18" s="149">
        <f>'Datos Generales'!J166</f>
        <v>0</v>
      </c>
      <c r="K18" s="149">
        <f>'Datos Generales'!K166</f>
        <v>140527</v>
      </c>
      <c r="L18" s="53">
        <f>'Datos Generales'!L166</f>
        <v>143881</v>
      </c>
    </row>
    <row r="19" spans="2:12">
      <c r="B19" s="21" t="str">
        <f>'Datos Generales'!B167</f>
        <v>Chartis Chile</v>
      </c>
      <c r="C19" s="149">
        <f>'Datos Generales'!C167</f>
        <v>1731</v>
      </c>
      <c r="D19" s="149">
        <f>'Datos Generales'!D167</f>
        <v>5783</v>
      </c>
      <c r="E19" s="149">
        <f>'Datos Generales'!E167</f>
        <v>1240</v>
      </c>
      <c r="F19" s="149">
        <f>'Datos Generales'!F167</f>
        <v>306</v>
      </c>
      <c r="G19" s="149">
        <f>'Datos Generales'!G167</f>
        <v>0</v>
      </c>
      <c r="H19" s="149">
        <f>'Datos Generales'!H167</f>
        <v>0</v>
      </c>
      <c r="I19" s="149">
        <f>'Datos Generales'!I167</f>
        <v>0</v>
      </c>
      <c r="J19" s="149">
        <f>'Datos Generales'!J167</f>
        <v>889</v>
      </c>
      <c r="K19" s="149">
        <f>'Datos Generales'!K167</f>
        <v>2880</v>
      </c>
      <c r="L19" s="53">
        <f>'Datos Generales'!L167</f>
        <v>12829</v>
      </c>
    </row>
    <row r="20" spans="2:12">
      <c r="B20" s="21" t="str">
        <f>'Datos Generales'!B168</f>
        <v>Chilena Consolidada</v>
      </c>
      <c r="C20" s="149">
        <f>'Datos Generales'!C168</f>
        <v>3732</v>
      </c>
      <c r="D20" s="149">
        <f>'Datos Generales'!D168</f>
        <v>32406</v>
      </c>
      <c r="E20" s="149">
        <f>'Datos Generales'!E168</f>
        <v>2293</v>
      </c>
      <c r="F20" s="149">
        <f>'Datos Generales'!F168</f>
        <v>409</v>
      </c>
      <c r="G20" s="149">
        <f>'Datos Generales'!G168</f>
        <v>1233</v>
      </c>
      <c r="H20" s="149">
        <f>'Datos Generales'!H168</f>
        <v>0</v>
      </c>
      <c r="I20" s="149">
        <f>'Datos Generales'!I168</f>
        <v>0</v>
      </c>
      <c r="J20" s="149">
        <f>'Datos Generales'!J168</f>
        <v>2672</v>
      </c>
      <c r="K20" s="149">
        <f>'Datos Generales'!K168</f>
        <v>749</v>
      </c>
      <c r="L20" s="53">
        <f>'Datos Generales'!L168</f>
        <v>43494</v>
      </c>
    </row>
    <row r="21" spans="2:12">
      <c r="B21" s="21" t="str">
        <f>'Datos Generales'!B169</f>
        <v>Chubb de Chile</v>
      </c>
      <c r="C21" s="149">
        <f>'Datos Generales'!C169</f>
        <v>209</v>
      </c>
      <c r="D21" s="149">
        <f>'Datos Generales'!D169</f>
        <v>33</v>
      </c>
      <c r="E21" s="149">
        <f>'Datos Generales'!E169</f>
        <v>1215</v>
      </c>
      <c r="F21" s="149">
        <f>'Datos Generales'!F169</f>
        <v>2</v>
      </c>
      <c r="G21" s="149">
        <f>'Datos Generales'!G169</f>
        <v>0</v>
      </c>
      <c r="H21" s="149">
        <f>'Datos Generales'!H169</f>
        <v>0</v>
      </c>
      <c r="I21" s="149">
        <f>'Datos Generales'!I169</f>
        <v>0</v>
      </c>
      <c r="J21" s="149">
        <f>'Datos Generales'!J169</f>
        <v>594</v>
      </c>
      <c r="K21" s="149">
        <f>'Datos Generales'!K169</f>
        <v>2952</v>
      </c>
      <c r="L21" s="53">
        <f>'Datos Generales'!L169</f>
        <v>5005</v>
      </c>
    </row>
    <row r="22" spans="2:12">
      <c r="B22" s="21" t="str">
        <f>'Datos Generales'!B170</f>
        <v>Consorcio Nacional de Seguros</v>
      </c>
      <c r="C22" s="149">
        <f>'Datos Generales'!C170</f>
        <v>870</v>
      </c>
      <c r="D22" s="149">
        <f>'Datos Generales'!D170</f>
        <v>23816</v>
      </c>
      <c r="E22" s="149">
        <f>'Datos Generales'!E170</f>
        <v>2</v>
      </c>
      <c r="F22" s="149">
        <f>'Datos Generales'!F170</f>
        <v>5574</v>
      </c>
      <c r="G22" s="149">
        <f>'Datos Generales'!G170</f>
        <v>1152</v>
      </c>
      <c r="H22" s="149">
        <f>'Datos Generales'!H170</f>
        <v>0</v>
      </c>
      <c r="I22" s="149">
        <f>'Datos Generales'!I170</f>
        <v>2</v>
      </c>
      <c r="J22" s="149">
        <f>'Datos Generales'!J170</f>
        <v>18</v>
      </c>
      <c r="K22" s="149">
        <f>'Datos Generales'!K170</f>
        <v>654</v>
      </c>
      <c r="L22" s="53">
        <f>'Datos Generales'!L170</f>
        <v>32088</v>
      </c>
    </row>
    <row r="23" spans="2:12">
      <c r="B23" s="21" t="str">
        <f>'Datos Generales'!B171</f>
        <v>FAF International</v>
      </c>
      <c r="C23" s="149">
        <f>'Datos Generales'!C171</f>
        <v>0</v>
      </c>
      <c r="D23" s="149">
        <f>'Datos Generales'!D171</f>
        <v>0</v>
      </c>
      <c r="E23" s="149">
        <f>'Datos Generales'!E171</f>
        <v>0</v>
      </c>
      <c r="F23" s="149">
        <f>'Datos Generales'!F171</f>
        <v>0</v>
      </c>
      <c r="G23" s="149">
        <f>'Datos Generales'!G171</f>
        <v>0</v>
      </c>
      <c r="H23" s="149">
        <f>'Datos Generales'!H171</f>
        <v>0</v>
      </c>
      <c r="I23" s="149">
        <f>'Datos Generales'!I171</f>
        <v>0</v>
      </c>
      <c r="J23" s="149">
        <f>'Datos Generales'!J171</f>
        <v>0</v>
      </c>
      <c r="K23" s="149">
        <f>'Datos Generales'!K171</f>
        <v>4</v>
      </c>
      <c r="L23" s="53">
        <f>'Datos Generales'!L171</f>
        <v>4</v>
      </c>
    </row>
    <row r="24" spans="2:12">
      <c r="B24" s="21" t="str">
        <f>'Datos Generales'!B172</f>
        <v>HDI Seguros</v>
      </c>
      <c r="C24" s="149">
        <f>'Datos Generales'!C172</f>
        <v>1159</v>
      </c>
      <c r="D24" s="149">
        <f>'Datos Generales'!D172</f>
        <v>8498</v>
      </c>
      <c r="E24" s="149">
        <f>'Datos Generales'!E172</f>
        <v>32015</v>
      </c>
      <c r="F24" s="149">
        <f>'Datos Generales'!F172</f>
        <v>197</v>
      </c>
      <c r="G24" s="149">
        <f>'Datos Generales'!G172</f>
        <v>6</v>
      </c>
      <c r="H24" s="149">
        <f>'Datos Generales'!H172</f>
        <v>0</v>
      </c>
      <c r="I24" s="149">
        <f>'Datos Generales'!I172</f>
        <v>274</v>
      </c>
      <c r="J24" s="149">
        <f>'Datos Generales'!J172</f>
        <v>196</v>
      </c>
      <c r="K24" s="149">
        <f>'Datos Generales'!K172</f>
        <v>1087</v>
      </c>
      <c r="L24" s="53">
        <f>'Datos Generales'!L172</f>
        <v>43432</v>
      </c>
    </row>
    <row r="25" spans="2:12">
      <c r="B25" s="21" t="str">
        <f>'Datos Generales'!B173</f>
        <v>Huelen Generales</v>
      </c>
      <c r="C25" s="149">
        <f>'Datos Generales'!C173</f>
        <v>1</v>
      </c>
      <c r="D25" s="149">
        <f>'Datos Generales'!D173</f>
        <v>1</v>
      </c>
      <c r="E25" s="149">
        <f>'Datos Generales'!E173</f>
        <v>0</v>
      </c>
      <c r="F25" s="149">
        <f>'Datos Generales'!F173</f>
        <v>0</v>
      </c>
      <c r="G25" s="149">
        <f>'Datos Generales'!G173</f>
        <v>0</v>
      </c>
      <c r="H25" s="149">
        <f>'Datos Generales'!H173</f>
        <v>0</v>
      </c>
      <c r="I25" s="149">
        <f>'Datos Generales'!I173</f>
        <v>0</v>
      </c>
      <c r="J25" s="149">
        <f>'Datos Generales'!J173</f>
        <v>0</v>
      </c>
      <c r="K25" s="149">
        <f>'Datos Generales'!K173</f>
        <v>40</v>
      </c>
      <c r="L25" s="53">
        <f>'Datos Generales'!L173</f>
        <v>42</v>
      </c>
    </row>
    <row r="26" spans="2:12">
      <c r="B26" s="21" t="str">
        <f>'Datos Generales'!B174</f>
        <v>Liberty Seguros</v>
      </c>
      <c r="C26" s="149">
        <f>'Datos Generales'!C174</f>
        <v>13494</v>
      </c>
      <c r="D26" s="149">
        <f>'Datos Generales'!D174</f>
        <v>83322</v>
      </c>
      <c r="E26" s="149">
        <f>'Datos Generales'!E174</f>
        <v>2471</v>
      </c>
      <c r="F26" s="149">
        <f>'Datos Generales'!F174</f>
        <v>690</v>
      </c>
      <c r="G26" s="149">
        <f>'Datos Generales'!G174</f>
        <v>416</v>
      </c>
      <c r="H26" s="149">
        <f>'Datos Generales'!H174</f>
        <v>0</v>
      </c>
      <c r="I26" s="149">
        <f>'Datos Generales'!I174</f>
        <v>0</v>
      </c>
      <c r="J26" s="149">
        <f>'Datos Generales'!J174</f>
        <v>323</v>
      </c>
      <c r="K26" s="149">
        <f>'Datos Generales'!K174</f>
        <v>3393</v>
      </c>
      <c r="L26" s="53">
        <f>'Datos Generales'!L174</f>
        <v>104109</v>
      </c>
    </row>
    <row r="27" spans="2:12">
      <c r="B27" s="21" t="str">
        <f>'Datos Generales'!B175</f>
        <v>Mapfre Seguros Generales</v>
      </c>
      <c r="C27" s="149">
        <f>'Datos Generales'!C175</f>
        <v>60538</v>
      </c>
      <c r="D27" s="149">
        <f>'Datos Generales'!D175</f>
        <v>30973</v>
      </c>
      <c r="E27" s="149">
        <f>'Datos Generales'!E175</f>
        <v>4465</v>
      </c>
      <c r="F27" s="149">
        <f>'Datos Generales'!F175</f>
        <v>500</v>
      </c>
      <c r="G27" s="149">
        <f>'Datos Generales'!G175</f>
        <v>1611</v>
      </c>
      <c r="H27" s="149">
        <f>'Datos Generales'!H175</f>
        <v>0</v>
      </c>
      <c r="I27" s="149">
        <f>'Datos Generales'!I175</f>
        <v>102</v>
      </c>
      <c r="J27" s="149">
        <f>'Datos Generales'!J175</f>
        <v>962</v>
      </c>
      <c r="K27" s="149">
        <f>'Datos Generales'!K175</f>
        <v>3861</v>
      </c>
      <c r="L27" s="53">
        <f>'Datos Generales'!L175</f>
        <v>103012</v>
      </c>
    </row>
    <row r="28" spans="2:12">
      <c r="B28" s="21" t="str">
        <f>'Datos Generales'!B176</f>
        <v>Mutualidad de Carabineros</v>
      </c>
      <c r="C28" s="149">
        <f>'Datos Generales'!C176</f>
        <v>73</v>
      </c>
      <c r="D28" s="149">
        <f>'Datos Generales'!D176</f>
        <v>0</v>
      </c>
      <c r="E28" s="149">
        <f>'Datos Generales'!E176</f>
        <v>0</v>
      </c>
      <c r="F28" s="149">
        <f>'Datos Generales'!F176</f>
        <v>0</v>
      </c>
      <c r="G28" s="149">
        <f>'Datos Generales'!G176</f>
        <v>0</v>
      </c>
      <c r="H28" s="149">
        <f>'Datos Generales'!H176</f>
        <v>0</v>
      </c>
      <c r="I28" s="149">
        <f>'Datos Generales'!I176</f>
        <v>0</v>
      </c>
      <c r="J28" s="149">
        <f>'Datos Generales'!J176</f>
        <v>0</v>
      </c>
      <c r="K28" s="149">
        <f>'Datos Generales'!K176</f>
        <v>0</v>
      </c>
      <c r="L28" s="53">
        <f>'Datos Generales'!L176</f>
        <v>73</v>
      </c>
    </row>
    <row r="29" spans="2:12">
      <c r="B29" s="21" t="str">
        <f>'Datos Generales'!B177</f>
        <v>Orion Seguros Generales</v>
      </c>
      <c r="C29" s="149">
        <f>'Datos Generales'!C177</f>
        <v>0</v>
      </c>
      <c r="D29" s="149">
        <f>'Datos Generales'!D177</f>
        <v>0</v>
      </c>
      <c r="E29" s="149">
        <f>'Datos Generales'!E177</f>
        <v>17607</v>
      </c>
      <c r="F29" s="149">
        <f>'Datos Generales'!F177</f>
        <v>0</v>
      </c>
      <c r="G29" s="149">
        <f>'Datos Generales'!G177</f>
        <v>0</v>
      </c>
      <c r="H29" s="149">
        <f>'Datos Generales'!H177</f>
        <v>0</v>
      </c>
      <c r="I29" s="149">
        <f>'Datos Generales'!I177</f>
        <v>0</v>
      </c>
      <c r="J29" s="149">
        <f>'Datos Generales'!J177</f>
        <v>29</v>
      </c>
      <c r="K29" s="149">
        <f>'Datos Generales'!K177</f>
        <v>12</v>
      </c>
      <c r="L29" s="53">
        <f>'Datos Generales'!L177</f>
        <v>17648</v>
      </c>
    </row>
    <row r="30" spans="2:12">
      <c r="B30" s="21" t="str">
        <f>'Datos Generales'!B178</f>
        <v>Penta Security</v>
      </c>
      <c r="C30" s="149">
        <f>'Datos Generales'!C178</f>
        <v>2797</v>
      </c>
      <c r="D30" s="149">
        <f>'Datos Generales'!D178</f>
        <v>52883</v>
      </c>
      <c r="E30" s="149">
        <f>'Datos Generales'!E178</f>
        <v>1264</v>
      </c>
      <c r="F30" s="149">
        <f>'Datos Generales'!F178</f>
        <v>450</v>
      </c>
      <c r="G30" s="149">
        <f>'Datos Generales'!G178</f>
        <v>7804</v>
      </c>
      <c r="H30" s="149">
        <f>'Datos Generales'!H178</f>
        <v>0</v>
      </c>
      <c r="I30" s="149">
        <f>'Datos Generales'!I178</f>
        <v>15</v>
      </c>
      <c r="J30" s="149">
        <f>'Datos Generales'!J178</f>
        <v>1048</v>
      </c>
      <c r="K30" s="149">
        <f>'Datos Generales'!K178</f>
        <v>3830</v>
      </c>
      <c r="L30" s="53">
        <f>'Datos Generales'!L178</f>
        <v>70091</v>
      </c>
    </row>
    <row r="31" spans="2:12">
      <c r="B31" s="21" t="str">
        <f>'Datos Generales'!B179</f>
        <v>QBE Chile</v>
      </c>
      <c r="C31" s="149">
        <f>'Datos Generales'!C179</f>
        <v>0</v>
      </c>
      <c r="D31" s="149">
        <f>'Datos Generales'!D179</f>
        <v>0</v>
      </c>
      <c r="E31" s="149">
        <f>'Datos Generales'!E179</f>
        <v>0</v>
      </c>
      <c r="F31" s="149">
        <f>'Datos Generales'!F179</f>
        <v>0</v>
      </c>
      <c r="G31" s="149">
        <f>'Datos Generales'!G179</f>
        <v>0</v>
      </c>
      <c r="H31" s="149">
        <f>'Datos Generales'!H179</f>
        <v>0</v>
      </c>
      <c r="I31" s="149">
        <f>'Datos Generales'!I179</f>
        <v>0</v>
      </c>
      <c r="J31" s="149">
        <f>'Datos Generales'!J179</f>
        <v>0</v>
      </c>
      <c r="K31" s="149">
        <f>'Datos Generales'!K179</f>
        <v>0</v>
      </c>
      <c r="L31" s="53">
        <f>'Datos Generales'!L179</f>
        <v>0</v>
      </c>
    </row>
    <row r="32" spans="2:12">
      <c r="B32" s="21" t="str">
        <f>'Datos Generales'!B180</f>
        <v>RSA Seguros</v>
      </c>
      <c r="C32" s="149">
        <f>'Datos Generales'!C180</f>
        <v>7356</v>
      </c>
      <c r="D32" s="149">
        <f>'Datos Generales'!D180</f>
        <v>65686</v>
      </c>
      <c r="E32" s="149">
        <f>'Datos Generales'!E180</f>
        <v>2126</v>
      </c>
      <c r="F32" s="149">
        <f>'Datos Generales'!F180</f>
        <v>819</v>
      </c>
      <c r="G32" s="149">
        <f>'Datos Generales'!G180</f>
        <v>1157</v>
      </c>
      <c r="H32" s="149">
        <f>'Datos Generales'!H180</f>
        <v>0</v>
      </c>
      <c r="I32" s="149">
        <f>'Datos Generales'!I180</f>
        <v>1</v>
      </c>
      <c r="J32" s="149">
        <f>'Datos Generales'!J180</f>
        <v>1153</v>
      </c>
      <c r="K32" s="149">
        <f>'Datos Generales'!K180</f>
        <v>6928</v>
      </c>
      <c r="L32" s="53">
        <f>'Datos Generales'!L180</f>
        <v>85226</v>
      </c>
    </row>
    <row r="33" spans="2:12">
      <c r="B33" s="21" t="str">
        <f>'Datos Generales'!B181</f>
        <v>Renta Nacional</v>
      </c>
      <c r="C33" s="149">
        <f>'Datos Generales'!C181</f>
        <v>122</v>
      </c>
      <c r="D33" s="149">
        <f>'Datos Generales'!D181</f>
        <v>12846</v>
      </c>
      <c r="E33" s="149">
        <f>'Datos Generales'!E181</f>
        <v>243</v>
      </c>
      <c r="F33" s="149">
        <f>'Datos Generales'!F181</f>
        <v>118</v>
      </c>
      <c r="G33" s="149">
        <f>'Datos Generales'!G181</f>
        <v>2147</v>
      </c>
      <c r="H33" s="149">
        <f>'Datos Generales'!H181</f>
        <v>0</v>
      </c>
      <c r="I33" s="149">
        <f>'Datos Generales'!I181</f>
        <v>2</v>
      </c>
      <c r="J33" s="149">
        <f>'Datos Generales'!J181</f>
        <v>16</v>
      </c>
      <c r="K33" s="149">
        <f>'Datos Generales'!K181</f>
        <v>132</v>
      </c>
      <c r="L33" s="53">
        <f>'Datos Generales'!L181</f>
        <v>15626</v>
      </c>
    </row>
    <row r="34" spans="2:12">
      <c r="B34" s="21" t="str">
        <f>'Datos Generales'!B182</f>
        <v>Santander Generales</v>
      </c>
      <c r="C34" s="149">
        <f>'Datos Generales'!C182</f>
        <v>364</v>
      </c>
      <c r="D34" s="149">
        <f>'Datos Generales'!D182</f>
        <v>0</v>
      </c>
      <c r="E34" s="149">
        <f>'Datos Generales'!E182</f>
        <v>0</v>
      </c>
      <c r="F34" s="149">
        <f>'Datos Generales'!F182</f>
        <v>573</v>
      </c>
      <c r="G34" s="149">
        <f>'Datos Generales'!G182</f>
        <v>0</v>
      </c>
      <c r="H34" s="149">
        <f>'Datos Generales'!H182</f>
        <v>0</v>
      </c>
      <c r="I34" s="149">
        <f>'Datos Generales'!I182</f>
        <v>0</v>
      </c>
      <c r="J34" s="149">
        <f>'Datos Generales'!J182</f>
        <v>1</v>
      </c>
      <c r="K34" s="149">
        <f>'Datos Generales'!K182</f>
        <v>30129</v>
      </c>
      <c r="L34" s="53">
        <f>'Datos Generales'!L182</f>
        <v>31067</v>
      </c>
    </row>
    <row r="35" spans="2:12">
      <c r="B35" s="21" t="str">
        <f>'Datos Generales'!B183</f>
        <v>Zenit Seguros Generales</v>
      </c>
      <c r="C35" s="149">
        <f>'Datos Generales'!C183</f>
        <v>33</v>
      </c>
      <c r="D35" s="149">
        <f>'Datos Generales'!D183</f>
        <v>4180</v>
      </c>
      <c r="E35" s="149">
        <f>'Datos Generales'!E183</f>
        <v>0</v>
      </c>
      <c r="F35" s="149">
        <f>'Datos Generales'!F183</f>
        <v>496</v>
      </c>
      <c r="G35" s="149">
        <f>'Datos Generales'!G183</f>
        <v>160</v>
      </c>
      <c r="H35" s="149">
        <f>'Datos Generales'!H183</f>
        <v>0</v>
      </c>
      <c r="I35" s="149">
        <f>'Datos Generales'!I183</f>
        <v>0</v>
      </c>
      <c r="J35" s="149">
        <f>'Datos Generales'!J183</f>
        <v>0</v>
      </c>
      <c r="K35" s="149">
        <f>'Datos Generales'!K183</f>
        <v>256</v>
      </c>
      <c r="L35" s="53">
        <f>'Datos Generales'!L183</f>
        <v>5125</v>
      </c>
    </row>
    <row r="36" spans="2:12">
      <c r="B36" s="26" t="s">
        <v>64</v>
      </c>
      <c r="C36" s="27">
        <f>SUM(C15:C35)</f>
        <v>97937</v>
      </c>
      <c r="D36" s="27">
        <f t="shared" ref="D36:K36" si="0">SUM(D15:D35)</f>
        <v>483590</v>
      </c>
      <c r="E36" s="27">
        <f t="shared" si="0"/>
        <v>68702</v>
      </c>
      <c r="F36" s="27">
        <f t="shared" si="0"/>
        <v>16119</v>
      </c>
      <c r="G36" s="27">
        <f t="shared" si="0"/>
        <v>29766</v>
      </c>
      <c r="H36" s="27">
        <f t="shared" si="0"/>
        <v>0</v>
      </c>
      <c r="I36" s="27">
        <f t="shared" si="0"/>
        <v>444</v>
      </c>
      <c r="J36" s="27">
        <f t="shared" si="0"/>
        <v>10859</v>
      </c>
      <c r="K36" s="27">
        <f t="shared" si="0"/>
        <v>239408</v>
      </c>
      <c r="L36" s="27">
        <f t="shared" ref="L36" si="1">SUM(L15:L35)</f>
        <v>946825</v>
      </c>
    </row>
    <row r="37" spans="2:12" s="10" customFormat="1">
      <c r="B37" s="28"/>
      <c r="C37" s="29"/>
      <c r="E37" s="29"/>
      <c r="F37" s="29"/>
      <c r="L37" s="52"/>
    </row>
    <row r="39" spans="2:12" ht="21">
      <c r="B39" s="12" t="s">
        <v>73</v>
      </c>
    </row>
    <row r="40" spans="2:12">
      <c r="B40" s="20" t="str">
        <f>Índice!E43</f>
        <v>Cifras al 31.12.2011</v>
      </c>
    </row>
    <row r="42" spans="2:12">
      <c r="B42" s="109" t="s">
        <v>63</v>
      </c>
      <c r="C42" s="110" t="str">
        <f>'Datos Generales'!C197</f>
        <v>Incendio</v>
      </c>
      <c r="D42" s="110" t="str">
        <f>'Datos Generales'!D197</f>
        <v>Vehículos</v>
      </c>
      <c r="E42" s="110" t="str">
        <f>'Datos Generales'!E197</f>
        <v>Transporte</v>
      </c>
      <c r="F42" s="110" t="str">
        <f>'Datos Generales'!F197</f>
        <v>Robo</v>
      </c>
      <c r="G42" s="110" t="str">
        <f>'Datos Generales'!G197</f>
        <v>SOAP</v>
      </c>
      <c r="H42" s="110" t="str">
        <f>'Datos Generales'!H197</f>
        <v>Crédito</v>
      </c>
      <c r="I42" s="110" t="str">
        <f>'Datos Generales'!I197</f>
        <v>Garantía</v>
      </c>
      <c r="J42" s="110" t="str">
        <f>'Datos Generales'!J197</f>
        <v>Resp. Civil</v>
      </c>
      <c r="K42" s="110" t="str">
        <f>'Datos Generales'!K197</f>
        <v>Otros</v>
      </c>
      <c r="L42" s="110" t="str">
        <f>'Datos Generales'!L197</f>
        <v>Total</v>
      </c>
    </row>
    <row r="43" spans="2:12">
      <c r="B43" s="8" t="str">
        <f>'Datos Generales'!B187</f>
        <v>Aseg. Magallanes Garantía y Crédito</v>
      </c>
      <c r="C43" s="25">
        <f>'Datos Generales'!C187</f>
        <v>0</v>
      </c>
      <c r="D43" s="25">
        <f>'Datos Generales'!D187</f>
        <v>0</v>
      </c>
      <c r="E43" s="25">
        <f>'Datos Generales'!E187</f>
        <v>0</v>
      </c>
      <c r="F43" s="25">
        <f>'Datos Generales'!F187</f>
        <v>0</v>
      </c>
      <c r="G43" s="25">
        <f>'Datos Generales'!G187</f>
        <v>0</v>
      </c>
      <c r="H43" s="25">
        <f>'Datos Generales'!H187</f>
        <v>101</v>
      </c>
      <c r="I43" s="25">
        <f>'Datos Generales'!I187</f>
        <v>21</v>
      </c>
      <c r="J43" s="25">
        <f>'Datos Generales'!J187</f>
        <v>0</v>
      </c>
      <c r="K43" s="25">
        <f>'Datos Generales'!K187</f>
        <v>0</v>
      </c>
      <c r="L43" s="55">
        <f>'Datos Generales'!L187</f>
        <v>122</v>
      </c>
    </row>
    <row r="44" spans="2:12">
      <c r="B44" s="8" t="str">
        <f>'Datos Generales'!B188</f>
        <v>Cesce Chile</v>
      </c>
      <c r="C44" s="25">
        <f>'Datos Generales'!C188</f>
        <v>0</v>
      </c>
      <c r="D44" s="25">
        <f>'Datos Generales'!D188</f>
        <v>0</v>
      </c>
      <c r="E44" s="25">
        <f>'Datos Generales'!E188</f>
        <v>0</v>
      </c>
      <c r="F44" s="25">
        <f>'Datos Generales'!F188</f>
        <v>0</v>
      </c>
      <c r="G44" s="25">
        <f>'Datos Generales'!G188</f>
        <v>0</v>
      </c>
      <c r="H44" s="25">
        <f>'Datos Generales'!H188</f>
        <v>50</v>
      </c>
      <c r="I44" s="25">
        <f>'Datos Generales'!I188</f>
        <v>25</v>
      </c>
      <c r="J44" s="25">
        <f>'Datos Generales'!J188</f>
        <v>0</v>
      </c>
      <c r="K44" s="25">
        <f>'Datos Generales'!K188</f>
        <v>0</v>
      </c>
      <c r="L44" s="55">
        <f>'Datos Generales'!L188</f>
        <v>75</v>
      </c>
    </row>
    <row r="45" spans="2:12">
      <c r="B45" s="8" t="str">
        <f>'Datos Generales'!B189</f>
        <v>Coface Chile</v>
      </c>
      <c r="C45" s="25">
        <f>'Datos Generales'!C189</f>
        <v>0</v>
      </c>
      <c r="D45" s="25">
        <f>'Datos Generales'!D189</f>
        <v>0</v>
      </c>
      <c r="E45" s="25">
        <f>'Datos Generales'!E189</f>
        <v>0</v>
      </c>
      <c r="F45" s="25">
        <f>'Datos Generales'!F189</f>
        <v>0</v>
      </c>
      <c r="G45" s="25">
        <f>'Datos Generales'!G189</f>
        <v>0</v>
      </c>
      <c r="H45" s="25">
        <f>'Datos Generales'!H189</f>
        <v>381</v>
      </c>
      <c r="I45" s="25">
        <f>'Datos Generales'!I189</f>
        <v>0</v>
      </c>
      <c r="J45" s="25">
        <f>'Datos Generales'!J189</f>
        <v>0</v>
      </c>
      <c r="K45" s="25">
        <f>'Datos Generales'!K189</f>
        <v>0</v>
      </c>
      <c r="L45" s="55">
        <f>'Datos Generales'!L189</f>
        <v>381</v>
      </c>
    </row>
    <row r="46" spans="2:12">
      <c r="B46" s="8" t="str">
        <f>'Datos Generales'!B190</f>
        <v>Continental</v>
      </c>
      <c r="C46" s="25">
        <f>'Datos Generales'!C190</f>
        <v>0</v>
      </c>
      <c r="D46" s="25">
        <f>'Datos Generales'!D190</f>
        <v>0</v>
      </c>
      <c r="E46" s="25">
        <f>'Datos Generales'!E190</f>
        <v>0</v>
      </c>
      <c r="F46" s="25">
        <f>'Datos Generales'!F190</f>
        <v>0</v>
      </c>
      <c r="G46" s="25">
        <f>'Datos Generales'!G190</f>
        <v>0</v>
      </c>
      <c r="H46" s="25">
        <f>'Datos Generales'!H190</f>
        <v>2273</v>
      </c>
      <c r="I46" s="25">
        <f>'Datos Generales'!I190</f>
        <v>373</v>
      </c>
      <c r="J46" s="25">
        <f>'Datos Generales'!J190</f>
        <v>0</v>
      </c>
      <c r="K46" s="25">
        <f>'Datos Generales'!K190</f>
        <v>0</v>
      </c>
      <c r="L46" s="55">
        <f>'Datos Generales'!L190</f>
        <v>2646</v>
      </c>
    </row>
    <row r="47" spans="2:12">
      <c r="B47" s="8" t="str">
        <f>'Datos Generales'!B191</f>
        <v>Euler Hermes</v>
      </c>
      <c r="C47" s="25">
        <f>'Datos Generales'!C191</f>
        <v>0</v>
      </c>
      <c r="D47" s="25">
        <f>'Datos Generales'!D191</f>
        <v>0</v>
      </c>
      <c r="E47" s="25">
        <f>'Datos Generales'!E191</f>
        <v>0</v>
      </c>
      <c r="F47" s="25">
        <f>'Datos Generales'!F191</f>
        <v>0</v>
      </c>
      <c r="G47" s="25">
        <f>'Datos Generales'!G191</f>
        <v>0</v>
      </c>
      <c r="H47" s="25">
        <f>'Datos Generales'!H191</f>
        <v>4</v>
      </c>
      <c r="I47" s="25">
        <f>'Datos Generales'!I191</f>
        <v>0</v>
      </c>
      <c r="J47" s="25">
        <f>'Datos Generales'!J191</f>
        <v>0</v>
      </c>
      <c r="K47" s="25">
        <f>'Datos Generales'!K191</f>
        <v>0</v>
      </c>
      <c r="L47" s="55">
        <f>'Datos Generales'!L191</f>
        <v>4</v>
      </c>
    </row>
    <row r="48" spans="2:12">
      <c r="B48" s="8" t="str">
        <f>'Datos Generales'!B192</f>
        <v>Mapfre Garantías y Crédito</v>
      </c>
      <c r="C48" s="25">
        <f>'Datos Generales'!C192</f>
        <v>0</v>
      </c>
      <c r="D48" s="25">
        <f>'Datos Generales'!D192</f>
        <v>0</v>
      </c>
      <c r="E48" s="25">
        <f>'Datos Generales'!E192</f>
        <v>0</v>
      </c>
      <c r="F48" s="25">
        <f>'Datos Generales'!F192</f>
        <v>0</v>
      </c>
      <c r="G48" s="25">
        <f>'Datos Generales'!G192</f>
        <v>0</v>
      </c>
      <c r="H48" s="25">
        <f>'Datos Generales'!H192</f>
        <v>319</v>
      </c>
      <c r="I48" s="25">
        <f>'Datos Generales'!I192</f>
        <v>8</v>
      </c>
      <c r="J48" s="25">
        <f>'Datos Generales'!J192</f>
        <v>0</v>
      </c>
      <c r="K48" s="25">
        <f>'Datos Generales'!K192</f>
        <v>0</v>
      </c>
      <c r="L48" s="55">
        <f>'Datos Generales'!L192</f>
        <v>327</v>
      </c>
    </row>
    <row r="49" spans="2:12">
      <c r="B49" s="26" t="s">
        <v>64</v>
      </c>
      <c r="C49" s="132">
        <f t="shared" ref="C49:L49" si="2">SUM(C43:C48)</f>
        <v>0</v>
      </c>
      <c r="D49" s="132">
        <f t="shared" si="2"/>
        <v>0</v>
      </c>
      <c r="E49" s="132">
        <f t="shared" si="2"/>
        <v>0</v>
      </c>
      <c r="F49" s="132">
        <f t="shared" si="2"/>
        <v>0</v>
      </c>
      <c r="G49" s="132">
        <f t="shared" si="2"/>
        <v>0</v>
      </c>
      <c r="H49" s="132">
        <f t="shared" si="2"/>
        <v>3128</v>
      </c>
      <c r="I49" s="132">
        <f t="shared" si="2"/>
        <v>427</v>
      </c>
      <c r="J49" s="132">
        <f t="shared" si="2"/>
        <v>0</v>
      </c>
      <c r="K49" s="132">
        <f t="shared" si="2"/>
        <v>0</v>
      </c>
      <c r="L49" s="132">
        <f t="shared" si="2"/>
        <v>3555</v>
      </c>
    </row>
    <row r="50" spans="2:12">
      <c r="C50" s="133"/>
      <c r="D50" s="130"/>
      <c r="E50" s="133"/>
      <c r="F50" s="133"/>
      <c r="G50" s="130"/>
      <c r="H50" s="130"/>
      <c r="I50" s="130"/>
      <c r="J50" s="130"/>
      <c r="K50" s="130"/>
      <c r="L50" s="135"/>
    </row>
    <row r="51" spans="2:12">
      <c r="C51" s="130"/>
      <c r="D51" s="130"/>
      <c r="E51" s="130"/>
      <c r="F51" s="130"/>
      <c r="G51" s="130"/>
      <c r="H51" s="130"/>
      <c r="I51" s="130"/>
      <c r="J51" s="130"/>
      <c r="K51" s="130"/>
      <c r="L51" s="135"/>
    </row>
    <row r="52" spans="2:12">
      <c r="B52" s="9" t="s">
        <v>65</v>
      </c>
      <c r="C52" s="134">
        <f t="shared" ref="C52:L52" si="3">C36+C49</f>
        <v>97937</v>
      </c>
      <c r="D52" s="134">
        <f t="shared" si="3"/>
        <v>483590</v>
      </c>
      <c r="E52" s="134">
        <f t="shared" si="3"/>
        <v>68702</v>
      </c>
      <c r="F52" s="134">
        <f t="shared" si="3"/>
        <v>16119</v>
      </c>
      <c r="G52" s="134">
        <f t="shared" si="3"/>
        <v>29766</v>
      </c>
      <c r="H52" s="134">
        <f t="shared" si="3"/>
        <v>3128</v>
      </c>
      <c r="I52" s="134">
        <f t="shared" si="3"/>
        <v>871</v>
      </c>
      <c r="J52" s="134">
        <f t="shared" si="3"/>
        <v>10859</v>
      </c>
      <c r="K52" s="134">
        <f t="shared" si="3"/>
        <v>239408</v>
      </c>
      <c r="L52" s="134">
        <f t="shared" si="3"/>
        <v>950380</v>
      </c>
    </row>
  </sheetData>
  <conditionalFormatting sqref="A1:XFD1048576">
    <cfRule type="cellIs" dxfId="12" priority="4" stopIfTrue="1" operator="lessThan">
      <formula>0</formula>
    </cfRule>
  </conditionalFormatting>
  <hyperlinks>
    <hyperlink ref="C3" location="Índice!A1" display="Volver al Índice"/>
  </hyperlinks>
  <pageMargins left="0.70866141732283472" right="0.70866141732283472" top="0.74803149606299213" bottom="0.74803149606299213" header="0.31496062992125984" footer="0.31496062992125984"/>
  <pageSetup scale="79" orientation="landscape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B3:M52"/>
  <sheetViews>
    <sheetView zoomScale="80" zoomScaleNormal="80" workbookViewId="0"/>
  </sheetViews>
  <sheetFormatPr baseColWidth="10" defaultRowHeight="12.75"/>
  <cols>
    <col min="1" max="1" width="5.7109375" style="4" customWidth="1"/>
    <col min="2" max="2" width="30" style="4" customWidth="1"/>
    <col min="3" max="3" width="13.5703125" style="19" customWidth="1"/>
    <col min="4" max="4" width="13.5703125" style="4" customWidth="1"/>
    <col min="5" max="6" width="13.5703125" style="19" customWidth="1"/>
    <col min="7" max="11" width="13.5703125" style="4" customWidth="1"/>
    <col min="12" max="12" width="15" style="15" customWidth="1"/>
    <col min="13" max="16384" width="11.42578125" style="4"/>
  </cols>
  <sheetData>
    <row r="3" spans="2:13">
      <c r="C3" s="5" t="s">
        <v>14</v>
      </c>
      <c r="E3" s="4"/>
    </row>
    <row r="11" spans="2:13" ht="21">
      <c r="B11" s="12" t="s">
        <v>74</v>
      </c>
    </row>
    <row r="12" spans="2:13">
      <c r="B12" s="20" t="str">
        <f>Índice!E43</f>
        <v>Cifras al 31.12.2011</v>
      </c>
    </row>
    <row r="13" spans="2:13">
      <c r="C13" s="32"/>
      <c r="D13" s="33"/>
      <c r="E13" s="32"/>
      <c r="F13" s="32"/>
      <c r="G13" s="33"/>
      <c r="H13" s="33"/>
      <c r="I13" s="33"/>
      <c r="J13" s="33"/>
      <c r="K13" s="33"/>
      <c r="L13" s="50"/>
    </row>
    <row r="14" spans="2:13" s="15" customFormat="1">
      <c r="B14" s="109" t="s">
        <v>63</v>
      </c>
      <c r="C14" s="110" t="str">
        <f>'Datos Generales'!C197</f>
        <v>Incendio</v>
      </c>
      <c r="D14" s="110" t="str">
        <f>'Datos Generales'!D197</f>
        <v>Vehículos</v>
      </c>
      <c r="E14" s="110" t="str">
        <f>'Datos Generales'!E197</f>
        <v>Transporte</v>
      </c>
      <c r="F14" s="110" t="str">
        <f>'Datos Generales'!F197</f>
        <v>Robo</v>
      </c>
      <c r="G14" s="110" t="str">
        <f>'Datos Generales'!G197</f>
        <v>SOAP</v>
      </c>
      <c r="H14" s="110" t="str">
        <f>'Datos Generales'!H197</f>
        <v>Crédito</v>
      </c>
      <c r="I14" s="110" t="str">
        <f>'Datos Generales'!I197</f>
        <v>Garantía</v>
      </c>
      <c r="J14" s="110" t="str">
        <f>'Datos Generales'!J197</f>
        <v>Resp. Civil</v>
      </c>
      <c r="K14" s="110" t="str">
        <f>'Datos Generales'!K197</f>
        <v>Otros</v>
      </c>
      <c r="L14" s="110" t="str">
        <f>'Datos Generales'!L197</f>
        <v>Total</v>
      </c>
      <c r="M14" s="34"/>
    </row>
    <row r="15" spans="2:13" s="15" customFormat="1">
      <c r="B15" s="21" t="str">
        <f>'Datos Generales'!B198</f>
        <v>ACE Seguros S.A.</v>
      </c>
      <c r="C15" s="35">
        <f>'Datos Generales'!C198</f>
        <v>5259</v>
      </c>
      <c r="D15" s="35">
        <f>'Datos Generales'!D198</f>
        <v>0</v>
      </c>
      <c r="E15" s="35">
        <f>'Datos Generales'!E198</f>
        <v>1787</v>
      </c>
      <c r="F15" s="35">
        <f>'Datos Generales'!F198</f>
        <v>654</v>
      </c>
      <c r="G15" s="35">
        <f>'Datos Generales'!G198</f>
        <v>0</v>
      </c>
      <c r="H15" s="35">
        <f>'Datos Generales'!H198</f>
        <v>0</v>
      </c>
      <c r="I15" s="35">
        <f>'Datos Generales'!I198</f>
        <v>0</v>
      </c>
      <c r="J15" s="35">
        <f>'Datos Generales'!J198</f>
        <v>1492</v>
      </c>
      <c r="K15" s="35">
        <f>'Datos Generales'!K198</f>
        <v>2982</v>
      </c>
      <c r="L15" s="53">
        <f>'Datos Generales'!L198</f>
        <v>12174</v>
      </c>
    </row>
    <row r="16" spans="2:13">
      <c r="B16" s="21" t="str">
        <f>'Datos Generales'!B199</f>
        <v>Aseguradora Magallanes</v>
      </c>
      <c r="C16" s="35">
        <f>'Datos Generales'!C199</f>
        <v>86952</v>
      </c>
      <c r="D16" s="35">
        <f>'Datos Generales'!D199</f>
        <v>508870</v>
      </c>
      <c r="E16" s="35">
        <f>'Datos Generales'!E199</f>
        <v>3181</v>
      </c>
      <c r="F16" s="35">
        <f>'Datos Generales'!F199</f>
        <v>6527</v>
      </c>
      <c r="G16" s="35">
        <f>'Datos Generales'!G199</f>
        <v>653520</v>
      </c>
      <c r="H16" s="35">
        <f>'Datos Generales'!H199</f>
        <v>0</v>
      </c>
      <c r="I16" s="35">
        <f>'Datos Generales'!I199</f>
        <v>8000</v>
      </c>
      <c r="J16" s="35">
        <f>'Datos Generales'!J199</f>
        <v>13464</v>
      </c>
      <c r="K16" s="35">
        <f>'Datos Generales'!K199</f>
        <v>464096</v>
      </c>
      <c r="L16" s="53">
        <f>'Datos Generales'!L199</f>
        <v>1744610</v>
      </c>
    </row>
    <row r="17" spans="2:12">
      <c r="B17" s="21" t="str">
        <f>'Datos Generales'!B200</f>
        <v>BCI Seguros Generales</v>
      </c>
      <c r="C17" s="35">
        <f>'Datos Generales'!C200</f>
        <v>219220</v>
      </c>
      <c r="D17" s="35">
        <f>'Datos Generales'!D200</f>
        <v>508686</v>
      </c>
      <c r="E17" s="35">
        <f>'Datos Generales'!E200</f>
        <v>18095</v>
      </c>
      <c r="F17" s="35">
        <f>'Datos Generales'!F200</f>
        <v>243999</v>
      </c>
      <c r="G17" s="35">
        <f>'Datos Generales'!G200</f>
        <v>1150999</v>
      </c>
      <c r="H17" s="35">
        <f>'Datos Generales'!H200</f>
        <v>0</v>
      </c>
      <c r="I17" s="35">
        <f>'Datos Generales'!I200</f>
        <v>34</v>
      </c>
      <c r="J17" s="35">
        <f>'Datos Generales'!J200</f>
        <v>87240</v>
      </c>
      <c r="K17" s="35">
        <f>'Datos Generales'!K200</f>
        <v>993572</v>
      </c>
      <c r="L17" s="53">
        <f>'Datos Generales'!L200</f>
        <v>3221845</v>
      </c>
    </row>
    <row r="18" spans="2:12" s="15" customFormat="1">
      <c r="B18" s="21" t="str">
        <f>'Datos Generales'!B201</f>
        <v>Cardif</v>
      </c>
      <c r="C18" s="35">
        <f>'Datos Generales'!C201</f>
        <v>1815</v>
      </c>
      <c r="D18" s="35">
        <f>'Datos Generales'!D201</f>
        <v>0</v>
      </c>
      <c r="E18" s="35">
        <f>'Datos Generales'!E201</f>
        <v>0</v>
      </c>
      <c r="F18" s="35">
        <f>'Datos Generales'!F201</f>
        <v>136705</v>
      </c>
      <c r="G18" s="35">
        <f>'Datos Generales'!G201</f>
        <v>0</v>
      </c>
      <c r="H18" s="35">
        <f>'Datos Generales'!H201</f>
        <v>0</v>
      </c>
      <c r="I18" s="35">
        <f>'Datos Generales'!I201</f>
        <v>0</v>
      </c>
      <c r="J18" s="35">
        <f>'Datos Generales'!J201</f>
        <v>0</v>
      </c>
      <c r="K18" s="35">
        <f>'Datos Generales'!K201</f>
        <v>162556</v>
      </c>
      <c r="L18" s="53">
        <f>'Datos Generales'!L201</f>
        <v>301076</v>
      </c>
    </row>
    <row r="19" spans="2:12">
      <c r="B19" s="21" t="str">
        <f>'Datos Generales'!B202</f>
        <v>Chartis Chile</v>
      </c>
      <c r="C19" s="35">
        <f>'Datos Generales'!C202</f>
        <v>33588</v>
      </c>
      <c r="D19" s="35">
        <f>'Datos Generales'!D202</f>
        <v>49009</v>
      </c>
      <c r="E19" s="35">
        <f>'Datos Generales'!E202</f>
        <v>17982</v>
      </c>
      <c r="F19" s="35">
        <f>'Datos Generales'!F202</f>
        <v>7868</v>
      </c>
      <c r="G19" s="35">
        <f>'Datos Generales'!G202</f>
        <v>0</v>
      </c>
      <c r="H19" s="35">
        <f>'Datos Generales'!H202</f>
        <v>0</v>
      </c>
      <c r="I19" s="35">
        <f>'Datos Generales'!I202</f>
        <v>0</v>
      </c>
      <c r="J19" s="35">
        <f>'Datos Generales'!J202</f>
        <v>10338</v>
      </c>
      <c r="K19" s="35">
        <f>'Datos Generales'!K202</f>
        <v>58811</v>
      </c>
      <c r="L19" s="53">
        <f>'Datos Generales'!L202</f>
        <v>177596</v>
      </c>
    </row>
    <row r="20" spans="2:12">
      <c r="B20" s="21" t="str">
        <f>'Datos Generales'!B203</f>
        <v>Chilena Consolidada</v>
      </c>
      <c r="C20" s="35">
        <f>'Datos Generales'!C203</f>
        <v>509076</v>
      </c>
      <c r="D20" s="35">
        <f>'Datos Generales'!D203</f>
        <v>233594</v>
      </c>
      <c r="E20" s="35">
        <f>'Datos Generales'!E203</f>
        <v>3092</v>
      </c>
      <c r="F20" s="35">
        <f>'Datos Generales'!F203</f>
        <v>29862</v>
      </c>
      <c r="G20" s="35">
        <f>'Datos Generales'!G203</f>
        <v>143672</v>
      </c>
      <c r="H20" s="35">
        <f>'Datos Generales'!H203</f>
        <v>0</v>
      </c>
      <c r="I20" s="35">
        <f>'Datos Generales'!I203</f>
        <v>84</v>
      </c>
      <c r="J20" s="35">
        <f>'Datos Generales'!J203</f>
        <v>52293</v>
      </c>
      <c r="K20" s="35">
        <f>'Datos Generales'!K203</f>
        <v>326420</v>
      </c>
      <c r="L20" s="53">
        <f>'Datos Generales'!L203</f>
        <v>1298093</v>
      </c>
    </row>
    <row r="21" spans="2:12">
      <c r="B21" s="21" t="str">
        <f>'Datos Generales'!B204</f>
        <v>Chubb de Chile</v>
      </c>
      <c r="C21" s="35">
        <f>'Datos Generales'!C204</f>
        <v>1603</v>
      </c>
      <c r="D21" s="35">
        <f>'Datos Generales'!D204</f>
        <v>551</v>
      </c>
      <c r="E21" s="35">
        <f>'Datos Generales'!E204</f>
        <v>1384</v>
      </c>
      <c r="F21" s="35">
        <f>'Datos Generales'!F204</f>
        <v>34</v>
      </c>
      <c r="G21" s="35">
        <f>'Datos Generales'!G204</f>
        <v>0</v>
      </c>
      <c r="H21" s="35">
        <f>'Datos Generales'!H204</f>
        <v>0</v>
      </c>
      <c r="I21" s="35">
        <f>'Datos Generales'!I204</f>
        <v>3</v>
      </c>
      <c r="J21" s="35">
        <f>'Datos Generales'!J204</f>
        <v>803</v>
      </c>
      <c r="K21" s="35">
        <f>'Datos Generales'!K204</f>
        <v>2616</v>
      </c>
      <c r="L21" s="53">
        <f>'Datos Generales'!L204</f>
        <v>6994</v>
      </c>
    </row>
    <row r="22" spans="2:12">
      <c r="B22" s="21" t="str">
        <f>'Datos Generales'!B205</f>
        <v>Consorcio Nacional de Seguros</v>
      </c>
      <c r="C22" s="35">
        <f>'Datos Generales'!C205</f>
        <v>129359</v>
      </c>
      <c r="D22" s="35">
        <f>'Datos Generales'!D205</f>
        <v>147336</v>
      </c>
      <c r="E22" s="35">
        <f>'Datos Generales'!E205</f>
        <v>58</v>
      </c>
      <c r="F22" s="35">
        <f>'Datos Generales'!F205</f>
        <v>23636</v>
      </c>
      <c r="G22" s="35">
        <f>'Datos Generales'!G205</f>
        <v>230120</v>
      </c>
      <c r="H22" s="35">
        <f>'Datos Generales'!H205</f>
        <v>0</v>
      </c>
      <c r="I22" s="35">
        <f>'Datos Generales'!I205</f>
        <v>519</v>
      </c>
      <c r="J22" s="35">
        <f>'Datos Generales'!J205</f>
        <v>634</v>
      </c>
      <c r="K22" s="35">
        <f>'Datos Generales'!K205</f>
        <v>140881</v>
      </c>
      <c r="L22" s="53">
        <f>'Datos Generales'!L205</f>
        <v>672543</v>
      </c>
    </row>
    <row r="23" spans="2:12">
      <c r="B23" s="21" t="str">
        <f>'Datos Generales'!B206</f>
        <v>FAF International</v>
      </c>
      <c r="C23" s="35">
        <f>'Datos Generales'!C206</f>
        <v>0</v>
      </c>
      <c r="D23" s="35">
        <f>'Datos Generales'!D206</f>
        <v>0</v>
      </c>
      <c r="E23" s="35">
        <f>'Datos Generales'!E206</f>
        <v>0</v>
      </c>
      <c r="F23" s="35">
        <f>'Datos Generales'!F206</f>
        <v>0</v>
      </c>
      <c r="G23" s="35">
        <f>'Datos Generales'!G206</f>
        <v>0</v>
      </c>
      <c r="H23" s="35">
        <f>'Datos Generales'!H206</f>
        <v>0</v>
      </c>
      <c r="I23" s="35">
        <f>'Datos Generales'!I206</f>
        <v>0</v>
      </c>
      <c r="J23" s="35">
        <f>'Datos Generales'!J206</f>
        <v>0</v>
      </c>
      <c r="K23" s="35">
        <f>'Datos Generales'!K206</f>
        <v>13</v>
      </c>
      <c r="L23" s="53">
        <f>'Datos Generales'!L206</f>
        <v>13</v>
      </c>
    </row>
    <row r="24" spans="2:12">
      <c r="B24" s="21" t="str">
        <f>'Datos Generales'!B207</f>
        <v>HDI Seguros</v>
      </c>
      <c r="C24" s="35">
        <f>'Datos Generales'!C207</f>
        <v>126653</v>
      </c>
      <c r="D24" s="35">
        <f>'Datos Generales'!D207</f>
        <v>39406</v>
      </c>
      <c r="E24" s="35">
        <f>'Datos Generales'!E207</f>
        <v>2530</v>
      </c>
      <c r="F24" s="35">
        <f>'Datos Generales'!F207</f>
        <v>4749</v>
      </c>
      <c r="G24" s="35">
        <f>'Datos Generales'!G207</f>
        <v>1126</v>
      </c>
      <c r="H24" s="35">
        <f>'Datos Generales'!H207</f>
        <v>0</v>
      </c>
      <c r="I24" s="35">
        <f>'Datos Generales'!I207</f>
        <v>9424</v>
      </c>
      <c r="J24" s="35">
        <f>'Datos Generales'!J207</f>
        <v>4456</v>
      </c>
      <c r="K24" s="35">
        <f>'Datos Generales'!K207</f>
        <v>75042</v>
      </c>
      <c r="L24" s="53">
        <f>'Datos Generales'!L207</f>
        <v>263386</v>
      </c>
    </row>
    <row r="25" spans="2:12">
      <c r="B25" s="21" t="str">
        <f>'Datos Generales'!B208</f>
        <v>Huelen Generales</v>
      </c>
      <c r="C25" s="35">
        <f>'Datos Generales'!C208</f>
        <v>12</v>
      </c>
      <c r="D25" s="35">
        <f>'Datos Generales'!D208</f>
        <v>12</v>
      </c>
      <c r="E25" s="35">
        <f>'Datos Generales'!E208</f>
        <v>0</v>
      </c>
      <c r="F25" s="35">
        <f>'Datos Generales'!F208</f>
        <v>0</v>
      </c>
      <c r="G25" s="35">
        <f>'Datos Generales'!G208</f>
        <v>0</v>
      </c>
      <c r="H25" s="35">
        <f>'Datos Generales'!H208</f>
        <v>0</v>
      </c>
      <c r="I25" s="35">
        <f>'Datos Generales'!I208</f>
        <v>0</v>
      </c>
      <c r="J25" s="35">
        <f>'Datos Generales'!J208</f>
        <v>0</v>
      </c>
      <c r="K25" s="35">
        <f>'Datos Generales'!K208</f>
        <v>61</v>
      </c>
      <c r="L25" s="53">
        <f>'Datos Generales'!L208</f>
        <v>85</v>
      </c>
    </row>
    <row r="26" spans="2:12">
      <c r="B26" s="21" t="str">
        <f>'Datos Generales'!B209</f>
        <v>Liberty Seguros</v>
      </c>
      <c r="C26" s="35">
        <f>'Datos Generales'!C209</f>
        <v>31300</v>
      </c>
      <c r="D26" s="35">
        <f>'Datos Generales'!D209</f>
        <v>74871</v>
      </c>
      <c r="E26" s="35">
        <f>'Datos Generales'!E209</f>
        <v>5643</v>
      </c>
      <c r="F26" s="35">
        <f>'Datos Generales'!F209</f>
        <v>3168</v>
      </c>
      <c r="G26" s="35">
        <f>'Datos Generales'!G209</f>
        <v>49656</v>
      </c>
      <c r="H26" s="35">
        <f>'Datos Generales'!H209</f>
        <v>0</v>
      </c>
      <c r="I26" s="35">
        <f>'Datos Generales'!I209</f>
        <v>19</v>
      </c>
      <c r="J26" s="35">
        <f>'Datos Generales'!J209</f>
        <v>2319</v>
      </c>
      <c r="K26" s="35">
        <f>'Datos Generales'!K209</f>
        <v>8832</v>
      </c>
      <c r="L26" s="53">
        <f>'Datos Generales'!L209</f>
        <v>175808</v>
      </c>
    </row>
    <row r="27" spans="2:12">
      <c r="B27" s="21" t="str">
        <f>'Datos Generales'!B210</f>
        <v>Mapfre Seguros Generales</v>
      </c>
      <c r="C27" s="35">
        <f>'Datos Generales'!C210</f>
        <v>148440</v>
      </c>
      <c r="D27" s="35">
        <f>'Datos Generales'!D210</f>
        <v>186336</v>
      </c>
      <c r="E27" s="35">
        <f>'Datos Generales'!E210</f>
        <v>26474</v>
      </c>
      <c r="F27" s="35">
        <f>'Datos Generales'!F210</f>
        <v>11849</v>
      </c>
      <c r="G27" s="35">
        <f>'Datos Generales'!G210</f>
        <v>236920</v>
      </c>
      <c r="H27" s="35">
        <f>'Datos Generales'!H210</f>
        <v>0</v>
      </c>
      <c r="I27" s="35">
        <f>'Datos Generales'!I210</f>
        <v>1754</v>
      </c>
      <c r="J27" s="35">
        <f>'Datos Generales'!J210</f>
        <v>29564</v>
      </c>
      <c r="K27" s="35">
        <f>'Datos Generales'!K210</f>
        <v>155523</v>
      </c>
      <c r="L27" s="53">
        <f>'Datos Generales'!L210</f>
        <v>796860</v>
      </c>
    </row>
    <row r="28" spans="2:12">
      <c r="B28" s="21" t="str">
        <f>'Datos Generales'!B211</f>
        <v>Mutualidad de Carabineros</v>
      </c>
      <c r="C28" s="35">
        <f>'Datos Generales'!C211</f>
        <v>65405</v>
      </c>
      <c r="D28" s="35">
        <f>'Datos Generales'!D211</f>
        <v>0</v>
      </c>
      <c r="E28" s="35">
        <f>'Datos Generales'!E211</f>
        <v>0</v>
      </c>
      <c r="F28" s="35">
        <f>'Datos Generales'!F211</f>
        <v>0</v>
      </c>
      <c r="G28" s="35">
        <f>'Datos Generales'!G211</f>
        <v>0</v>
      </c>
      <c r="H28" s="35">
        <f>'Datos Generales'!H211</f>
        <v>0</v>
      </c>
      <c r="I28" s="35">
        <f>'Datos Generales'!I211</f>
        <v>0</v>
      </c>
      <c r="J28" s="35">
        <f>'Datos Generales'!J211</f>
        <v>0</v>
      </c>
      <c r="K28" s="35">
        <f>'Datos Generales'!K211</f>
        <v>0</v>
      </c>
      <c r="L28" s="53">
        <f>'Datos Generales'!L211</f>
        <v>65405</v>
      </c>
    </row>
    <row r="29" spans="2:12">
      <c r="B29" s="21" t="str">
        <f>'Datos Generales'!B212</f>
        <v>Orion Seguros Generales</v>
      </c>
      <c r="C29" s="35">
        <f>'Datos Generales'!C212</f>
        <v>54</v>
      </c>
      <c r="D29" s="35">
        <f>'Datos Generales'!D212</f>
        <v>0</v>
      </c>
      <c r="E29" s="35">
        <f>'Datos Generales'!E212</f>
        <v>477</v>
      </c>
      <c r="F29" s="35">
        <f>'Datos Generales'!F212</f>
        <v>0</v>
      </c>
      <c r="G29" s="35">
        <f>'Datos Generales'!G212</f>
        <v>0</v>
      </c>
      <c r="H29" s="35">
        <f>'Datos Generales'!H212</f>
        <v>0</v>
      </c>
      <c r="I29" s="35">
        <f>'Datos Generales'!I212</f>
        <v>42</v>
      </c>
      <c r="J29" s="35">
        <f>'Datos Generales'!J212</f>
        <v>389</v>
      </c>
      <c r="K29" s="35">
        <f>'Datos Generales'!K212</f>
        <v>444</v>
      </c>
      <c r="L29" s="53">
        <f>'Datos Generales'!L212</f>
        <v>1406</v>
      </c>
    </row>
    <row r="30" spans="2:12">
      <c r="B30" s="21" t="str">
        <f>'Datos Generales'!B213</f>
        <v>Penta Security</v>
      </c>
      <c r="C30" s="35">
        <f>'Datos Generales'!C213</f>
        <v>80864</v>
      </c>
      <c r="D30" s="35">
        <f>'Datos Generales'!D213</f>
        <v>105466</v>
      </c>
      <c r="E30" s="35">
        <f>'Datos Generales'!E213</f>
        <v>5391</v>
      </c>
      <c r="F30" s="35">
        <f>'Datos Generales'!F213</f>
        <v>2272</v>
      </c>
      <c r="G30" s="35">
        <f>'Datos Generales'!G213</f>
        <v>766351</v>
      </c>
      <c r="H30" s="35">
        <f>'Datos Generales'!H213</f>
        <v>0</v>
      </c>
      <c r="I30" s="35">
        <f>'Datos Generales'!I213</f>
        <v>866</v>
      </c>
      <c r="J30" s="35">
        <f>'Datos Generales'!J213</f>
        <v>1701</v>
      </c>
      <c r="K30" s="35">
        <f>'Datos Generales'!K213</f>
        <v>15576</v>
      </c>
      <c r="L30" s="53">
        <f>'Datos Generales'!L213</f>
        <v>978487</v>
      </c>
    </row>
    <row r="31" spans="2:12">
      <c r="B31" s="21" t="str">
        <f>'Datos Generales'!B214</f>
        <v>QBE Chile</v>
      </c>
      <c r="C31" s="35">
        <f>'Datos Generales'!C214</f>
        <v>0</v>
      </c>
      <c r="D31" s="35">
        <f>'Datos Generales'!D214</f>
        <v>0</v>
      </c>
      <c r="E31" s="35">
        <f>'Datos Generales'!E214</f>
        <v>0</v>
      </c>
      <c r="F31" s="35">
        <f>'Datos Generales'!F214</f>
        <v>0</v>
      </c>
      <c r="G31" s="35">
        <f>'Datos Generales'!G214</f>
        <v>0</v>
      </c>
      <c r="H31" s="35">
        <f>'Datos Generales'!H214</f>
        <v>0</v>
      </c>
      <c r="I31" s="35">
        <f>'Datos Generales'!I214</f>
        <v>0</v>
      </c>
      <c r="J31" s="35">
        <f>'Datos Generales'!J214</f>
        <v>0</v>
      </c>
      <c r="K31" s="35">
        <f>'Datos Generales'!K214</f>
        <v>0</v>
      </c>
      <c r="L31" s="53">
        <f>'Datos Generales'!L214</f>
        <v>0</v>
      </c>
    </row>
    <row r="32" spans="2:12">
      <c r="B32" s="21" t="str">
        <f>'Datos Generales'!B215</f>
        <v>RSA Seguros</v>
      </c>
      <c r="C32" s="35">
        <f>'Datos Generales'!C215</f>
        <v>368245</v>
      </c>
      <c r="D32" s="35">
        <f>'Datos Generales'!D215</f>
        <v>206899</v>
      </c>
      <c r="E32" s="35">
        <f>'Datos Generales'!E215</f>
        <v>4673</v>
      </c>
      <c r="F32" s="35">
        <f>'Datos Generales'!F215</f>
        <v>28736</v>
      </c>
      <c r="G32" s="35">
        <f>'Datos Generales'!G215</f>
        <v>198356</v>
      </c>
      <c r="H32" s="35">
        <f>'Datos Generales'!H215</f>
        <v>0</v>
      </c>
      <c r="I32" s="35">
        <f>'Datos Generales'!I215</f>
        <v>11</v>
      </c>
      <c r="J32" s="35">
        <f>'Datos Generales'!J215</f>
        <v>48842</v>
      </c>
      <c r="K32" s="35">
        <f>'Datos Generales'!K215</f>
        <v>270604</v>
      </c>
      <c r="L32" s="53">
        <f>'Datos Generales'!L215</f>
        <v>1126366</v>
      </c>
    </row>
    <row r="33" spans="2:12">
      <c r="B33" s="21" t="str">
        <f>'Datos Generales'!B216</f>
        <v>Renta Nacional</v>
      </c>
      <c r="C33" s="35">
        <f>'Datos Generales'!C216</f>
        <v>38307</v>
      </c>
      <c r="D33" s="35">
        <f>'Datos Generales'!D216</f>
        <v>52392</v>
      </c>
      <c r="E33" s="35">
        <f>'Datos Generales'!E216</f>
        <v>2917</v>
      </c>
      <c r="F33" s="35">
        <f>'Datos Generales'!F216</f>
        <v>1029</v>
      </c>
      <c r="G33" s="35">
        <f>'Datos Generales'!G216</f>
        <v>88455</v>
      </c>
      <c r="H33" s="35">
        <f>'Datos Generales'!H216</f>
        <v>0</v>
      </c>
      <c r="I33" s="35">
        <f>'Datos Generales'!I216</f>
        <v>2427</v>
      </c>
      <c r="J33" s="35">
        <f>'Datos Generales'!J216</f>
        <v>3924</v>
      </c>
      <c r="K33" s="35">
        <f>'Datos Generales'!K216</f>
        <v>16348</v>
      </c>
      <c r="L33" s="53">
        <f>'Datos Generales'!L216</f>
        <v>205799</v>
      </c>
    </row>
    <row r="34" spans="2:12">
      <c r="B34" s="21" t="str">
        <f>'Datos Generales'!B217</f>
        <v>Santander Generales</v>
      </c>
      <c r="C34" s="35">
        <f>'Datos Generales'!C217</f>
        <v>2708</v>
      </c>
      <c r="D34" s="35">
        <f>'Datos Generales'!D217</f>
        <v>0</v>
      </c>
      <c r="E34" s="35">
        <f>'Datos Generales'!E217</f>
        <v>0</v>
      </c>
      <c r="F34" s="35">
        <f>'Datos Generales'!F217</f>
        <v>7089</v>
      </c>
      <c r="G34" s="35">
        <f>'Datos Generales'!G217</f>
        <v>0</v>
      </c>
      <c r="H34" s="35">
        <f>'Datos Generales'!H217</f>
        <v>0</v>
      </c>
      <c r="I34" s="35">
        <f>'Datos Generales'!I217</f>
        <v>0</v>
      </c>
      <c r="J34" s="35">
        <f>'Datos Generales'!J217</f>
        <v>1</v>
      </c>
      <c r="K34" s="35">
        <f>'Datos Generales'!K217</f>
        <v>96225</v>
      </c>
      <c r="L34" s="53">
        <f>'Datos Generales'!L217</f>
        <v>106023</v>
      </c>
    </row>
    <row r="35" spans="2:12">
      <c r="B35" s="21" t="str">
        <f>'Datos Generales'!B218</f>
        <v>Zenit Seguros Generales</v>
      </c>
      <c r="C35" s="35">
        <f>'Datos Generales'!C218</f>
        <v>4064</v>
      </c>
      <c r="D35" s="35">
        <f>'Datos Generales'!D218</f>
        <v>17805</v>
      </c>
      <c r="E35" s="35">
        <f>'Datos Generales'!E218</f>
        <v>0</v>
      </c>
      <c r="F35" s="35">
        <f>'Datos Generales'!F218</f>
        <v>12</v>
      </c>
      <c r="G35" s="35">
        <f>'Datos Generales'!G218</f>
        <v>46389</v>
      </c>
      <c r="H35" s="35">
        <f>'Datos Generales'!H218</f>
        <v>0</v>
      </c>
      <c r="I35" s="35">
        <f>'Datos Generales'!I218</f>
        <v>0</v>
      </c>
      <c r="J35" s="35">
        <f>'Datos Generales'!J218</f>
        <v>1</v>
      </c>
      <c r="K35" s="35">
        <f>'Datos Generales'!K218</f>
        <v>11548</v>
      </c>
      <c r="L35" s="53">
        <f>'Datos Generales'!L218</f>
        <v>79819</v>
      </c>
    </row>
    <row r="36" spans="2:12">
      <c r="B36" s="26" t="s">
        <v>64</v>
      </c>
      <c r="C36" s="27">
        <f>SUM(C15:C35)</f>
        <v>1852924</v>
      </c>
      <c r="D36" s="27">
        <f t="shared" ref="D36:K36" si="0">SUM(D15:D35)</f>
        <v>2131233</v>
      </c>
      <c r="E36" s="27">
        <f t="shared" si="0"/>
        <v>93684</v>
      </c>
      <c r="F36" s="27">
        <f t="shared" si="0"/>
        <v>508189</v>
      </c>
      <c r="G36" s="27">
        <f t="shared" si="0"/>
        <v>3565564</v>
      </c>
      <c r="H36" s="27">
        <f t="shared" si="0"/>
        <v>0</v>
      </c>
      <c r="I36" s="27">
        <f t="shared" si="0"/>
        <v>23183</v>
      </c>
      <c r="J36" s="27">
        <f t="shared" si="0"/>
        <v>257461</v>
      </c>
      <c r="K36" s="27">
        <f t="shared" si="0"/>
        <v>2802150</v>
      </c>
      <c r="L36" s="27">
        <f t="shared" ref="L36" si="1">SUM(L15:L35)</f>
        <v>11234388</v>
      </c>
    </row>
    <row r="37" spans="2:12" s="10" customFormat="1">
      <c r="B37" s="28"/>
      <c r="C37" s="29"/>
      <c r="E37" s="29"/>
      <c r="F37" s="29"/>
      <c r="L37" s="52"/>
    </row>
    <row r="39" spans="2:12" ht="21">
      <c r="B39" s="12" t="s">
        <v>75</v>
      </c>
    </row>
    <row r="40" spans="2:12">
      <c r="B40" s="20" t="str">
        <f>Índice!E43</f>
        <v>Cifras al 31.12.2011</v>
      </c>
    </row>
    <row r="42" spans="2:12">
      <c r="B42" s="109" t="s">
        <v>63</v>
      </c>
      <c r="C42" s="110" t="str">
        <f>'Datos Generales'!C221</f>
        <v>Incendio</v>
      </c>
      <c r="D42" s="110" t="str">
        <f>'Datos Generales'!D221</f>
        <v>Vehículos</v>
      </c>
      <c r="E42" s="110" t="str">
        <f>'Datos Generales'!E221</f>
        <v>Transporte</v>
      </c>
      <c r="F42" s="110" t="str">
        <f>'Datos Generales'!F221</f>
        <v>Robo</v>
      </c>
      <c r="G42" s="110" t="str">
        <f>'Datos Generales'!G221</f>
        <v>SOAP</v>
      </c>
      <c r="H42" s="110" t="str">
        <f>'Datos Generales'!H221</f>
        <v>Crédito</v>
      </c>
      <c r="I42" s="110" t="str">
        <f>'Datos Generales'!I221</f>
        <v>Garantía</v>
      </c>
      <c r="J42" s="110" t="str">
        <f>'Datos Generales'!J221</f>
        <v>Resp. Civil</v>
      </c>
      <c r="K42" s="110" t="str">
        <f>'Datos Generales'!K221</f>
        <v>Otros</v>
      </c>
      <c r="L42" s="110" t="str">
        <f>'Datos Generales'!L221</f>
        <v>Total</v>
      </c>
    </row>
    <row r="43" spans="2:12">
      <c r="B43" s="8" t="str">
        <f>'Datos Generales'!B222</f>
        <v>Aseg. Magallanes Garantía y Crédito</v>
      </c>
      <c r="C43" s="25">
        <f>'Datos Generales'!C222</f>
        <v>0</v>
      </c>
      <c r="D43" s="25">
        <f>'Datos Generales'!D222</f>
        <v>0</v>
      </c>
      <c r="E43" s="25">
        <f>'Datos Generales'!E222</f>
        <v>0</v>
      </c>
      <c r="F43" s="25">
        <f>'Datos Generales'!F222</f>
        <v>0</v>
      </c>
      <c r="G43" s="25">
        <f>'Datos Generales'!G222</f>
        <v>0</v>
      </c>
      <c r="H43" s="25">
        <f>'Datos Generales'!H222</f>
        <v>88</v>
      </c>
      <c r="I43" s="25">
        <f>'Datos Generales'!I222</f>
        <v>8674</v>
      </c>
      <c r="J43" s="25">
        <f>'Datos Generales'!J222</f>
        <v>0</v>
      </c>
      <c r="K43" s="25">
        <f>'Datos Generales'!K222</f>
        <v>0</v>
      </c>
      <c r="L43" s="55">
        <f>'Datos Generales'!L222</f>
        <v>8762</v>
      </c>
    </row>
    <row r="44" spans="2:12">
      <c r="B44" s="8" t="str">
        <f>'Datos Generales'!B223</f>
        <v>Cesce Chile</v>
      </c>
      <c r="C44" s="25">
        <f>'Datos Generales'!C223</f>
        <v>0</v>
      </c>
      <c r="D44" s="25">
        <f>'Datos Generales'!D223</f>
        <v>0</v>
      </c>
      <c r="E44" s="25">
        <f>'Datos Generales'!E223</f>
        <v>0</v>
      </c>
      <c r="F44" s="25">
        <f>'Datos Generales'!F223</f>
        <v>0</v>
      </c>
      <c r="G44" s="25">
        <f>'Datos Generales'!G223</f>
        <v>0</v>
      </c>
      <c r="H44" s="25">
        <f>'Datos Generales'!H223</f>
        <v>16</v>
      </c>
      <c r="I44" s="25">
        <f>'Datos Generales'!I223</f>
        <v>3601</v>
      </c>
      <c r="J44" s="25">
        <f>'Datos Generales'!J223</f>
        <v>0</v>
      </c>
      <c r="K44" s="25">
        <f>'Datos Generales'!K223</f>
        <v>0</v>
      </c>
      <c r="L44" s="55">
        <f>'Datos Generales'!L223</f>
        <v>3617</v>
      </c>
    </row>
    <row r="45" spans="2:12">
      <c r="B45" s="8" t="str">
        <f>'Datos Generales'!B224</f>
        <v>Coface Chile</v>
      </c>
      <c r="C45" s="25">
        <f>'Datos Generales'!C224</f>
        <v>0</v>
      </c>
      <c r="D45" s="25">
        <f>'Datos Generales'!D224</f>
        <v>0</v>
      </c>
      <c r="E45" s="25">
        <f>'Datos Generales'!E224</f>
        <v>0</v>
      </c>
      <c r="F45" s="25">
        <f>'Datos Generales'!F224</f>
        <v>0</v>
      </c>
      <c r="G45" s="25">
        <f>'Datos Generales'!G224</f>
        <v>0</v>
      </c>
      <c r="H45" s="25">
        <f>'Datos Generales'!H224</f>
        <v>86</v>
      </c>
      <c r="I45" s="25">
        <f>'Datos Generales'!I224</f>
        <v>0</v>
      </c>
      <c r="J45" s="25">
        <f>'Datos Generales'!J224</f>
        <v>0</v>
      </c>
      <c r="K45" s="25">
        <f>'Datos Generales'!K224</f>
        <v>0</v>
      </c>
      <c r="L45" s="55">
        <f>'Datos Generales'!L224</f>
        <v>86</v>
      </c>
    </row>
    <row r="46" spans="2:12">
      <c r="B46" s="8" t="str">
        <f>'Datos Generales'!B225</f>
        <v>Continental</v>
      </c>
      <c r="C46" s="25">
        <f>'Datos Generales'!C225</f>
        <v>0</v>
      </c>
      <c r="D46" s="25">
        <f>'Datos Generales'!D225</f>
        <v>0</v>
      </c>
      <c r="E46" s="25">
        <f>'Datos Generales'!E225</f>
        <v>0</v>
      </c>
      <c r="F46" s="25">
        <f>'Datos Generales'!F225</f>
        <v>0</v>
      </c>
      <c r="G46" s="25">
        <f>'Datos Generales'!G225</f>
        <v>0</v>
      </c>
      <c r="H46" s="25">
        <f>'Datos Generales'!H225</f>
        <v>97</v>
      </c>
      <c r="I46" s="25">
        <f>'Datos Generales'!I225</f>
        <v>10928</v>
      </c>
      <c r="J46" s="25">
        <f>'Datos Generales'!J225</f>
        <v>0</v>
      </c>
      <c r="K46" s="25">
        <f>'Datos Generales'!K225</f>
        <v>0</v>
      </c>
      <c r="L46" s="55">
        <f>'Datos Generales'!L225</f>
        <v>11025</v>
      </c>
    </row>
    <row r="47" spans="2:12">
      <c r="B47" s="8" t="str">
        <f>'Datos Generales'!B226</f>
        <v>Euler Hermes</v>
      </c>
      <c r="C47" s="25">
        <f>'Datos Generales'!C226</f>
        <v>0</v>
      </c>
      <c r="D47" s="25">
        <f>'Datos Generales'!D226</f>
        <v>0</v>
      </c>
      <c r="E47" s="25">
        <f>'Datos Generales'!E226</f>
        <v>0</v>
      </c>
      <c r="F47" s="25">
        <f>'Datos Generales'!F226</f>
        <v>0</v>
      </c>
      <c r="G47" s="25">
        <f>'Datos Generales'!G226</f>
        <v>0</v>
      </c>
      <c r="H47" s="25">
        <f>'Datos Generales'!H226</f>
        <v>20</v>
      </c>
      <c r="I47" s="25">
        <f>'Datos Generales'!I226</f>
        <v>0</v>
      </c>
      <c r="J47" s="25">
        <f>'Datos Generales'!J226</f>
        <v>0</v>
      </c>
      <c r="K47" s="25">
        <f>'Datos Generales'!K226</f>
        <v>0</v>
      </c>
      <c r="L47" s="55">
        <f>'Datos Generales'!L226</f>
        <v>20</v>
      </c>
    </row>
    <row r="48" spans="2:12">
      <c r="B48" s="8" t="str">
        <f>'Datos Generales'!B227</f>
        <v>Mapfre Garantías y Crédito</v>
      </c>
      <c r="C48" s="25">
        <f>'Datos Generales'!C227</f>
        <v>0</v>
      </c>
      <c r="D48" s="25">
        <f>'Datos Generales'!D227</f>
        <v>0</v>
      </c>
      <c r="E48" s="25">
        <f>'Datos Generales'!E227</f>
        <v>0</v>
      </c>
      <c r="F48" s="25">
        <f>'Datos Generales'!F227</f>
        <v>0</v>
      </c>
      <c r="G48" s="25">
        <f>'Datos Generales'!G227</f>
        <v>0</v>
      </c>
      <c r="H48" s="25">
        <f>'Datos Generales'!H227</f>
        <v>41</v>
      </c>
      <c r="I48" s="25">
        <f>'Datos Generales'!I227</f>
        <v>2358</v>
      </c>
      <c r="J48" s="25">
        <f>'Datos Generales'!J227</f>
        <v>0</v>
      </c>
      <c r="K48" s="25">
        <f>'Datos Generales'!K227</f>
        <v>4</v>
      </c>
      <c r="L48" s="55">
        <f>'Datos Generales'!L227</f>
        <v>2403</v>
      </c>
    </row>
    <row r="49" spans="2:12">
      <c r="B49" s="26" t="s">
        <v>64</v>
      </c>
      <c r="C49" s="132">
        <f>SUM(C43:C48)</f>
        <v>0</v>
      </c>
      <c r="D49" s="132">
        <f t="shared" ref="D49:K49" si="2">SUM(D43:D48)</f>
        <v>0</v>
      </c>
      <c r="E49" s="132">
        <f t="shared" si="2"/>
        <v>0</v>
      </c>
      <c r="F49" s="132">
        <f t="shared" si="2"/>
        <v>0</v>
      </c>
      <c r="G49" s="132">
        <f t="shared" si="2"/>
        <v>0</v>
      </c>
      <c r="H49" s="132">
        <f t="shared" si="2"/>
        <v>348</v>
      </c>
      <c r="I49" s="132">
        <f t="shared" si="2"/>
        <v>25561</v>
      </c>
      <c r="J49" s="132">
        <f t="shared" si="2"/>
        <v>0</v>
      </c>
      <c r="K49" s="132">
        <f t="shared" si="2"/>
        <v>4</v>
      </c>
      <c r="L49" s="132">
        <f>SUM(L43:L48)</f>
        <v>25913</v>
      </c>
    </row>
    <row r="50" spans="2:12">
      <c r="C50" s="133"/>
      <c r="D50" s="130"/>
      <c r="E50" s="133"/>
      <c r="F50" s="133"/>
      <c r="G50" s="130"/>
      <c r="H50" s="130"/>
      <c r="I50" s="130"/>
      <c r="J50" s="130"/>
      <c r="K50" s="130"/>
      <c r="L50" s="135"/>
    </row>
    <row r="51" spans="2:12">
      <c r="C51" s="130"/>
      <c r="D51" s="130"/>
      <c r="E51" s="130"/>
      <c r="F51" s="130"/>
      <c r="G51" s="130"/>
      <c r="H51" s="130"/>
      <c r="I51" s="130"/>
      <c r="J51" s="130"/>
      <c r="K51" s="130"/>
      <c r="L51" s="135"/>
    </row>
    <row r="52" spans="2:12">
      <c r="B52" s="9" t="s">
        <v>65</v>
      </c>
      <c r="C52" s="134">
        <f t="shared" ref="C52:K52" si="3">C36+C49</f>
        <v>1852924</v>
      </c>
      <c r="D52" s="134">
        <f t="shared" si="3"/>
        <v>2131233</v>
      </c>
      <c r="E52" s="134">
        <f t="shared" si="3"/>
        <v>93684</v>
      </c>
      <c r="F52" s="134">
        <f t="shared" si="3"/>
        <v>508189</v>
      </c>
      <c r="G52" s="134">
        <f t="shared" si="3"/>
        <v>3565564</v>
      </c>
      <c r="H52" s="134">
        <f t="shared" si="3"/>
        <v>348</v>
      </c>
      <c r="I52" s="134">
        <f t="shared" si="3"/>
        <v>48744</v>
      </c>
      <c r="J52" s="134">
        <f t="shared" si="3"/>
        <v>257461</v>
      </c>
      <c r="K52" s="134">
        <f t="shared" si="3"/>
        <v>2802154</v>
      </c>
      <c r="L52" s="134">
        <f>L36+L49</f>
        <v>11260301</v>
      </c>
    </row>
  </sheetData>
  <conditionalFormatting sqref="A1:XFD1048576">
    <cfRule type="cellIs" dxfId="11" priority="3" stopIfTrue="1" operator="lessThan">
      <formula>0</formula>
    </cfRule>
  </conditionalFormatting>
  <hyperlinks>
    <hyperlink ref="C3" location="Índice!A1" display="Volver al Índice"/>
  </hyperlinks>
  <pageMargins left="0.70866141732283472" right="0.70866141732283472" top="0.74803149606299213" bottom="0.74803149606299213" header="0.31496062992125984" footer="0.31496062992125984"/>
  <pageSetup scale="79" orientation="landscape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B3:J54"/>
  <sheetViews>
    <sheetView zoomScale="80" zoomScaleNormal="80" workbookViewId="0"/>
  </sheetViews>
  <sheetFormatPr baseColWidth="10" defaultRowHeight="12.75"/>
  <cols>
    <col min="1" max="1" width="5.7109375" style="4" customWidth="1"/>
    <col min="2" max="2" width="30" style="4" customWidth="1"/>
    <col min="3" max="3" width="13.5703125" style="19" customWidth="1"/>
    <col min="4" max="4" width="13.5703125" style="4" customWidth="1"/>
    <col min="5" max="6" width="13.5703125" style="19" customWidth="1"/>
    <col min="7" max="9" width="13.5703125" style="4" customWidth="1"/>
    <col min="10" max="16384" width="11.42578125" style="4"/>
  </cols>
  <sheetData>
    <row r="3" spans="2:10">
      <c r="C3" s="143" t="s">
        <v>14</v>
      </c>
      <c r="E3" s="4"/>
    </row>
    <row r="11" spans="2:10" ht="21">
      <c r="B11" s="12" t="s">
        <v>76</v>
      </c>
    </row>
    <row r="12" spans="2:10">
      <c r="B12" s="20" t="str">
        <f>Índice!E39</f>
        <v>Cifras en UF al 31.12.2011</v>
      </c>
    </row>
    <row r="13" spans="2:10">
      <c r="C13" s="32"/>
      <c r="D13" s="33"/>
      <c r="E13" s="32"/>
      <c r="F13" s="32"/>
      <c r="G13" s="33"/>
      <c r="H13" s="33"/>
      <c r="I13" s="33"/>
    </row>
    <row r="14" spans="2:10" s="15" customFormat="1" ht="25.5">
      <c r="B14" s="109" t="s">
        <v>63</v>
      </c>
      <c r="C14" s="111" t="str">
        <f>'Datos Vida'!C53</f>
        <v>Prima Directa</v>
      </c>
      <c r="D14" s="111" t="str">
        <f>'Datos Vida'!D53</f>
        <v>Resultado de Operaciones</v>
      </c>
      <c r="E14" s="111" t="str">
        <f>'Datos Vida'!E53</f>
        <v>Utilidad</v>
      </c>
      <c r="F14" s="111" t="str">
        <f>'Datos Vida'!F53</f>
        <v>Producto de Inversiones</v>
      </c>
      <c r="G14" s="111" t="str">
        <f>'Datos Vida'!G53</f>
        <v>Siniestros Directos</v>
      </c>
      <c r="H14" s="111" t="str">
        <f>'Datos Vida'!H53</f>
        <v>Patrimonio</v>
      </c>
      <c r="I14" s="111" t="str">
        <f>'Datos Vida'!I53</f>
        <v>Inversiones</v>
      </c>
      <c r="J14" s="34"/>
    </row>
    <row r="15" spans="2:10" s="15" customFormat="1">
      <c r="B15" s="21" t="str">
        <f>'Datos Vida'!B54</f>
        <v>ACE Seguros de Vida</v>
      </c>
      <c r="C15" s="35">
        <f>Índice!$D$39*'Datos Vida'!C54</f>
        <v>777574.53452785336</v>
      </c>
      <c r="D15" s="35">
        <f>Índice!$D$39*'Datos Vida'!D54</f>
        <v>26648.569146089783</v>
      </c>
      <c r="E15" s="35">
        <f>Índice!$D$39*'Datos Vida'!E54</f>
        <v>24472.829721678852</v>
      </c>
      <c r="F15" s="35">
        <f>Índice!$D$39*'Datos Vida'!F54</f>
        <v>3820.6640970699332</v>
      </c>
      <c r="G15" s="35">
        <f>Índice!$D$39*'Datos Vida'!G54</f>
        <v>205392.74415617096</v>
      </c>
      <c r="H15" s="35">
        <f>Índice!$D$39*'Datos Vida'!H54</f>
        <v>156882.58246714479</v>
      </c>
      <c r="I15" s="35">
        <f>Índice!$D$39*'Datos Vida'!I54</f>
        <v>237132.45205106479</v>
      </c>
    </row>
    <row r="16" spans="2:10">
      <c r="B16" s="21" t="str">
        <f>'Datos Vida'!B55</f>
        <v>Banchile Seguros de Vida</v>
      </c>
      <c r="C16" s="35">
        <f>Índice!$D$39*'Datos Vida'!C55</f>
        <v>5545116.6971606296</v>
      </c>
      <c r="D16" s="35">
        <f>Índice!$D$39*'Datos Vida'!D55</f>
        <v>442041.56897608913</v>
      </c>
      <c r="E16" s="35">
        <f>Índice!$D$39*'Datos Vida'!E55</f>
        <v>489944.84173565748</v>
      </c>
      <c r="F16" s="35">
        <f>Índice!$D$39*'Datos Vida'!F55</f>
        <v>189467.58392269141</v>
      </c>
      <c r="G16" s="35">
        <f>Índice!$D$39*'Datos Vida'!G55</f>
        <v>1570421.4536357939</v>
      </c>
      <c r="H16" s="35">
        <f>Índice!$D$39*'Datos Vida'!H55</f>
        <v>1899413.4752666969</v>
      </c>
      <c r="I16" s="35">
        <f>Índice!$D$39*'Datos Vida'!I55</f>
        <v>4990966.6848030612</v>
      </c>
    </row>
    <row r="17" spans="2:9">
      <c r="B17" s="21" t="str">
        <f>'Datos Vida'!B56</f>
        <v>BBVA Seguros de Vida</v>
      </c>
      <c r="C17" s="35">
        <f>Índice!$D$39*'Datos Vida'!C56</f>
        <v>4611788.895951069</v>
      </c>
      <c r="D17" s="35">
        <f>Índice!$D$39*'Datos Vida'!D56</f>
        <v>744961.90235681925</v>
      </c>
      <c r="E17" s="35">
        <f>Índice!$D$39*'Datos Vida'!E56</f>
        <v>774255.12569957064</v>
      </c>
      <c r="F17" s="35">
        <f>Índice!$D$39*'Datos Vida'!F56</f>
        <v>244859.90195581509</v>
      </c>
      <c r="G17" s="35">
        <f>Índice!$D$39*'Datos Vida'!G56</f>
        <v>2965945.3674369329</v>
      </c>
      <c r="H17" s="35">
        <f>Índice!$D$39*'Datos Vida'!H56</f>
        <v>2406935.0404570191</v>
      </c>
      <c r="I17" s="35">
        <f>Índice!$D$39*'Datos Vida'!I56</f>
        <v>9660187.6825320497</v>
      </c>
    </row>
    <row r="18" spans="2:9" s="15" customFormat="1">
      <c r="B18" s="21" t="str">
        <f>'Datos Vida'!B57</f>
        <v>BCI Seguros Vida</v>
      </c>
      <c r="C18" s="35">
        <f>Índice!$D$39*'Datos Vida'!C57</f>
        <v>3203712.294277885</v>
      </c>
      <c r="D18" s="35">
        <f>Índice!$D$39*'Datos Vida'!D57</f>
        <v>271728.35059430706</v>
      </c>
      <c r="E18" s="35">
        <f>Índice!$D$39*'Datos Vida'!E57</f>
        <v>287976.64666280616</v>
      </c>
      <c r="F18" s="35">
        <f>Índice!$D$39*'Datos Vida'!F57</f>
        <v>90010.554395055544</v>
      </c>
      <c r="G18" s="35">
        <f>Índice!$D$39*'Datos Vida'!G57</f>
        <v>989541.05650705588</v>
      </c>
      <c r="H18" s="35">
        <f>Índice!$D$39*'Datos Vida'!H57</f>
        <v>858546.16684376937</v>
      </c>
      <c r="I18" s="35">
        <f>Índice!$D$39*'Datos Vida'!I57</f>
        <v>5764883.5136581408</v>
      </c>
    </row>
    <row r="19" spans="2:9">
      <c r="B19" s="21" t="str">
        <f>'Datos Vida'!B58</f>
        <v>BICE Vida</v>
      </c>
      <c r="C19" s="35">
        <f>Índice!$D$39*'Datos Vida'!C58</f>
        <v>7993490.4546194654</v>
      </c>
      <c r="D19" s="35">
        <f>Índice!$D$39*'Datos Vida'!D58</f>
        <v>-3589914.788847059</v>
      </c>
      <c r="E19" s="35">
        <f>Índice!$D$39*'Datos Vida'!E58</f>
        <v>791021.76681380626</v>
      </c>
      <c r="F19" s="35">
        <f>Índice!$D$39*'Datos Vida'!F58</f>
        <v>4465174.3089966234</v>
      </c>
      <c r="G19" s="35">
        <f>Índice!$D$39*'Datos Vida'!G58</f>
        <v>9875856.406401176</v>
      </c>
      <c r="H19" s="35">
        <f>Índice!$D$39*'Datos Vida'!H58</f>
        <v>10019629.066615591</v>
      </c>
      <c r="I19" s="35">
        <f>Índice!$D$39*'Datos Vida'!I58</f>
        <v>84359053.701820627</v>
      </c>
    </row>
    <row r="20" spans="2:9">
      <c r="B20" s="21" t="str">
        <f>'Datos Vida'!B59</f>
        <v>Cardif</v>
      </c>
      <c r="C20" s="35">
        <f>Índice!$D$39*'Datos Vida'!C59</f>
        <v>3950233.4930023868</v>
      </c>
      <c r="D20" s="35">
        <f>Índice!$D$39*'Datos Vida'!D59</f>
        <v>231544.81266958016</v>
      </c>
      <c r="E20" s="35">
        <f>Índice!$D$39*'Datos Vida'!E59</f>
        <v>282398.47169847711</v>
      </c>
      <c r="F20" s="35">
        <f>Índice!$D$39*'Datos Vida'!F59</f>
        <v>84867.204359193915</v>
      </c>
      <c r="G20" s="35">
        <f>Índice!$D$39*'Datos Vida'!G59</f>
        <v>399849.24215137417</v>
      </c>
      <c r="H20" s="35">
        <f>Índice!$D$39*'Datos Vida'!H59</f>
        <v>1618864.2430282906</v>
      </c>
      <c r="I20" s="35">
        <f>Índice!$D$39*'Datos Vida'!I59</f>
        <v>3782149.0327231102</v>
      </c>
    </row>
    <row r="21" spans="2:9">
      <c r="B21" s="21" t="str">
        <f>'Datos Vida'!B60</f>
        <v>Chilena Consolidada</v>
      </c>
      <c r="C21" s="35">
        <f>Índice!$D$39*'Datos Vida'!C60</f>
        <v>8029361.7618707791</v>
      </c>
      <c r="D21" s="35">
        <f>Índice!$D$39*'Datos Vida'!D60</f>
        <v>-2004915.4414881472</v>
      </c>
      <c r="E21" s="35">
        <f>Índice!$D$39*'Datos Vida'!E60</f>
        <v>-52509.618045727933</v>
      </c>
      <c r="F21" s="35">
        <f>Índice!$D$39*'Datos Vida'!F60</f>
        <v>1653681.8152662395</v>
      </c>
      <c r="G21" s="35">
        <f>Índice!$D$39*'Datos Vida'!G60</f>
        <v>8270507.9790419228</v>
      </c>
      <c r="H21" s="35">
        <f>Índice!$D$39*'Datos Vida'!H60</f>
        <v>4054346.3429447254</v>
      </c>
      <c r="I21" s="35">
        <f>Índice!$D$39*'Datos Vida'!I60</f>
        <v>51374397.899347939</v>
      </c>
    </row>
    <row r="22" spans="2:9">
      <c r="B22" s="21" t="str">
        <f>'Datos Vida'!B61</f>
        <v>CN Life Chile</v>
      </c>
      <c r="C22" s="35">
        <f>Índice!$D$39*'Datos Vida'!C61</f>
        <v>1200178.7025495167</v>
      </c>
      <c r="D22" s="35">
        <f>Índice!$D$39*'Datos Vida'!D61</f>
        <v>-750917.80176127865</v>
      </c>
      <c r="E22" s="35">
        <f>Índice!$D$39*'Datos Vida'!E61</f>
        <v>22415.059098781152</v>
      </c>
      <c r="F22" s="35">
        <f>Índice!$D$39*'Datos Vida'!F61</f>
        <v>803213.41632715124</v>
      </c>
      <c r="G22" s="35">
        <f>Índice!$D$39*'Datos Vida'!G61</f>
        <v>1895450.4412167743</v>
      </c>
      <c r="H22" s="35">
        <f>Índice!$D$39*'Datos Vida'!H61</f>
        <v>2272624.6443554619</v>
      </c>
      <c r="I22" s="35">
        <f>Índice!$D$39*'Datos Vida'!I61</f>
        <v>16746481.546853574</v>
      </c>
    </row>
    <row r="23" spans="2:9">
      <c r="B23" s="21" t="str">
        <f>'Datos Vida'!B62</f>
        <v>Consorcio Nacional de Seguros</v>
      </c>
      <c r="C23" s="35">
        <f>Índice!$D$39*'Datos Vida'!C62</f>
        <v>12672462.134481743</v>
      </c>
      <c r="D23" s="35">
        <f>Índice!$D$39*'Datos Vida'!D62</f>
        <v>-5225790.4918940179</v>
      </c>
      <c r="E23" s="35">
        <f>Índice!$D$39*'Datos Vida'!E62</f>
        <v>-1104050.0528616854</v>
      </c>
      <c r="F23" s="35">
        <f>Índice!$D$39*'Datos Vida'!F62</f>
        <v>3677036.1392713655</v>
      </c>
      <c r="G23" s="35">
        <f>Índice!$D$39*'Datos Vida'!G62</f>
        <v>14186204.378481593</v>
      </c>
      <c r="H23" s="35">
        <f>Índice!$D$39*'Datos Vida'!H62</f>
        <v>12473038.028566392</v>
      </c>
      <c r="I23" s="35">
        <f>Índice!$D$39*'Datos Vida'!I62</f>
        <v>133000570.06292716</v>
      </c>
    </row>
    <row r="24" spans="2:9">
      <c r="B24" s="21" t="str">
        <f>'Datos Vida'!B63</f>
        <v>CorpVida</v>
      </c>
      <c r="C24" s="35">
        <f>Índice!$D$39*'Datos Vida'!C63</f>
        <v>10406302.001028975</v>
      </c>
      <c r="D24" s="35">
        <f>Índice!$D$39*'Datos Vida'!D63</f>
        <v>-3574210.8537577102</v>
      </c>
      <c r="E24" s="35">
        <f>Índice!$D$39*'Datos Vida'!E63</f>
        <v>-953353.11740407639</v>
      </c>
      <c r="F24" s="35">
        <f>Índice!$D$39*'Datos Vida'!F63</f>
        <v>2571392.2067925809</v>
      </c>
      <c r="G24" s="35">
        <f>Índice!$D$39*'Datos Vida'!G63</f>
        <v>11535155.465386922</v>
      </c>
      <c r="H24" s="35">
        <f>Índice!$D$39*'Datos Vida'!H63</f>
        <v>5309423.7336183721</v>
      </c>
      <c r="I24" s="35">
        <f>Índice!$D$39*'Datos Vida'!I63</f>
        <v>75925803.768991068</v>
      </c>
    </row>
    <row r="25" spans="2:9">
      <c r="B25" s="21" t="str">
        <f>'Datos Vida'!B64</f>
        <v>CorpSeguros</v>
      </c>
      <c r="C25" s="35">
        <f>Índice!$D$39*'Datos Vida'!C64</f>
        <v>1659058.5910219015</v>
      </c>
      <c r="D25" s="35">
        <f>Índice!$D$39*'Datos Vida'!D64</f>
        <v>-3482650.3328469549</v>
      </c>
      <c r="E25" s="35">
        <f>Índice!$D$39*'Datos Vida'!E64</f>
        <v>300867.22768382385</v>
      </c>
      <c r="F25" s="35">
        <f>Índice!$D$39*'Datos Vida'!F64</f>
        <v>3899565.5339119933</v>
      </c>
      <c r="G25" s="35">
        <f>Índice!$D$39*'Datos Vida'!G64</f>
        <v>4883948.7073445227</v>
      </c>
      <c r="H25" s="35">
        <f>Índice!$D$39*'Datos Vida'!H64</f>
        <v>7875249.4726166604</v>
      </c>
      <c r="I25" s="35">
        <f>Índice!$D$39*'Datos Vida'!I64</f>
        <v>87148252.648803294</v>
      </c>
    </row>
    <row r="26" spans="2:9">
      <c r="B26" s="21" t="str">
        <f>'Datos Vida'!B65</f>
        <v>Cruz del Sur</v>
      </c>
      <c r="C26" s="35">
        <f>Índice!$D$39*'Datos Vida'!C65</f>
        <v>8648929.0182169843</v>
      </c>
      <c r="D26" s="35">
        <f>Índice!$D$39*'Datos Vida'!D65</f>
        <v>-1437166.0036341567</v>
      </c>
      <c r="E26" s="35">
        <f>Índice!$D$39*'Datos Vida'!E65</f>
        <v>-533435.94675345824</v>
      </c>
      <c r="F26" s="35">
        <f>Índice!$D$39*'Datos Vida'!F65</f>
        <v>797498.52314722817</v>
      </c>
      <c r="G26" s="35">
        <f>Índice!$D$39*'Datos Vida'!G65</f>
        <v>8397621.8297005966</v>
      </c>
      <c r="H26" s="35">
        <f>Índice!$D$39*'Datos Vida'!H65</f>
        <v>3003077.6849228246</v>
      </c>
      <c r="I26" s="35">
        <f>Índice!$D$39*'Datos Vida'!I65</f>
        <v>34560955.735683501</v>
      </c>
    </row>
    <row r="27" spans="2:9">
      <c r="B27" s="21" t="str">
        <f>'Datos Vida'!B66</f>
        <v>EuroAmerica Seguros de Vida</v>
      </c>
      <c r="C27" s="35">
        <f>Índice!$D$39*'Datos Vida'!C66</f>
        <v>6397702.8379346402</v>
      </c>
      <c r="D27" s="35">
        <f>Índice!$D$39*'Datos Vida'!D66</f>
        <v>-845414.08619258157</v>
      </c>
      <c r="E27" s="35">
        <f>Índice!$D$39*'Datos Vida'!E66</f>
        <v>206845.01635639675</v>
      </c>
      <c r="F27" s="35">
        <f>Índice!$D$39*'Datos Vida'!F66</f>
        <v>1187277.1768944422</v>
      </c>
      <c r="G27" s="35">
        <f>Índice!$D$39*'Datos Vida'!G66</f>
        <v>5893205.2213081261</v>
      </c>
      <c r="H27" s="35">
        <f>Índice!$D$39*'Datos Vida'!H66</f>
        <v>2199482.8660408189</v>
      </c>
      <c r="I27" s="35">
        <f>Índice!$D$39*'Datos Vida'!I66</f>
        <v>34673087.72797022</v>
      </c>
    </row>
    <row r="28" spans="2:9">
      <c r="B28" s="21" t="str">
        <f>'Datos Vida'!B67</f>
        <v>Huelen</v>
      </c>
      <c r="C28" s="35">
        <f>Índice!$D$39*'Datos Vida'!C67</f>
        <v>18848.140062608691</v>
      </c>
      <c r="D28" s="35">
        <f>Índice!$D$39*'Datos Vida'!D67</f>
        <v>-1985.8679655495216</v>
      </c>
      <c r="E28" s="35">
        <f>Índice!$D$39*'Datos Vida'!E67</f>
        <v>2125.7260351762334</v>
      </c>
      <c r="F28" s="35">
        <f>Índice!$D$39*'Datos Vida'!F67</f>
        <v>12047.48535818782</v>
      </c>
      <c r="G28" s="35">
        <f>Índice!$D$39*'Datos Vida'!G67</f>
        <v>9673.2174487968296</v>
      </c>
      <c r="H28" s="35">
        <f>Índice!$D$39*'Datos Vida'!H67</f>
        <v>152955.5670284825</v>
      </c>
      <c r="I28" s="35">
        <f>Índice!$D$39*'Datos Vida'!I67</f>
        <v>218525.22850287723</v>
      </c>
    </row>
    <row r="29" spans="2:9">
      <c r="B29" s="21" t="str">
        <f>'Datos Vida'!B68</f>
        <v>Itaú Chile</v>
      </c>
      <c r="C29" s="35">
        <f>Índice!$D$39*'Datos Vida'!C68</f>
        <v>560793.53979518288</v>
      </c>
      <c r="D29" s="35">
        <f>Índice!$D$39*'Datos Vida'!D68</f>
        <v>294312.60297039163</v>
      </c>
      <c r="E29" s="35">
        <f>Índice!$D$39*'Datos Vida'!E68</f>
        <v>249491.8146248121</v>
      </c>
      <c r="F29" s="35">
        <f>Índice!$D$39*'Datos Vida'!F68</f>
        <v>26430.663276222378</v>
      </c>
      <c r="G29" s="35">
        <f>Índice!$D$39*'Datos Vida'!G68</f>
        <v>86117.763365349383</v>
      </c>
      <c r="H29" s="35">
        <f>Índice!$D$39*'Datos Vida'!H68</f>
        <v>821141.93799864803</v>
      </c>
      <c r="I29" s="35">
        <f>Índice!$D$39*'Datos Vida'!I68</f>
        <v>988697.55714870756</v>
      </c>
    </row>
    <row r="30" spans="2:9">
      <c r="B30" s="21" t="str">
        <f>'Datos Vida'!B69</f>
        <v>Mapfre</v>
      </c>
      <c r="C30" s="35">
        <f>Índice!$D$39*'Datos Vida'!C69</f>
        <v>127152.56057339117</v>
      </c>
      <c r="D30" s="35">
        <f>Índice!$D$39*'Datos Vida'!D69</f>
        <v>-57139.287961844493</v>
      </c>
      <c r="E30" s="35">
        <f>Índice!$D$39*'Datos Vida'!E69</f>
        <v>3443.7021929189114</v>
      </c>
      <c r="F30" s="35">
        <f>Índice!$D$39*'Datos Vida'!F69</f>
        <v>57377.019767175341</v>
      </c>
      <c r="G30" s="35">
        <f>Índice!$D$39*'Datos Vida'!G69</f>
        <v>126143.27692211772</v>
      </c>
      <c r="H30" s="35">
        <f>Índice!$D$39*'Datos Vida'!H69</f>
        <v>159896.21436770292</v>
      </c>
      <c r="I30" s="35">
        <f>Índice!$D$39*'Datos Vida'!I69</f>
        <v>1508784.4593373204</v>
      </c>
    </row>
    <row r="31" spans="2:9">
      <c r="B31" s="21" t="str">
        <f>'Datos Vida'!B70</f>
        <v>Metlife Chile</v>
      </c>
      <c r="C31" s="35">
        <f>Índice!$D$39*'Datos Vida'!C70</f>
        <v>21002618.99710371</v>
      </c>
      <c r="D31" s="35">
        <f>Índice!$D$39*'Datos Vida'!D70</f>
        <v>403662.01175830478</v>
      </c>
      <c r="E31" s="35">
        <f>Índice!$D$39*'Datos Vida'!E70</f>
        <v>458322.29525123991</v>
      </c>
      <c r="F31" s="35">
        <f>Índice!$D$39*'Datos Vida'!F70</f>
        <v>182920.71913422563</v>
      </c>
      <c r="G31" s="35">
        <f>Índice!$D$39*'Datos Vida'!G70</f>
        <v>2756692.0381824193</v>
      </c>
      <c r="H31" s="35">
        <f>Índice!$D$39*'Datos Vida'!H70</f>
        <v>9610642.6249538548</v>
      </c>
      <c r="I31" s="35">
        <f>Índice!$D$39*'Datos Vida'!I70</f>
        <v>117007195.60348667</v>
      </c>
    </row>
    <row r="32" spans="2:9">
      <c r="B32" s="21" t="str">
        <f>'Datos Vida'!B71</f>
        <v>Mutualidad de Carabineros</v>
      </c>
      <c r="C32" s="35">
        <f>Índice!$D$39*'Datos Vida'!C71</f>
        <v>817074.16738920694</v>
      </c>
      <c r="D32" s="35">
        <f>Índice!$D$39*'Datos Vida'!D71</f>
        <v>-41708.251042992226</v>
      </c>
      <c r="E32" s="35">
        <f>Índice!$D$39*'Datos Vida'!E71</f>
        <v>229437.16322262058</v>
      </c>
      <c r="F32" s="35">
        <f>Índice!$D$39*'Datos Vida'!F71</f>
        <v>401889.47444674652</v>
      </c>
      <c r="G32" s="35">
        <f>Índice!$D$39*'Datos Vida'!G71</f>
        <v>534282.40654560889</v>
      </c>
      <c r="H32" s="35">
        <f>Índice!$D$39*'Datos Vida'!H71</f>
        <v>3660981.1685011638</v>
      </c>
      <c r="I32" s="35">
        <f>Índice!$D$39*'Datos Vida'!I71</f>
        <v>8036883.5064813318</v>
      </c>
    </row>
    <row r="33" spans="2:9">
      <c r="B33" s="21" t="str">
        <f>'Datos Vida'!B72</f>
        <v>Mutualidad del Ejército y Aviación</v>
      </c>
      <c r="C33" s="35">
        <f>Índice!$D$39*'Datos Vida'!C72</f>
        <v>797310.17676032556</v>
      </c>
      <c r="D33" s="35">
        <f>Índice!$D$39*'Datos Vida'!D72</f>
        <v>82612.026627756393</v>
      </c>
      <c r="E33" s="35">
        <f>Índice!$D$39*'Datos Vida'!E72</f>
        <v>246310.02111327561</v>
      </c>
      <c r="F33" s="35">
        <f>Índice!$D$39*'Datos Vida'!F72</f>
        <v>164871.80648810466</v>
      </c>
      <c r="G33" s="35">
        <f>Índice!$D$39*'Datos Vida'!G72</f>
        <v>469678.16047614539</v>
      </c>
      <c r="H33" s="35">
        <f>Índice!$D$39*'Datos Vida'!H72</f>
        <v>3256280.1341883903</v>
      </c>
      <c r="I33" s="35">
        <f>Índice!$D$39*'Datos Vida'!I72</f>
        <v>4538468.4150869092</v>
      </c>
    </row>
    <row r="34" spans="2:9">
      <c r="B34" s="21" t="str">
        <f>'Datos Vida'!B73</f>
        <v>Mutual de Seguros de Chile</v>
      </c>
      <c r="C34" s="35">
        <f>Índice!$D$39*'Datos Vida'!C73</f>
        <v>1169416.3863599359</v>
      </c>
      <c r="D34" s="35">
        <f>Índice!$D$39*'Datos Vida'!D73</f>
        <v>102175.24601877722</v>
      </c>
      <c r="E34" s="35">
        <f>Índice!$D$39*'Datos Vida'!E73</f>
        <v>256266.63281604985</v>
      </c>
      <c r="F34" s="35">
        <f>Índice!$D$39*'Datos Vida'!F73</f>
        <v>205775.71663804166</v>
      </c>
      <c r="G34" s="35">
        <f>Índice!$D$39*'Datos Vida'!G73</f>
        <v>516983.02191214421</v>
      </c>
      <c r="H34" s="35">
        <f>Índice!$D$39*'Datos Vida'!H73</f>
        <v>4312487.6480385112</v>
      </c>
      <c r="I34" s="35">
        <f>Índice!$D$39*'Datos Vida'!I73</f>
        <v>8123370.651246096</v>
      </c>
    </row>
    <row r="35" spans="2:9">
      <c r="B35" s="21" t="str">
        <f>'Datos Vida'!B74</f>
        <v>Ohio National</v>
      </c>
      <c r="C35" s="35">
        <f>Índice!$D$39*'Datos Vida'!C74</f>
        <v>4676197.3048390085</v>
      </c>
      <c r="D35" s="35">
        <f>Índice!$D$39*'Datos Vida'!D74</f>
        <v>-832644.88295745547</v>
      </c>
      <c r="E35" s="35">
        <f>Índice!$D$39*'Datos Vida'!E74</f>
        <v>211572.42544304463</v>
      </c>
      <c r="F35" s="35">
        <f>Índice!$D$39*'Datos Vida'!F74</f>
        <v>1071991.2012318992</v>
      </c>
      <c r="G35" s="35">
        <f>Índice!$D$39*'Datos Vida'!G74</f>
        <v>3971659.6775011066</v>
      </c>
      <c r="H35" s="35">
        <f>Índice!$D$39*'Datos Vida'!H74</f>
        <v>2438031.1231302731</v>
      </c>
      <c r="I35" s="35">
        <f>Índice!$D$39*'Datos Vida'!I74</f>
        <v>24621816.199224636</v>
      </c>
    </row>
    <row r="36" spans="2:9">
      <c r="B36" s="21" t="str">
        <f>'Datos Vida'!B75</f>
        <v>Penta Vida</v>
      </c>
      <c r="C36" s="35">
        <f>Índice!$D$39*'Datos Vida'!C75</f>
        <v>5310657.8308183849</v>
      </c>
      <c r="D36" s="35">
        <f>Índice!$D$39*'Datos Vida'!D75</f>
        <v>-1770084.6370082034</v>
      </c>
      <c r="E36" s="35">
        <f>Índice!$D$39*'Datos Vida'!E75</f>
        <v>-50784.851370523858</v>
      </c>
      <c r="F36" s="35">
        <f>Índice!$D$39*'Datos Vida'!F75</f>
        <v>1841422.2551956736</v>
      </c>
      <c r="G36" s="35">
        <f>Índice!$D$39*'Datos Vida'!G75</f>
        <v>6263582.3581470018</v>
      </c>
      <c r="H36" s="35">
        <f>Índice!$D$39*'Datos Vida'!H75</f>
        <v>3912216.7683456065</v>
      </c>
      <c r="I36" s="35">
        <f>Índice!$D$39*'Datos Vida'!I75</f>
        <v>46998762.628380783</v>
      </c>
    </row>
    <row r="37" spans="2:9">
      <c r="B37" s="21" t="str">
        <f>'Datos Vida'!B76</f>
        <v>Principal</v>
      </c>
      <c r="C37" s="35">
        <f>Índice!$D$39*'Datos Vida'!C76</f>
        <v>6195086.6666995604</v>
      </c>
      <c r="D37" s="35">
        <f>Índice!$D$39*'Datos Vida'!D76</f>
        <v>-3569729.9680676847</v>
      </c>
      <c r="E37" s="35">
        <f>Índice!$D$39*'Datos Vida'!E76</f>
        <v>324672.12074263825</v>
      </c>
      <c r="F37" s="35">
        <f>Índice!$D$39*'Datos Vida'!F76</f>
        <v>3948385.733759217</v>
      </c>
      <c r="G37" s="35">
        <f>Índice!$D$39*'Datos Vida'!G76</f>
        <v>9100950.299250517</v>
      </c>
      <c r="H37" s="35">
        <f>Índice!$D$39*'Datos Vida'!H76</f>
        <v>5401273.5696507087</v>
      </c>
      <c r="I37" s="35">
        <f>Índice!$D$39*'Datos Vida'!I76</f>
        <v>87702882.072016582</v>
      </c>
    </row>
    <row r="38" spans="2:9">
      <c r="B38" s="21" t="str">
        <f>'Datos Vida'!B77</f>
        <v>Renta Nacional</v>
      </c>
      <c r="C38" s="35">
        <f>Índice!$D$39*'Datos Vida'!C77</f>
        <v>2652676.1648746324</v>
      </c>
      <c r="D38" s="35">
        <f>Índice!$D$39*'Datos Vida'!D77</f>
        <v>-936992.68369155331</v>
      </c>
      <c r="E38" s="35">
        <f>Índice!$D$39*'Datos Vida'!E77</f>
        <v>-353239.09584763274</v>
      </c>
      <c r="F38" s="35">
        <f>Índice!$D$39*'Datos Vida'!F77</f>
        <v>626572.62953355676</v>
      </c>
      <c r="G38" s="35">
        <f>Índice!$D$39*'Datos Vida'!G77</f>
        <v>3485520.7425485658</v>
      </c>
      <c r="H38" s="35">
        <f>Índice!$D$39*'Datos Vida'!H77</f>
        <v>1574039.2831623533</v>
      </c>
      <c r="I38" s="35">
        <f>Índice!$D$39*'Datos Vida'!I77</f>
        <v>21782223.940669317</v>
      </c>
    </row>
    <row r="39" spans="2:9">
      <c r="B39" s="21" t="str">
        <f>'Datos Vida'!B78</f>
        <v>Rigel Seguros de Vida</v>
      </c>
      <c r="C39" s="35">
        <f>Índice!$D$39*'Datos Vida'!C78</f>
        <v>1842151.8227076936</v>
      </c>
      <c r="D39" s="35">
        <f>Índice!$D$39*'Datos Vida'!D78</f>
        <v>221291.305340488</v>
      </c>
      <c r="E39" s="35">
        <f>Índice!$D$39*'Datos Vida'!E78</f>
        <v>188300.85901920829</v>
      </c>
      <c r="F39" s="35">
        <f>Índice!$D$39*'Datos Vida'!F78</f>
        <v>27279.545241483931</v>
      </c>
      <c r="G39" s="35">
        <f>Índice!$D$39*'Datos Vida'!G78</f>
        <v>1423980.4108992408</v>
      </c>
      <c r="H39" s="35">
        <f>Índice!$D$39*'Datos Vida'!H78</f>
        <v>473154.11345548561</v>
      </c>
      <c r="I39" s="35">
        <f>Índice!$D$39*'Datos Vida'!I78</f>
        <v>1205911.3583322531</v>
      </c>
    </row>
    <row r="40" spans="2:9">
      <c r="B40" s="21" t="str">
        <f>'Datos Vida'!B79</f>
        <v>Santander Seguros de Vida</v>
      </c>
      <c r="C40" s="35">
        <f>Índice!$D$39*'Datos Vida'!C79</f>
        <v>6998365.6611209372</v>
      </c>
      <c r="D40" s="35">
        <f>Índice!$D$39*'Datos Vida'!D79</f>
        <v>1529360.8647696266</v>
      </c>
      <c r="E40" s="35">
        <f>Índice!$D$39*'Datos Vida'!E79</f>
        <v>1415380.7543992719</v>
      </c>
      <c r="F40" s="35">
        <f>Índice!$D$39*'Datos Vida'!F79</f>
        <v>262115.73232834082</v>
      </c>
      <c r="G40" s="35">
        <f>Índice!$D$39*'Datos Vida'!G79</f>
        <v>2000807.4358920304</v>
      </c>
      <c r="H40" s="35">
        <f>Índice!$D$39*'Datos Vida'!H79</f>
        <v>6515157.0173719153</v>
      </c>
      <c r="I40" s="35">
        <f>Índice!$D$39*'Datos Vida'!I79</f>
        <v>12777095.123672122</v>
      </c>
    </row>
    <row r="41" spans="2:9">
      <c r="B41" s="21" t="str">
        <f>'Datos Vida'!B80</f>
        <v>Security Previsión</v>
      </c>
      <c r="C41" s="35">
        <f>Índice!$D$39*'Datos Vida'!C80</f>
        <v>4449810.509809128</v>
      </c>
      <c r="D41" s="35">
        <f>Índice!$D$39*'Datos Vida'!D80</f>
        <v>-992855.17243854073</v>
      </c>
      <c r="E41" s="35">
        <f>Índice!$D$39*'Datos Vida'!E80</f>
        <v>263539.97011756065</v>
      </c>
      <c r="F41" s="35">
        <f>Índice!$D$39*'Datos Vida'!F80</f>
        <v>1273718.0312397534</v>
      </c>
      <c r="G41" s="35">
        <f>Índice!$D$39*'Datos Vida'!G80</f>
        <v>3782256.2811658545</v>
      </c>
      <c r="H41" s="35">
        <f>Índice!$D$39*'Datos Vida'!H80</f>
        <v>3083117.049721383</v>
      </c>
      <c r="I41" s="35">
        <f>Índice!$D$39*'Datos Vida'!I80</f>
        <v>35631734.056157634</v>
      </c>
    </row>
    <row r="42" spans="2:9">
      <c r="B42" s="21" t="str">
        <f>'Datos Vida'!B81</f>
        <v>Seguros CLC</v>
      </c>
      <c r="C42" s="35">
        <f>Índice!$D$39*'Datos Vida'!C81</f>
        <v>354687.51051290415</v>
      </c>
      <c r="D42" s="35">
        <f>Índice!$D$39*'Datos Vida'!D81</f>
        <v>22787.984047747312</v>
      </c>
      <c r="E42" s="35">
        <f>Índice!$D$39*'Datos Vida'!E81</f>
        <v>17610.90300856328</v>
      </c>
      <c r="F42" s="35">
        <f>Índice!$D$39*'Datos Vida'!F81</f>
        <v>759.03728486953685</v>
      </c>
      <c r="G42" s="35">
        <f>Índice!$D$39*'Datos Vida'!G81</f>
        <v>240203.09472984471</v>
      </c>
      <c r="H42" s="35">
        <f>Índice!$D$39*'Datos Vida'!H81</f>
        <v>157369.93266807302</v>
      </c>
      <c r="I42" s="35">
        <f>Índice!$D$39*'Datos Vida'!I81</f>
        <v>210967.37557094882</v>
      </c>
    </row>
    <row r="43" spans="2:9">
      <c r="B43" s="21" t="str">
        <f>'Datos Vida'!B82</f>
        <v>Seguros de Vida Cámara</v>
      </c>
      <c r="C43" s="35">
        <f>Índice!$D$39*'Datos Vida'!C82</f>
        <v>7038083.8278229646</v>
      </c>
      <c r="D43" s="35">
        <f>Índice!$D$39*'Datos Vida'!D82</f>
        <v>1783097.3134960346</v>
      </c>
      <c r="E43" s="35">
        <f>Índice!$D$39*'Datos Vida'!E82</f>
        <v>1529317.8487693791</v>
      </c>
      <c r="F43" s="35">
        <f>Índice!$D$39*'Datos Vida'!F82</f>
        <v>167735.03938049782</v>
      </c>
      <c r="G43" s="35">
        <f>Índice!$D$39*'Datos Vida'!G82</f>
        <v>5273817.4300474161</v>
      </c>
      <c r="H43" s="35">
        <f>Índice!$D$39*'Datos Vida'!H82</f>
        <v>1531910.6505194439</v>
      </c>
      <c r="I43" s="35">
        <f>Índice!$D$39*'Datos Vida'!I82</f>
        <v>4804556.2421868099</v>
      </c>
    </row>
    <row r="44" spans="2:9">
      <c r="B44" s="21" t="str">
        <f>'Datos Vida'!B83</f>
        <v>Sura</v>
      </c>
      <c r="C44" s="35">
        <f>Índice!$D$39*'Datos Vida'!C83</f>
        <v>8129276.1784208594</v>
      </c>
      <c r="D44" s="35">
        <f>Índice!$D$39*'Datos Vida'!D83</f>
        <v>-480233.81147329579</v>
      </c>
      <c r="E44" s="35">
        <f>Índice!$D$39*'Datos Vida'!E83</f>
        <v>100762.13228384459</v>
      </c>
      <c r="F44" s="35">
        <f>Índice!$D$39*'Datos Vida'!F83</f>
        <v>508945.89268965728</v>
      </c>
      <c r="G44" s="35">
        <f>Índice!$D$39*'Datos Vida'!G83</f>
        <v>3022207.5596022792</v>
      </c>
      <c r="H44" s="35">
        <f>Índice!$D$39*'Datos Vida'!H83</f>
        <v>2979356.9399520857</v>
      </c>
      <c r="I44" s="35">
        <f>Índice!$D$39*'Datos Vida'!I83</f>
        <v>18525465.83098704</v>
      </c>
    </row>
    <row r="45" spans="2:9">
      <c r="B45" s="26" t="s">
        <v>27</v>
      </c>
      <c r="C45" s="27">
        <f t="shared" ref="C45:I45" si="0">SUM(C15:C44)</f>
        <v>147236118.86231428</v>
      </c>
      <c r="D45" s="27">
        <f t="shared" si="0"/>
        <v>-23438129.804257009</v>
      </c>
      <c r="E45" s="27">
        <f t="shared" si="0"/>
        <v>5629378.6722274972</v>
      </c>
      <c r="F45" s="27">
        <f t="shared" si="0"/>
        <v>30448103.012331098</v>
      </c>
      <c r="G45" s="27">
        <f t="shared" si="0"/>
        <v>114133655.46740539</v>
      </c>
      <c r="H45" s="27">
        <f t="shared" si="0"/>
        <v>104187525.09079786</v>
      </c>
      <c r="I45" s="27">
        <f t="shared" si="0"/>
        <v>936907262.70665264</v>
      </c>
    </row>
    <row r="46" spans="2:9" s="10" customFormat="1">
      <c r="B46" s="147"/>
      <c r="C46" s="29"/>
      <c r="E46" s="29"/>
      <c r="F46" s="29"/>
    </row>
    <row r="47" spans="2:9" s="10" customFormat="1">
      <c r="B47" s="45" t="s">
        <v>174</v>
      </c>
      <c r="C47" s="29"/>
      <c r="E47" s="29"/>
      <c r="F47" s="29"/>
    </row>
    <row r="49" spans="2:9" ht="21">
      <c r="B49" s="12" t="s">
        <v>77</v>
      </c>
    </row>
    <row r="50" spans="2:9">
      <c r="B50" s="20" t="str">
        <f>Índice!E39</f>
        <v>Cifras en UF al 31.12.2011</v>
      </c>
    </row>
    <row r="52" spans="2:9" ht="25.5">
      <c r="B52" s="109" t="s">
        <v>63</v>
      </c>
      <c r="C52" s="111" t="str">
        <f>'Datos Vida'!C86</f>
        <v>Prima Directa</v>
      </c>
      <c r="D52" s="111" t="str">
        <f>'Datos Vida'!D86</f>
        <v>Resultado de Operaciones</v>
      </c>
      <c r="E52" s="111" t="str">
        <f>'Datos Vida'!E86</f>
        <v>Utilidad</v>
      </c>
      <c r="F52" s="111" t="str">
        <f>'Datos Vida'!F86</f>
        <v>Producto de Inversiones</v>
      </c>
      <c r="G52" s="111" t="str">
        <f>'Datos Vida'!G86</f>
        <v>Siniestros Directos</v>
      </c>
      <c r="H52" s="111" t="str">
        <f>'Datos Vida'!H86</f>
        <v>Patrimonio</v>
      </c>
      <c r="I52" s="111" t="str">
        <f>'Datos Vida'!I86</f>
        <v>Inversiones</v>
      </c>
    </row>
    <row r="53" spans="2:9">
      <c r="B53" s="8" t="str">
        <f>'Datos Vida'!B87</f>
        <v>Caja Reaseguradora</v>
      </c>
      <c r="C53" s="25">
        <f>Índice!$D$39*'Datos Vida'!C87</f>
        <v>0</v>
      </c>
      <c r="D53" s="25">
        <v>-2627499</v>
      </c>
      <c r="E53" s="25">
        <v>57911</v>
      </c>
      <c r="F53" s="25">
        <v>2891162</v>
      </c>
      <c r="G53" s="25"/>
      <c r="H53" s="25">
        <v>10205477</v>
      </c>
      <c r="I53" s="25">
        <v>52469082</v>
      </c>
    </row>
    <row r="54" spans="2:9">
      <c r="B54" s="26" t="s">
        <v>27</v>
      </c>
      <c r="C54" s="132">
        <f t="shared" ref="C54" si="1">SUM(C53:C53)</f>
        <v>0</v>
      </c>
      <c r="D54" s="132">
        <v>-2627499</v>
      </c>
      <c r="E54" s="132">
        <v>57911</v>
      </c>
      <c r="F54" s="132">
        <v>2891162</v>
      </c>
      <c r="G54" s="132"/>
      <c r="H54" s="132">
        <v>10205477</v>
      </c>
      <c r="I54" s="132">
        <v>52469082</v>
      </c>
    </row>
  </sheetData>
  <conditionalFormatting sqref="A1:A1048576 C1:XFD1048576 B1:B45 B48:B1048576">
    <cfRule type="cellIs" dxfId="10" priority="3" stopIfTrue="1" operator="lessThan">
      <formula>0</formula>
    </cfRule>
  </conditionalFormatting>
  <hyperlinks>
    <hyperlink ref="C3" location="Índice!A1" display="Volver al Índice"/>
  </hyperlinks>
  <pageMargins left="0.70866141732283472" right="0.70866141732283472" top="0.74803149606299213" bottom="0.74803149606299213" header="0.31496062992125984" footer="0.31496062992125984"/>
  <pageSetup scale="86" orientation="landscape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B3:N47"/>
  <sheetViews>
    <sheetView zoomScale="80" zoomScaleNormal="80" workbookViewId="0"/>
  </sheetViews>
  <sheetFormatPr baseColWidth="10" defaultRowHeight="12.75"/>
  <cols>
    <col min="1" max="1" width="5.7109375" style="4" customWidth="1"/>
    <col min="2" max="2" width="30" style="4" customWidth="1"/>
    <col min="3" max="3" width="13.5703125" style="19" customWidth="1"/>
    <col min="4" max="4" width="13.5703125" style="4" customWidth="1"/>
    <col min="5" max="6" width="13.5703125" style="19" customWidth="1"/>
    <col min="7" max="9" width="13.5703125" style="4" customWidth="1"/>
    <col min="10" max="10" width="15.7109375" style="4" customWidth="1"/>
    <col min="11" max="11" width="15" style="15" customWidth="1"/>
    <col min="12" max="16384" width="11.42578125" style="4"/>
  </cols>
  <sheetData>
    <row r="3" spans="2:14">
      <c r="C3" s="143" t="s">
        <v>14</v>
      </c>
      <c r="E3" s="4"/>
    </row>
    <row r="11" spans="2:14" ht="21">
      <c r="B11" s="12" t="s">
        <v>78</v>
      </c>
    </row>
    <row r="12" spans="2:14">
      <c r="B12" s="20" t="str">
        <f>Índice!E39</f>
        <v>Cifras en UF al 31.12.2011</v>
      </c>
    </row>
    <row r="14" spans="2:14" s="15" customFormat="1" ht="25.5">
      <c r="B14" s="137" t="s">
        <v>63</v>
      </c>
      <c r="C14" s="110" t="str">
        <f>'Datos Vida'!C92</f>
        <v>Individuales</v>
      </c>
      <c r="D14" s="110" t="str">
        <f>'Datos Vida'!D92</f>
        <v>Desgravamen</v>
      </c>
      <c r="E14" s="110" t="str">
        <f>'Datos Vida'!E92</f>
        <v>Grupo</v>
      </c>
      <c r="F14" s="110" t="str">
        <f>'Datos Vida'!F92</f>
        <v>Seguros APV</v>
      </c>
      <c r="G14" s="110" t="str">
        <f>'Datos Vida'!G92</f>
        <v>Renta Vit. Vejez</v>
      </c>
      <c r="H14" s="110" t="str">
        <f>'Datos Vida'!H92</f>
        <v>Renta Vit. Invalidez</v>
      </c>
      <c r="I14" s="110" t="str">
        <f>'Datos Vida'!I92</f>
        <v>Renta Vit. Sobrevivencia</v>
      </c>
      <c r="J14" s="110" t="str">
        <f>'Datos Vida'!J92</f>
        <v>Seg. AFP. + Inv. y Sobrevivencia</v>
      </c>
      <c r="K14" s="110" t="str">
        <f>'Datos Vida'!K92</f>
        <v>Total</v>
      </c>
    </row>
    <row r="15" spans="2:14" s="15" customFormat="1">
      <c r="B15" s="38" t="str">
        <f>'Datos Vida'!B93</f>
        <v>ACE Seguros de Vida</v>
      </c>
      <c r="C15" s="22">
        <f>Índice!$D$39*'Datos Vida'!C93</f>
        <v>28303.98990222943</v>
      </c>
      <c r="D15" s="22">
        <f>Índice!$D$39*'Datos Vida'!D93</f>
        <v>309686.71882113733</v>
      </c>
      <c r="E15" s="22">
        <f>Índice!$D$39*'Datos Vida'!E93</f>
        <v>439583.8258044867</v>
      </c>
      <c r="F15" s="22">
        <f>Índice!$D$39*'Datos Vida'!F93</f>
        <v>0</v>
      </c>
      <c r="G15" s="22">
        <f>Índice!$D$39*'Datos Vida'!G93</f>
        <v>0</v>
      </c>
      <c r="H15" s="22">
        <f>Índice!$D$39*'Datos Vida'!H93</f>
        <v>0</v>
      </c>
      <c r="I15" s="22">
        <f>Índice!$D$39*'Datos Vida'!I93</f>
        <v>0</v>
      </c>
      <c r="J15" s="22">
        <f>Índice!$D$39*'Datos Vida'!J93</f>
        <v>0</v>
      </c>
      <c r="K15" s="54">
        <f>Índice!$D$39*'Datos Vida'!K93</f>
        <v>777574.53452785336</v>
      </c>
      <c r="L15" s="13"/>
      <c r="M15" s="125"/>
      <c r="N15" s="125"/>
    </row>
    <row r="16" spans="2:14">
      <c r="B16" s="38" t="str">
        <f>'Datos Vida'!B94</f>
        <v>Banchile Seguros de Vida</v>
      </c>
      <c r="C16" s="22">
        <f>Índice!$D$39*'Datos Vida'!C94</f>
        <v>479481.0987515492</v>
      </c>
      <c r="D16" s="22">
        <f>Índice!$D$39*'Datos Vida'!D94</f>
        <v>3532619.6295600212</v>
      </c>
      <c r="E16" s="22">
        <f>Índice!$D$39*'Datos Vida'!E94</f>
        <v>640891.12645851821</v>
      </c>
      <c r="F16" s="22">
        <f>Índice!$D$39*'Datos Vida'!F94</f>
        <v>48.802302679237442</v>
      </c>
      <c r="G16" s="22">
        <f>Índice!$D$39*'Datos Vida'!G94</f>
        <v>0</v>
      </c>
      <c r="H16" s="22">
        <f>Índice!$D$39*'Datos Vida'!H94</f>
        <v>0</v>
      </c>
      <c r="I16" s="22">
        <f>Índice!$D$39*'Datos Vida'!I94</f>
        <v>0</v>
      </c>
      <c r="J16" s="22">
        <f>Índice!$D$39*'Datos Vida'!J94</f>
        <v>892076.04008786206</v>
      </c>
      <c r="K16" s="54">
        <f>Índice!$D$39*'Datos Vida'!K94</f>
        <v>5545116.6971606296</v>
      </c>
      <c r="L16" s="13"/>
      <c r="M16" s="13"/>
      <c r="N16" s="125"/>
    </row>
    <row r="17" spans="2:14">
      <c r="B17" s="38" t="str">
        <f>'Datos Vida'!B95</f>
        <v>BBVA Seguros de Vida</v>
      </c>
      <c r="C17" s="22">
        <f>Índice!$D$39*'Datos Vida'!C95</f>
        <v>26510.101583248968</v>
      </c>
      <c r="D17" s="22">
        <f>Índice!$D$39*'Datos Vida'!D95</f>
        <v>996609.13706494519</v>
      </c>
      <c r="E17" s="22">
        <f>Índice!$D$39*'Datos Vida'!E95</f>
        <v>23353.516614089061</v>
      </c>
      <c r="F17" s="22">
        <f>Índice!$D$39*'Datos Vida'!F95</f>
        <v>0</v>
      </c>
      <c r="G17" s="22">
        <f>Índice!$D$39*'Datos Vida'!G95</f>
        <v>0</v>
      </c>
      <c r="H17" s="22">
        <f>Índice!$D$39*'Datos Vida'!H95</f>
        <v>162088.59501848702</v>
      </c>
      <c r="I17" s="22">
        <f>Índice!$D$39*'Datos Vida'!I95</f>
        <v>4524.7987914253281</v>
      </c>
      <c r="J17" s="22">
        <f>Índice!$D$39*'Datos Vida'!J95</f>
        <v>3398702.7468788731</v>
      </c>
      <c r="K17" s="54">
        <f>Índice!$D$39*'Datos Vida'!K95</f>
        <v>4611788.895951069</v>
      </c>
      <c r="L17" s="13"/>
      <c r="M17" s="13"/>
      <c r="N17" s="125"/>
    </row>
    <row r="18" spans="2:14" s="15" customFormat="1">
      <c r="B18" s="38" t="str">
        <f>'Datos Vida'!B96</f>
        <v>BCI Seguros Vida</v>
      </c>
      <c r="C18" s="22">
        <f>Índice!$D$39*'Datos Vida'!C96</f>
        <v>435234.23086808441</v>
      </c>
      <c r="D18" s="22">
        <f>Índice!$D$39*'Datos Vida'!D96</f>
        <v>2370604.4174157833</v>
      </c>
      <c r="E18" s="22">
        <f>Índice!$D$39*'Datos Vida'!E96</f>
        <v>393891.63825472561</v>
      </c>
      <c r="F18" s="22">
        <f>Índice!$D$39*'Datos Vida'!F96</f>
        <v>3982.0077392916401</v>
      </c>
      <c r="G18" s="22">
        <f>Índice!$D$39*'Datos Vida'!G96</f>
        <v>0</v>
      </c>
      <c r="H18" s="22">
        <f>Índice!$D$39*'Datos Vida'!H96</f>
        <v>0</v>
      </c>
      <c r="I18" s="22">
        <f>Índice!$D$39*'Datos Vida'!I96</f>
        <v>0</v>
      </c>
      <c r="J18" s="22">
        <f>Índice!$D$39*'Datos Vida'!J96</f>
        <v>0</v>
      </c>
      <c r="K18" s="54">
        <f>Índice!$D$39*'Datos Vida'!K96</f>
        <v>3203712.294277885</v>
      </c>
      <c r="L18" s="13"/>
      <c r="M18" s="125"/>
      <c r="N18" s="125"/>
    </row>
    <row r="19" spans="2:14">
      <c r="B19" s="38" t="str">
        <f>'Datos Vida'!B97</f>
        <v>BICE Vida</v>
      </c>
      <c r="C19" s="22">
        <f>Índice!$D$39*'Datos Vida'!C97</f>
        <v>650488.67342512775</v>
      </c>
      <c r="D19" s="22">
        <f>Índice!$D$39*'Datos Vida'!D97</f>
        <v>327787.57362397021</v>
      </c>
      <c r="E19" s="22">
        <f>Índice!$D$39*'Datos Vida'!E97</f>
        <v>2060470.7628006241</v>
      </c>
      <c r="F19" s="22">
        <f>Índice!$D$39*'Datos Vida'!F97</f>
        <v>14239.148328050154</v>
      </c>
      <c r="G19" s="22">
        <f>Índice!$D$39*'Datos Vida'!G97</f>
        <v>2596775.1007781005</v>
      </c>
      <c r="H19" s="22">
        <f>Índice!$D$39*'Datos Vida'!H97</f>
        <v>1944157.0232030728</v>
      </c>
      <c r="I19" s="22">
        <f>Índice!$D$39*'Datos Vida'!I97</f>
        <v>443379.3262142376</v>
      </c>
      <c r="J19" s="22">
        <f>Índice!$D$39*'Datos Vida'!J97</f>
        <v>-43807.153753717925</v>
      </c>
      <c r="K19" s="54">
        <f>Índice!$D$39*'Datos Vida'!K97</f>
        <v>7993490.4546194654</v>
      </c>
      <c r="L19" s="13"/>
      <c r="M19" s="13"/>
      <c r="N19" s="125"/>
    </row>
    <row r="20" spans="2:14">
      <c r="B20" s="38" t="str">
        <f>'Datos Vida'!B98</f>
        <v>Cardif</v>
      </c>
      <c r="C20" s="22">
        <f>Índice!$D$39*'Datos Vida'!C98</f>
        <v>57630.585407842365</v>
      </c>
      <c r="D20" s="22">
        <f>Índice!$D$39*'Datos Vida'!D98</f>
        <v>2517675.9876971547</v>
      </c>
      <c r="E20" s="22">
        <f>Índice!$D$39*'Datos Vida'!E98</f>
        <v>1374926.9198973896</v>
      </c>
      <c r="F20" s="22">
        <f>Índice!$D$39*'Datos Vida'!F98</f>
        <v>0</v>
      </c>
      <c r="G20" s="22">
        <f>Índice!$D$39*'Datos Vida'!G98</f>
        <v>0</v>
      </c>
      <c r="H20" s="22">
        <f>Índice!$D$39*'Datos Vida'!H98</f>
        <v>0</v>
      </c>
      <c r="I20" s="22">
        <f>Índice!$D$39*'Datos Vida'!I98</f>
        <v>0</v>
      </c>
      <c r="J20" s="22">
        <f>Índice!$D$39*'Datos Vida'!J98</f>
        <v>0</v>
      </c>
      <c r="K20" s="54">
        <f>Índice!$D$39*'Datos Vida'!K98</f>
        <v>3950233.4930023868</v>
      </c>
      <c r="L20" s="13"/>
      <c r="M20" s="13"/>
      <c r="N20" s="125"/>
    </row>
    <row r="21" spans="2:14">
      <c r="B21" s="38" t="str">
        <f>'Datos Vida'!B99</f>
        <v>Chilena Consolidada</v>
      </c>
      <c r="C21" s="22">
        <f>Índice!$D$39*'Datos Vida'!C99</f>
        <v>2185662.035980036</v>
      </c>
      <c r="D21" s="22">
        <f>Índice!$D$39*'Datos Vida'!D99</f>
        <v>119597.48865503455</v>
      </c>
      <c r="E21" s="22">
        <f>Índice!$D$39*'Datos Vida'!E99</f>
        <v>877876.36421050841</v>
      </c>
      <c r="F21" s="22">
        <f>Índice!$D$39*'Datos Vida'!F99</f>
        <v>570972.90171404637</v>
      </c>
      <c r="G21" s="22">
        <f>Índice!$D$39*'Datos Vida'!G99</f>
        <v>3314574.7538690851</v>
      </c>
      <c r="H21" s="22">
        <f>Índice!$D$39*'Datos Vida'!H99</f>
        <v>735695.92397606</v>
      </c>
      <c r="I21" s="22">
        <f>Índice!$D$39*'Datos Vida'!I99</f>
        <v>223679.07462221949</v>
      </c>
      <c r="J21" s="22">
        <f>Índice!$D$39*'Datos Vida'!J99</f>
        <v>1303.218843789122</v>
      </c>
      <c r="K21" s="54">
        <f>Índice!$D$39*'Datos Vida'!K99</f>
        <v>8029361.7618707791</v>
      </c>
      <c r="L21" s="13"/>
      <c r="M21" s="13"/>
      <c r="N21" s="125"/>
    </row>
    <row r="22" spans="2:14">
      <c r="B22" s="38" t="str">
        <f>'Datos Vida'!B100</f>
        <v>CN Life Chile</v>
      </c>
      <c r="C22" s="22">
        <f>Índice!$D$39*'Datos Vida'!C100</f>
        <v>12749.511864835564</v>
      </c>
      <c r="D22" s="22">
        <f>Índice!$D$39*'Datos Vida'!D100</f>
        <v>562.2581471362513</v>
      </c>
      <c r="E22" s="22">
        <f>Índice!$D$39*'Datos Vida'!E100</f>
        <v>0</v>
      </c>
      <c r="F22" s="22">
        <f>Índice!$D$39*'Datos Vida'!F100</f>
        <v>0</v>
      </c>
      <c r="G22" s="22">
        <f>Índice!$D$39*'Datos Vida'!G100</f>
        <v>884254.21514190116</v>
      </c>
      <c r="H22" s="22">
        <f>Índice!$D$39*'Datos Vida'!H100</f>
        <v>196157.76062021987</v>
      </c>
      <c r="I22" s="22">
        <f>Índice!$D$39*'Datos Vida'!I100</f>
        <v>106454.95677542374</v>
      </c>
      <c r="J22" s="22">
        <f>Índice!$D$39*'Datos Vida'!J100</f>
        <v>0</v>
      </c>
      <c r="K22" s="54">
        <f>Índice!$D$39*'Datos Vida'!K100</f>
        <v>1200178.7025495167</v>
      </c>
      <c r="L22" s="13"/>
      <c r="M22" s="13"/>
      <c r="N22" s="125"/>
    </row>
    <row r="23" spans="2:14">
      <c r="B23" s="38" t="str">
        <f>'Datos Vida'!B101</f>
        <v>Consorcio Nacional de Seguros</v>
      </c>
      <c r="C23" s="22">
        <f>Índice!$D$39*'Datos Vida'!C101</f>
        <v>2166841.9303284334</v>
      </c>
      <c r="D23" s="22">
        <f>Índice!$D$39*'Datos Vida'!D101</f>
        <v>119071.92194502294</v>
      </c>
      <c r="E23" s="22">
        <f>Índice!$D$39*'Datos Vida'!E101</f>
        <v>377417.04842058616</v>
      </c>
      <c r="F23" s="22">
        <f>Índice!$D$39*'Datos Vida'!F101</f>
        <v>1879566.5476362954</v>
      </c>
      <c r="G23" s="22">
        <f>Índice!$D$39*'Datos Vida'!G101</f>
        <v>5660301.5246682633</v>
      </c>
      <c r="H23" s="22">
        <f>Índice!$D$39*'Datos Vida'!H101</f>
        <v>1710464.3709549147</v>
      </c>
      <c r="I23" s="22">
        <f>Índice!$D$39*'Datos Vida'!I101</f>
        <v>757524.68261682615</v>
      </c>
      <c r="J23" s="22">
        <f>Índice!$D$39*'Datos Vida'!J101</f>
        <v>1274.1079114004961</v>
      </c>
      <c r="K23" s="54">
        <f>Índice!$D$39*'Datos Vida'!K101</f>
        <v>12672462.134481743</v>
      </c>
      <c r="L23" s="13"/>
      <c r="M23" s="13"/>
      <c r="N23" s="125"/>
    </row>
    <row r="24" spans="2:14">
      <c r="B24" s="38" t="str">
        <f>'Datos Vida'!B102</f>
        <v>CorpVida</v>
      </c>
      <c r="C24" s="22">
        <f>Índice!$D$39*'Datos Vida'!C102</f>
        <v>441271.81133245089</v>
      </c>
      <c r="D24" s="22">
        <f>Índice!$D$39*'Datos Vida'!D102</f>
        <v>699967.79406863626</v>
      </c>
      <c r="E24" s="22">
        <f>Índice!$D$39*'Datos Vida'!E102</f>
        <v>309891.70643441315</v>
      </c>
      <c r="F24" s="22">
        <f>Índice!$D$39*'Datos Vida'!F102</f>
        <v>1168490.9368113347</v>
      </c>
      <c r="G24" s="22">
        <f>Índice!$D$39*'Datos Vida'!G102</f>
        <v>5639511.2054662164</v>
      </c>
      <c r="H24" s="22">
        <f>Índice!$D$39*'Datos Vida'!H102</f>
        <v>1555928.1116962703</v>
      </c>
      <c r="I24" s="22">
        <f>Índice!$D$39*'Datos Vida'!I102</f>
        <v>591240.43521965295</v>
      </c>
      <c r="J24" s="22">
        <f>Índice!$D$39*'Datos Vida'!J102</f>
        <v>0</v>
      </c>
      <c r="K24" s="54">
        <f>Índice!$D$39*'Datos Vida'!K102</f>
        <v>10406302.001028975</v>
      </c>
      <c r="L24" s="13"/>
      <c r="M24" s="13"/>
      <c r="N24" s="125"/>
    </row>
    <row r="25" spans="2:14">
      <c r="B25" s="38" t="str">
        <f>'Datos Vida'!B103</f>
        <v>CorpSeguros</v>
      </c>
      <c r="C25" s="22">
        <f>Índice!$D$39*'Datos Vida'!C103</f>
        <v>0</v>
      </c>
      <c r="D25" s="22">
        <f>Índice!$D$39*'Datos Vida'!D103</f>
        <v>0</v>
      </c>
      <c r="E25" s="22">
        <f>Índice!$D$39*'Datos Vida'!E103</f>
        <v>0</v>
      </c>
      <c r="F25" s="22">
        <f>Índice!$D$39*'Datos Vida'!F103</f>
        <v>0</v>
      </c>
      <c r="G25" s="22">
        <f>Índice!$D$39*'Datos Vida'!G103</f>
        <v>1316801.2243636525</v>
      </c>
      <c r="H25" s="22">
        <f>Índice!$D$39*'Datos Vida'!H103</f>
        <v>341048.11916015187</v>
      </c>
      <c r="I25" s="22">
        <f>Índice!$D$39*'Datos Vida'!I103</f>
        <v>1209.2474980970242</v>
      </c>
      <c r="J25" s="22">
        <f>Índice!$D$39*'Datos Vida'!J103</f>
        <v>0</v>
      </c>
      <c r="K25" s="54">
        <f>Índice!$D$39*'Datos Vida'!K103</f>
        <v>1659058.5910219015</v>
      </c>
      <c r="L25" s="13"/>
      <c r="M25" s="13"/>
      <c r="N25" s="125"/>
    </row>
    <row r="26" spans="2:14">
      <c r="B26" s="38" t="str">
        <f>'Datos Vida'!B104</f>
        <v>Cruz del Sur</v>
      </c>
      <c r="C26" s="22">
        <f>Índice!$D$39*'Datos Vida'!C104</f>
        <v>645725.290582277</v>
      </c>
      <c r="D26" s="22">
        <f>Índice!$D$39*'Datos Vida'!D104</f>
        <v>291797.5350351641</v>
      </c>
      <c r="E26" s="22">
        <f>Índice!$D$39*'Datos Vida'!E104</f>
        <v>980357.11802666448</v>
      </c>
      <c r="F26" s="22">
        <f>Índice!$D$39*'Datos Vida'!F104</f>
        <v>814271.21969424107</v>
      </c>
      <c r="G26" s="22">
        <f>Índice!$D$39*'Datos Vida'!G104</f>
        <v>3581498.410112483</v>
      </c>
      <c r="H26" s="22">
        <f>Índice!$D$39*'Datos Vida'!H104</f>
        <v>1073801.5065019648</v>
      </c>
      <c r="I26" s="22">
        <f>Índice!$D$39*'Datos Vida'!I104</f>
        <v>358504.81048065337</v>
      </c>
      <c r="J26" s="22">
        <f>Índice!$D$39*'Datos Vida'!J104</f>
        <v>902973.12778353668</v>
      </c>
      <c r="K26" s="54">
        <f>Índice!$D$39*'Datos Vida'!K104</f>
        <v>8648929.0182169843</v>
      </c>
      <c r="L26" s="13"/>
      <c r="M26" s="13"/>
      <c r="N26" s="125"/>
    </row>
    <row r="27" spans="2:14">
      <c r="B27" s="38" t="str">
        <f>'Datos Vida'!B105</f>
        <v>EuroAmerica Seguros de Vida</v>
      </c>
      <c r="C27" s="22">
        <f>Índice!$D$39*'Datos Vida'!C105</f>
        <v>1410607.4585886893</v>
      </c>
      <c r="D27" s="22">
        <f>Índice!$D$39*'Datos Vida'!D105</f>
        <v>2545.031113710711</v>
      </c>
      <c r="E27" s="22">
        <f>Índice!$D$39*'Datos Vida'!E105</f>
        <v>1528110.0814881832</v>
      </c>
      <c r="F27" s="22">
        <f>Índice!$D$39*'Datos Vida'!F105</f>
        <v>1135996.0940215834</v>
      </c>
      <c r="G27" s="22">
        <f>Índice!$D$39*'Datos Vida'!G105</f>
        <v>1034863.0104113074</v>
      </c>
      <c r="H27" s="22">
        <f>Índice!$D$39*'Datos Vida'!H105</f>
        <v>351042.99222706706</v>
      </c>
      <c r="I27" s="22">
        <f>Índice!$D$39*'Datos Vida'!I105</f>
        <v>20892.813008684388</v>
      </c>
      <c r="J27" s="22">
        <f>Índice!$D$39*'Datos Vida'!J105</f>
        <v>913645.35707541439</v>
      </c>
      <c r="K27" s="54">
        <f>Índice!$D$39*'Datos Vida'!K105</f>
        <v>6397702.8379346402</v>
      </c>
      <c r="L27" s="13"/>
      <c r="M27" s="13"/>
      <c r="N27" s="125"/>
    </row>
    <row r="28" spans="2:14">
      <c r="B28" s="38" t="str">
        <f>'Datos Vida'!B106</f>
        <v>Huelen</v>
      </c>
      <c r="C28" s="22">
        <f>Índice!$D$39*'Datos Vida'!C106</f>
        <v>0</v>
      </c>
      <c r="D28" s="22">
        <f>Índice!$D$39*'Datos Vida'!D106</f>
        <v>18848.140062608691</v>
      </c>
      <c r="E28" s="22">
        <f>Índice!$D$39*'Datos Vida'!E106</f>
        <v>0</v>
      </c>
      <c r="F28" s="22">
        <f>Índice!$D$39*'Datos Vida'!F106</f>
        <v>0</v>
      </c>
      <c r="G28" s="22">
        <f>Índice!$D$39*'Datos Vida'!G106</f>
        <v>0</v>
      </c>
      <c r="H28" s="22">
        <f>Índice!$D$39*'Datos Vida'!H106</f>
        <v>0</v>
      </c>
      <c r="I28" s="22">
        <f>Índice!$D$39*'Datos Vida'!I106</f>
        <v>0</v>
      </c>
      <c r="J28" s="22">
        <f>Índice!$D$39*'Datos Vida'!J106</f>
        <v>0</v>
      </c>
      <c r="K28" s="54">
        <f>Índice!$D$39*'Datos Vida'!K106</f>
        <v>18848.140062608691</v>
      </c>
      <c r="L28" s="13"/>
      <c r="M28" s="13"/>
      <c r="N28" s="125"/>
    </row>
    <row r="29" spans="2:14">
      <c r="B29" s="38" t="str">
        <f>'Datos Vida'!B107</f>
        <v>Itaú Chile</v>
      </c>
      <c r="C29" s="22">
        <f>Índice!$D$39*'Datos Vida'!C107</f>
        <v>396.56356432641383</v>
      </c>
      <c r="D29" s="22">
        <f>Índice!$D$39*'Datos Vida'!D107</f>
        <v>251157.64175431718</v>
      </c>
      <c r="E29" s="22">
        <f>Índice!$D$39*'Datos Vida'!E107</f>
        <v>309239.33447653922</v>
      </c>
      <c r="F29" s="22">
        <f>Índice!$D$39*'Datos Vida'!F107</f>
        <v>0</v>
      </c>
      <c r="G29" s="22">
        <f>Índice!$D$39*'Datos Vida'!G107</f>
        <v>0</v>
      </c>
      <c r="H29" s="22">
        <f>Índice!$D$39*'Datos Vida'!H107</f>
        <v>0</v>
      </c>
      <c r="I29" s="22">
        <f>Índice!$D$39*'Datos Vida'!I107</f>
        <v>0</v>
      </c>
      <c r="J29" s="22">
        <f>Índice!$D$39*'Datos Vida'!J107</f>
        <v>0</v>
      </c>
      <c r="K29" s="54">
        <f>Índice!$D$39*'Datos Vida'!K107</f>
        <v>560793.53979518288</v>
      </c>
      <c r="L29" s="13"/>
      <c r="M29" s="13"/>
      <c r="N29" s="125"/>
    </row>
    <row r="30" spans="2:14">
      <c r="B30" s="38" t="str">
        <f>'Datos Vida'!B108</f>
        <v>Mapfre</v>
      </c>
      <c r="C30" s="22">
        <f>Índice!$D$39*'Datos Vida'!C108</f>
        <v>40756.202445228613</v>
      </c>
      <c r="D30" s="22">
        <f>Índice!$D$39*'Datos Vida'!D108</f>
        <v>9092.3893078102083</v>
      </c>
      <c r="E30" s="22">
        <f>Índice!$D$39*'Datos Vida'!E108</f>
        <v>77303.968820352355</v>
      </c>
      <c r="F30" s="22">
        <f>Índice!$D$39*'Datos Vida'!F108</f>
        <v>0</v>
      </c>
      <c r="G30" s="22">
        <f>Índice!$D$39*'Datos Vida'!G108</f>
        <v>0</v>
      </c>
      <c r="H30" s="22">
        <f>Índice!$D$39*'Datos Vida'!H108</f>
        <v>0</v>
      </c>
      <c r="I30" s="22">
        <f>Índice!$D$39*'Datos Vida'!I108</f>
        <v>0</v>
      </c>
      <c r="J30" s="22">
        <f>Índice!$D$39*'Datos Vida'!J108</f>
        <v>0</v>
      </c>
      <c r="K30" s="54">
        <f>Índice!$D$39*'Datos Vida'!K108</f>
        <v>127152.56057339117</v>
      </c>
      <c r="L30" s="13"/>
      <c r="M30" s="13"/>
      <c r="N30" s="125"/>
    </row>
    <row r="31" spans="2:14">
      <c r="B31" s="38" t="str">
        <f>'Datos Vida'!B109</f>
        <v>Metlife Chile</v>
      </c>
      <c r="C31" s="22">
        <f>Índice!$D$39*'Datos Vida'!C109</f>
        <v>3059491.6217480642</v>
      </c>
      <c r="D31" s="22">
        <f>Índice!$D$39*'Datos Vida'!D109</f>
        <v>1971668.2896721677</v>
      </c>
      <c r="E31" s="22">
        <f>Índice!$D$39*'Datos Vida'!E109</f>
        <v>3643574.1317294361</v>
      </c>
      <c r="F31" s="22">
        <f>Índice!$D$39*'Datos Vida'!F109</f>
        <v>985543.34949760092</v>
      </c>
      <c r="G31" s="22">
        <f>Índice!$D$39*'Datos Vida'!G109</f>
        <v>5751414.3023939589</v>
      </c>
      <c r="H31" s="22">
        <f>Índice!$D$39*'Datos Vida'!H109</f>
        <v>2602250.6473706188</v>
      </c>
      <c r="I31" s="22">
        <f>Índice!$D$39*'Datos Vida'!I109</f>
        <v>1235098.0957682393</v>
      </c>
      <c r="J31" s="22">
        <f>Índice!$D$39*'Datos Vida'!J109</f>
        <v>1753578.5589236221</v>
      </c>
      <c r="K31" s="54">
        <f>Índice!$D$39*'Datos Vida'!K109</f>
        <v>21002618.99710371</v>
      </c>
      <c r="L31" s="13"/>
      <c r="M31" s="13"/>
      <c r="N31" s="125"/>
    </row>
    <row r="32" spans="2:14">
      <c r="B32" s="38" t="str">
        <f>'Datos Vida'!B110</f>
        <v>Mutualidad de Carabineros</v>
      </c>
      <c r="C32" s="22">
        <f>Índice!$D$39*'Datos Vida'!C110</f>
        <v>120022.80431128871</v>
      </c>
      <c r="D32" s="22">
        <f>Índice!$D$39*'Datos Vida'!D110</f>
        <v>47192.275241398704</v>
      </c>
      <c r="E32" s="22">
        <f>Índice!$D$39*'Datos Vida'!E110</f>
        <v>649859.08783651947</v>
      </c>
      <c r="F32" s="22">
        <f>Índice!$D$39*'Datos Vida'!F110</f>
        <v>0</v>
      </c>
      <c r="G32" s="22">
        <f>Índice!$D$39*'Datos Vida'!G110</f>
        <v>0</v>
      </c>
      <c r="H32" s="22">
        <f>Índice!$D$39*'Datos Vida'!H110</f>
        <v>0</v>
      </c>
      <c r="I32" s="22">
        <f>Índice!$D$39*'Datos Vida'!I110</f>
        <v>0</v>
      </c>
      <c r="J32" s="22">
        <f>Índice!$D$39*'Datos Vida'!J110</f>
        <v>0</v>
      </c>
      <c r="K32" s="54">
        <f>Índice!$D$39*'Datos Vida'!K110</f>
        <v>817074.16738920694</v>
      </c>
      <c r="L32" s="13"/>
      <c r="M32" s="13"/>
      <c r="N32" s="125"/>
    </row>
    <row r="33" spans="2:14">
      <c r="B33" s="38" t="str">
        <f>'Datos Vida'!B111</f>
        <v>Mutualidad del Ejército y Aviación</v>
      </c>
      <c r="C33" s="22">
        <f>Índice!$D$39*'Datos Vida'!C111</f>
        <v>318312.61552980775</v>
      </c>
      <c r="D33" s="22">
        <f>Índice!$D$39*'Datos Vida'!D111</f>
        <v>22696.659150454179</v>
      </c>
      <c r="E33" s="22">
        <f>Índice!$D$39*'Datos Vida'!E111</f>
        <v>456300.90208006359</v>
      </c>
      <c r="F33" s="22">
        <f>Índice!$D$39*'Datos Vida'!F111</f>
        <v>0</v>
      </c>
      <c r="G33" s="22">
        <f>Índice!$D$39*'Datos Vida'!G111</f>
        <v>0</v>
      </c>
      <c r="H33" s="22">
        <f>Índice!$D$39*'Datos Vida'!H111</f>
        <v>0</v>
      </c>
      <c r="I33" s="22">
        <f>Índice!$D$39*'Datos Vida'!I111</f>
        <v>0</v>
      </c>
      <c r="J33" s="22">
        <f>Índice!$D$39*'Datos Vida'!J111</f>
        <v>0</v>
      </c>
      <c r="K33" s="54">
        <f>Índice!$D$39*'Datos Vida'!K111</f>
        <v>797310.17676032556</v>
      </c>
      <c r="L33" s="13"/>
      <c r="M33" s="13"/>
      <c r="N33" s="125"/>
    </row>
    <row r="34" spans="2:14">
      <c r="B34" s="38" t="str">
        <f>'Datos Vida'!B112</f>
        <v>Mutual de Seguros de Chile</v>
      </c>
      <c r="C34" s="22">
        <f>Índice!$D$39*'Datos Vida'!C112</f>
        <v>954045.85891379893</v>
      </c>
      <c r="D34" s="22">
        <f>Índice!$D$39*'Datos Vida'!D112</f>
        <v>439.48985445879458</v>
      </c>
      <c r="E34" s="22">
        <f>Índice!$D$39*'Datos Vida'!E112</f>
        <v>214931.03759167812</v>
      </c>
      <c r="F34" s="22">
        <f>Índice!$D$39*'Datos Vida'!F112</f>
        <v>0</v>
      </c>
      <c r="G34" s="22">
        <f>Índice!$D$39*'Datos Vida'!G112</f>
        <v>0</v>
      </c>
      <c r="H34" s="22">
        <f>Índice!$D$39*'Datos Vida'!H112</f>
        <v>0</v>
      </c>
      <c r="I34" s="22">
        <f>Índice!$D$39*'Datos Vida'!I112</f>
        <v>0</v>
      </c>
      <c r="J34" s="22">
        <f>Índice!$D$39*'Datos Vida'!J112</f>
        <v>0</v>
      </c>
      <c r="K34" s="54">
        <f>Índice!$D$39*'Datos Vida'!K112</f>
        <v>1169416.3863599359</v>
      </c>
      <c r="L34" s="13"/>
      <c r="M34" s="13"/>
      <c r="N34" s="125"/>
    </row>
    <row r="35" spans="2:14">
      <c r="B35" s="38" t="str">
        <f>'Datos Vida'!B113</f>
        <v>Ohio National</v>
      </c>
      <c r="C35" s="22">
        <f>Índice!$D$39*'Datos Vida'!C113</f>
        <v>225055.81090543073</v>
      </c>
      <c r="D35" s="22">
        <f>Índice!$D$39*'Datos Vida'!D113</f>
        <v>1003966.8915848772</v>
      </c>
      <c r="E35" s="22">
        <f>Índice!$D$39*'Datos Vida'!E113</f>
        <v>305003.26769094687</v>
      </c>
      <c r="F35" s="22">
        <f>Índice!$D$39*'Datos Vida'!F113</f>
        <v>0</v>
      </c>
      <c r="G35" s="22">
        <f>Índice!$D$39*'Datos Vida'!G113</f>
        <v>518009.12621002126</v>
      </c>
      <c r="H35" s="22">
        <f>Índice!$D$39*'Datos Vida'!H113</f>
        <v>820557.61116316787</v>
      </c>
      <c r="I35" s="22">
        <f>Índice!$D$39*'Datos Vida'!I113</f>
        <v>134145.55376484198</v>
      </c>
      <c r="J35" s="22">
        <f>Índice!$D$39*'Datos Vida'!J113</f>
        <v>1669459.0435197225</v>
      </c>
      <c r="K35" s="54">
        <f>Índice!$D$39*'Datos Vida'!K113</f>
        <v>4676197.3048390085</v>
      </c>
      <c r="L35" s="13"/>
      <c r="M35" s="13"/>
      <c r="N35" s="125"/>
    </row>
    <row r="36" spans="2:14">
      <c r="B36" s="38" t="str">
        <f>'Datos Vida'!B114</f>
        <v>Penta Vida</v>
      </c>
      <c r="C36" s="22">
        <f>Índice!$D$39*'Datos Vida'!C114</f>
        <v>715106.46572198928</v>
      </c>
      <c r="D36" s="22">
        <f>Índice!$D$39*'Datos Vida'!D114</f>
        <v>46372.235078180121</v>
      </c>
      <c r="E36" s="22">
        <f>Índice!$D$39*'Datos Vida'!E114</f>
        <v>1066.2495744376408</v>
      </c>
      <c r="F36" s="22">
        <f>Índice!$D$39*'Datos Vida'!F114</f>
        <v>0</v>
      </c>
      <c r="G36" s="22">
        <f>Índice!$D$39*'Datos Vida'!G114</f>
        <v>3024376.2567826454</v>
      </c>
      <c r="H36" s="22">
        <f>Índice!$D$39*'Datos Vida'!H114</f>
        <v>1291985.3431613755</v>
      </c>
      <c r="I36" s="22">
        <f>Índice!$D$39*'Datos Vida'!I114</f>
        <v>231751.28049975712</v>
      </c>
      <c r="J36" s="22">
        <f>Índice!$D$39*'Datos Vida'!J114</f>
        <v>0</v>
      </c>
      <c r="K36" s="54">
        <f>Índice!$D$39*'Datos Vida'!K114</f>
        <v>5310657.8308183849</v>
      </c>
      <c r="L36" s="13"/>
      <c r="M36" s="13"/>
      <c r="N36" s="125"/>
    </row>
    <row r="37" spans="2:14">
      <c r="B37" s="38" t="str">
        <f>'Datos Vida'!B115</f>
        <v>Principal</v>
      </c>
      <c r="C37" s="22">
        <f>Índice!$D$39*'Datos Vida'!C115</f>
        <v>523540.38278409065</v>
      </c>
      <c r="D37" s="22">
        <f>Índice!$D$39*'Datos Vida'!D115</f>
        <v>0</v>
      </c>
      <c r="E37" s="22">
        <f>Índice!$D$39*'Datos Vida'!E115</f>
        <v>0</v>
      </c>
      <c r="F37" s="22">
        <f>Índice!$D$39*'Datos Vida'!F115</f>
        <v>103465.72602620522</v>
      </c>
      <c r="G37" s="22">
        <f>Índice!$D$39*'Datos Vida'!G115</f>
        <v>4106941.2304549692</v>
      </c>
      <c r="H37" s="22">
        <f>Índice!$D$39*'Datos Vida'!H115</f>
        <v>1184324.6375823482</v>
      </c>
      <c r="I37" s="22">
        <f>Índice!$D$39*'Datos Vida'!I115</f>
        <v>276814.6898519469</v>
      </c>
      <c r="J37" s="22">
        <f>Índice!$D$39*'Datos Vida'!J115</f>
        <v>0</v>
      </c>
      <c r="K37" s="54">
        <f>Índice!$D$39*'Datos Vida'!K115</f>
        <v>6195086.6666995604</v>
      </c>
      <c r="L37" s="13"/>
      <c r="M37" s="13"/>
      <c r="N37" s="125"/>
    </row>
    <row r="38" spans="2:14">
      <c r="B38" s="38" t="str">
        <f>'Datos Vida'!B116</f>
        <v>Renta Nacional</v>
      </c>
      <c r="C38" s="22">
        <f>Índice!$D$39*'Datos Vida'!C116</f>
        <v>1169.0573664788287</v>
      </c>
      <c r="D38" s="22">
        <f>Índice!$D$39*'Datos Vida'!D116</f>
        <v>5199.5534230464391</v>
      </c>
      <c r="E38" s="22">
        <f>Índice!$D$39*'Datos Vida'!E116</f>
        <v>1484.1192911286116</v>
      </c>
      <c r="F38" s="22">
        <f>Índice!$D$39*'Datos Vida'!F116</f>
        <v>0</v>
      </c>
      <c r="G38" s="22">
        <f>Índice!$D$39*'Datos Vida'!G116</f>
        <v>1692671.5806877445</v>
      </c>
      <c r="H38" s="22">
        <f>Índice!$D$39*'Datos Vida'!H116</f>
        <v>751186.25928107207</v>
      </c>
      <c r="I38" s="22">
        <f>Índice!$D$39*'Datos Vida'!I116</f>
        <v>200643.89435198571</v>
      </c>
      <c r="J38" s="22">
        <f>Índice!$D$39*'Datos Vida'!J116</f>
        <v>321.70047317600273</v>
      </c>
      <c r="K38" s="54">
        <f>Índice!$D$39*'Datos Vida'!K116</f>
        <v>2652676.1648746324</v>
      </c>
      <c r="L38" s="13"/>
      <c r="M38" s="13"/>
      <c r="N38" s="125"/>
    </row>
    <row r="39" spans="2:14">
      <c r="B39" s="38" t="str">
        <f>'Datos Vida'!B117</f>
        <v>Rigel Seguros de Vida</v>
      </c>
      <c r="C39" s="22">
        <f>Índice!$D$39*'Datos Vida'!C117</f>
        <v>0</v>
      </c>
      <c r="D39" s="22">
        <f>Índice!$D$39*'Datos Vida'!D117</f>
        <v>0</v>
      </c>
      <c r="E39" s="22">
        <f>Índice!$D$39*'Datos Vida'!E117</f>
        <v>0</v>
      </c>
      <c r="F39" s="22">
        <f>Índice!$D$39*'Datos Vida'!F117</f>
        <v>0</v>
      </c>
      <c r="G39" s="22">
        <f>Índice!$D$39*'Datos Vida'!G117</f>
        <v>0</v>
      </c>
      <c r="H39" s="22">
        <f>Índice!$D$39*'Datos Vida'!H117</f>
        <v>0</v>
      </c>
      <c r="I39" s="22">
        <f>Índice!$D$39*'Datos Vida'!I117</f>
        <v>0</v>
      </c>
      <c r="J39" s="22">
        <f>Índice!$D$39*'Datos Vida'!J117</f>
        <v>1842151.8227076936</v>
      </c>
      <c r="K39" s="54">
        <f>Índice!$D$39*'Datos Vida'!K117</f>
        <v>1842151.8227076936</v>
      </c>
      <c r="L39" s="13"/>
      <c r="M39" s="13"/>
      <c r="N39" s="125"/>
    </row>
    <row r="40" spans="2:14">
      <c r="B40" s="38" t="str">
        <f>'Datos Vida'!B118</f>
        <v>Santander Seguros de Vida</v>
      </c>
      <c r="C40" s="22">
        <f>Índice!$D$39*'Datos Vida'!C118</f>
        <v>1790734.9187203927</v>
      </c>
      <c r="D40" s="22">
        <f>Índice!$D$39*'Datos Vida'!D118</f>
        <v>4257078.1953733806</v>
      </c>
      <c r="E40" s="22">
        <f>Índice!$D$39*'Datos Vida'!E118</f>
        <v>881030.66157173016</v>
      </c>
      <c r="F40" s="22">
        <f>Índice!$D$39*'Datos Vida'!F118</f>
        <v>69521.885455433585</v>
      </c>
      <c r="G40" s="22">
        <f>Índice!$D$39*'Datos Vida'!G118</f>
        <v>0</v>
      </c>
      <c r="H40" s="22">
        <f>Índice!$D$39*'Datos Vida'!H118</f>
        <v>0</v>
      </c>
      <c r="I40" s="22">
        <f>Índice!$D$39*'Datos Vida'!I118</f>
        <v>0</v>
      </c>
      <c r="J40" s="22">
        <f>Índice!$D$39*'Datos Vida'!J118</f>
        <v>0</v>
      </c>
      <c r="K40" s="54">
        <f>Índice!$D$39*'Datos Vida'!K118</f>
        <v>6998365.6611209372</v>
      </c>
      <c r="L40" s="13"/>
      <c r="M40" s="13"/>
      <c r="N40" s="125"/>
    </row>
    <row r="41" spans="2:14">
      <c r="B41" s="38" t="str">
        <f>'Datos Vida'!B119</f>
        <v>Security Previsión</v>
      </c>
      <c r="C41" s="22">
        <f>Índice!$D$39*'Datos Vida'!C119</f>
        <v>1020113.8600782362</v>
      </c>
      <c r="D41" s="22">
        <f>Índice!$D$39*'Datos Vida'!D119</f>
        <v>199306.13711383721</v>
      </c>
      <c r="E41" s="22">
        <f>Índice!$D$39*'Datos Vida'!E119</f>
        <v>1050427.6705467787</v>
      </c>
      <c r="F41" s="22">
        <f>Índice!$D$39*'Datos Vida'!F119</f>
        <v>750263.6356011004</v>
      </c>
      <c r="G41" s="22">
        <f>Índice!$D$39*'Datos Vida'!G119</f>
        <v>397999.50928566977</v>
      </c>
      <c r="H41" s="22">
        <f>Índice!$D$39*'Datos Vida'!H119</f>
        <v>84515.764982822759</v>
      </c>
      <c r="I41" s="22">
        <f>Índice!$D$39*'Datos Vida'!I119</f>
        <v>45032.190232093526</v>
      </c>
      <c r="J41" s="22">
        <f>Índice!$D$39*'Datos Vida'!J119</f>
        <v>902151.74196858983</v>
      </c>
      <c r="K41" s="54">
        <f>Índice!$D$39*'Datos Vida'!K119</f>
        <v>4449810.509809128</v>
      </c>
      <c r="L41" s="13"/>
      <c r="M41" s="13"/>
      <c r="N41" s="125"/>
    </row>
    <row r="42" spans="2:14">
      <c r="B42" s="38" t="str">
        <f>'Datos Vida'!B120</f>
        <v>Seguros CLC</v>
      </c>
      <c r="C42" s="22">
        <f>Índice!$D$39*'Datos Vida'!C120</f>
        <v>354451.07950424397</v>
      </c>
      <c r="D42" s="22">
        <f>Índice!$D$39*'Datos Vida'!D120</f>
        <v>0</v>
      </c>
      <c r="E42" s="22">
        <f>Índice!$D$39*'Datos Vida'!E120</f>
        <v>236.43100866016596</v>
      </c>
      <c r="F42" s="22">
        <f>Índice!$D$39*'Datos Vida'!F120</f>
        <v>0</v>
      </c>
      <c r="G42" s="22">
        <f>Índice!$D$39*'Datos Vida'!G120</f>
        <v>0</v>
      </c>
      <c r="H42" s="22">
        <f>Índice!$D$39*'Datos Vida'!H120</f>
        <v>0</v>
      </c>
      <c r="I42" s="22">
        <f>Índice!$D$39*'Datos Vida'!I120</f>
        <v>0</v>
      </c>
      <c r="J42" s="22">
        <f>Índice!$D$39*'Datos Vida'!J120</f>
        <v>0</v>
      </c>
      <c r="K42" s="54">
        <f>Índice!$D$39*'Datos Vida'!K120</f>
        <v>354687.51051290415</v>
      </c>
      <c r="L42" s="13"/>
      <c r="M42" s="13"/>
      <c r="N42" s="125"/>
    </row>
    <row r="43" spans="2:14">
      <c r="B43" s="38" t="str">
        <f>'Datos Vida'!B121</f>
        <v>Seguros de Vida Cámara</v>
      </c>
      <c r="C43" s="22">
        <f>Índice!$D$39*'Datos Vida'!C121</f>
        <v>0</v>
      </c>
      <c r="D43" s="22">
        <f>Índice!$D$39*'Datos Vida'!D121</f>
        <v>0</v>
      </c>
      <c r="E43" s="22">
        <f>Índice!$D$39*'Datos Vida'!E121</f>
        <v>0</v>
      </c>
      <c r="F43" s="22">
        <f>Índice!$D$39*'Datos Vida'!F121</f>
        <v>0</v>
      </c>
      <c r="G43" s="22">
        <f>Índice!$D$39*'Datos Vida'!G121</f>
        <v>0</v>
      </c>
      <c r="H43" s="22">
        <f>Índice!$D$39*'Datos Vida'!H121</f>
        <v>0</v>
      </c>
      <c r="I43" s="22">
        <f>Índice!$D$39*'Datos Vida'!I121</f>
        <v>0</v>
      </c>
      <c r="J43" s="22">
        <f>Índice!$D$39*'Datos Vida'!J121</f>
        <v>7038083.8278229646</v>
      </c>
      <c r="K43" s="54">
        <f>Índice!$D$39*'Datos Vida'!K121</f>
        <v>7038083.8278229646</v>
      </c>
      <c r="L43" s="13"/>
      <c r="M43" s="13"/>
      <c r="N43" s="125"/>
    </row>
    <row r="44" spans="2:14">
      <c r="B44" s="38" t="str">
        <f>'Datos Vida'!B122</f>
        <v>Sura</v>
      </c>
      <c r="C44" s="22">
        <f>Índice!$D$39*'Datos Vida'!C122</f>
        <v>1503648.3309657339</v>
      </c>
      <c r="D44" s="22">
        <f>Índice!$D$39*'Datos Vida'!D122</f>
        <v>1425998.9782017877</v>
      </c>
      <c r="E44" s="22">
        <f>Índice!$D$39*'Datos Vida'!E122</f>
        <v>1758210.2921723886</v>
      </c>
      <c r="F44" s="22">
        <f>Índice!$D$39*'Datos Vida'!F122</f>
        <v>3514259.0191185712</v>
      </c>
      <c r="G44" s="22">
        <f>Índice!$D$39*'Datos Vida'!G122</f>
        <v>0</v>
      </c>
      <c r="H44" s="22">
        <f>Índice!$D$39*'Datos Vida'!H122</f>
        <v>0</v>
      </c>
      <c r="I44" s="22">
        <f>Índice!$D$39*'Datos Vida'!I122</f>
        <v>0</v>
      </c>
      <c r="J44" s="22">
        <f>Índice!$D$39*'Datos Vida'!J122</f>
        <v>-72840.442037621731</v>
      </c>
      <c r="K44" s="54">
        <f>Índice!$D$39*'Datos Vida'!K122</f>
        <v>8129276.1784208594</v>
      </c>
      <c r="L44" s="13"/>
      <c r="M44" s="13"/>
      <c r="N44" s="125"/>
    </row>
    <row r="45" spans="2:14">
      <c r="B45" s="39" t="s">
        <v>27</v>
      </c>
      <c r="C45" s="27">
        <f t="shared" ref="C45:K45" si="0">SUM(C15:C44)</f>
        <v>19167352.291173916</v>
      </c>
      <c r="D45" s="27">
        <f t="shared" si="0"/>
        <v>20547542.368966039</v>
      </c>
      <c r="E45" s="27">
        <f t="shared" si="0"/>
        <v>18355437.262800846</v>
      </c>
      <c r="F45" s="27">
        <f t="shared" si="0"/>
        <v>11010621.273946432</v>
      </c>
      <c r="G45" s="27">
        <f t="shared" si="0"/>
        <v>39519991.450626016</v>
      </c>
      <c r="H45" s="27">
        <f t="shared" si="0"/>
        <v>14805204.666899616</v>
      </c>
      <c r="I45" s="27">
        <f t="shared" si="0"/>
        <v>4630895.8496960839</v>
      </c>
      <c r="J45" s="27">
        <f t="shared" si="0"/>
        <v>19199073.698205303</v>
      </c>
      <c r="K45" s="27">
        <f t="shared" si="0"/>
        <v>147236118.86231428</v>
      </c>
      <c r="L45" s="13"/>
      <c r="M45" s="13"/>
      <c r="N45" s="125"/>
    </row>
    <row r="46" spans="2:14" s="10" customFormat="1">
      <c r="B46" s="147"/>
      <c r="C46" s="29"/>
      <c r="E46" s="29"/>
      <c r="F46" s="29"/>
      <c r="K46" s="52"/>
    </row>
    <row r="47" spans="2:14">
      <c r="B47" s="45" t="s">
        <v>174</v>
      </c>
    </row>
  </sheetData>
  <conditionalFormatting sqref="A1:A1048576 C1:XFD1048576 B1:B45 B47:B1048576">
    <cfRule type="cellIs" dxfId="9" priority="3" stopIfTrue="1" operator="lessThan">
      <formula>0</formula>
    </cfRule>
  </conditionalFormatting>
  <hyperlinks>
    <hyperlink ref="C3" location="Índice!A1" display="Volver al Índice"/>
  </hyperlinks>
  <pageMargins left="0.70866141732283472" right="0.70866141732283472" top="0.74803149606299213" bottom="0.74803149606299213" header="0.31496062992125984" footer="0.31496062992125984"/>
  <pageSetup scale="78" orientation="landscape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B3:K46"/>
  <sheetViews>
    <sheetView zoomScale="80" zoomScaleNormal="80" workbookViewId="0"/>
  </sheetViews>
  <sheetFormatPr baseColWidth="10" defaultRowHeight="12.75"/>
  <cols>
    <col min="1" max="1" width="5.7109375" style="4" customWidth="1"/>
    <col min="2" max="2" width="30" style="4" customWidth="1"/>
    <col min="3" max="3" width="13.5703125" style="19" customWidth="1"/>
    <col min="4" max="4" width="13.5703125" style="4" customWidth="1"/>
    <col min="5" max="6" width="13.5703125" style="19" customWidth="1"/>
    <col min="7" max="9" width="13.5703125" style="4" customWidth="1"/>
    <col min="10" max="10" width="15.7109375" style="4" customWidth="1"/>
    <col min="11" max="11" width="15" style="15" customWidth="1"/>
    <col min="12" max="16384" width="11.42578125" style="4"/>
  </cols>
  <sheetData>
    <row r="3" spans="2:11">
      <c r="C3" s="5" t="s">
        <v>14</v>
      </c>
      <c r="E3" s="4"/>
    </row>
    <row r="11" spans="2:11" ht="21">
      <c r="B11" s="12" t="s">
        <v>83</v>
      </c>
    </row>
    <row r="12" spans="2:11">
      <c r="B12" s="20" t="str">
        <f>Índice!E39</f>
        <v>Cifras en UF al 31.12.2011</v>
      </c>
    </row>
    <row r="14" spans="2:11" s="15" customFormat="1" ht="25.5">
      <c r="B14" s="112" t="s">
        <v>63</v>
      </c>
      <c r="C14" s="110" t="str">
        <f>'Datos Vida'!C127</f>
        <v>Individuales</v>
      </c>
      <c r="D14" s="110" t="str">
        <f>'Datos Vida'!D127</f>
        <v>Desgravamen</v>
      </c>
      <c r="E14" s="110" t="str">
        <f>'Datos Vida'!E127</f>
        <v>Grupo</v>
      </c>
      <c r="F14" s="110" t="str">
        <f>'Datos Vida'!F127</f>
        <v>Seguros APV</v>
      </c>
      <c r="G14" s="110" t="str">
        <f>'Datos Vida'!G127</f>
        <v>Renta Vit. Vejez</v>
      </c>
      <c r="H14" s="110" t="str">
        <f>'Datos Vida'!H127</f>
        <v>Renta Vit. Invalidez</v>
      </c>
      <c r="I14" s="110" t="str">
        <f>'Datos Vida'!I127</f>
        <v>Renta Vit. Sobrevivencia</v>
      </c>
      <c r="J14" s="110" t="str">
        <f>'Datos Vida'!J127</f>
        <v>Seg. AFP. + Inv. y Sobrevivencia</v>
      </c>
      <c r="K14" s="110" t="str">
        <f>'Datos Vida'!K127</f>
        <v>Total</v>
      </c>
    </row>
    <row r="15" spans="2:11" s="15" customFormat="1">
      <c r="B15" s="38" t="str">
        <f>vida_tot!B15</f>
        <v>ACE Seguros de Vida</v>
      </c>
      <c r="C15" s="25">
        <f>Índice!$D$39*'Datos Vida'!C128</f>
        <v>-1016.5950256638212</v>
      </c>
      <c r="D15" s="25">
        <f>Índice!$D$39*'Datos Vida'!D128</f>
        <v>96589.355984539361</v>
      </c>
      <c r="E15" s="25">
        <f>Índice!$D$39*'Datos Vida'!E128</f>
        <v>109819.98319729541</v>
      </c>
      <c r="F15" s="25">
        <f>Índice!$D$39*'Datos Vida'!F128</f>
        <v>0</v>
      </c>
      <c r="G15" s="25">
        <f>Índice!$D$39*'Datos Vida'!G128</f>
        <v>0</v>
      </c>
      <c r="H15" s="25">
        <f>Índice!$D$39*'Datos Vida'!H128</f>
        <v>0</v>
      </c>
      <c r="I15" s="25">
        <f>Índice!$D$39*'Datos Vida'!I128</f>
        <v>0</v>
      </c>
      <c r="J15" s="25">
        <f>Índice!$D$39*'Datos Vida'!J128</f>
        <v>0</v>
      </c>
      <c r="K15" s="55">
        <f>Índice!$D$39*'Datos Vida'!K128</f>
        <v>205392.74415617096</v>
      </c>
    </row>
    <row r="16" spans="2:11">
      <c r="B16" s="38" t="str">
        <f>vida_tot!B16</f>
        <v>Banchile Seguros de Vida</v>
      </c>
      <c r="C16" s="25">
        <f>Índice!$D$39*'Datos Vida'!C129</f>
        <v>54140.323665124699</v>
      </c>
      <c r="D16" s="25">
        <f>Índice!$D$39*'Datos Vida'!D129</f>
        <v>718429.14896947751</v>
      </c>
      <c r="E16" s="25">
        <f>Índice!$D$39*'Datos Vida'!E129</f>
        <v>89621.212495004263</v>
      </c>
      <c r="F16" s="25">
        <f>Índice!$D$39*'Datos Vida'!F129</f>
        <v>0</v>
      </c>
      <c r="G16" s="25">
        <f>Índice!$D$39*'Datos Vida'!G129</f>
        <v>0</v>
      </c>
      <c r="H16" s="25">
        <f>Índice!$D$39*'Datos Vida'!H129</f>
        <v>0</v>
      </c>
      <c r="I16" s="25">
        <f>Índice!$D$39*'Datos Vida'!I129</f>
        <v>0</v>
      </c>
      <c r="J16" s="25">
        <f>Índice!$D$39*'Datos Vida'!J129</f>
        <v>708230.76850618748</v>
      </c>
      <c r="K16" s="55">
        <f>Índice!$D$39*'Datos Vida'!K129</f>
        <v>1570421.4536357939</v>
      </c>
    </row>
    <row r="17" spans="2:11">
      <c r="B17" s="38" t="str">
        <f>vida_tot!B17</f>
        <v>BBVA Seguros de Vida</v>
      </c>
      <c r="C17" s="25">
        <f>Índice!$D$39*'Datos Vida'!C130</f>
        <v>725.48570177756108</v>
      </c>
      <c r="D17" s="25">
        <f>Índice!$D$39*'Datos Vida'!D130</f>
        <v>165090.02634337533</v>
      </c>
      <c r="E17" s="25">
        <f>Índice!$D$39*'Datos Vida'!E130</f>
        <v>2698.4802657931295</v>
      </c>
      <c r="F17" s="25">
        <f>Índice!$D$39*'Datos Vida'!F130</f>
        <v>0</v>
      </c>
      <c r="G17" s="25">
        <f>Índice!$D$39*'Datos Vida'!G130</f>
        <v>42765.843591311219</v>
      </c>
      <c r="H17" s="25">
        <f>Índice!$D$39*'Datos Vida'!H130</f>
        <v>204403.06216507289</v>
      </c>
      <c r="I17" s="25">
        <f>Índice!$D$39*'Datos Vida'!I130</f>
        <v>13398.564548446378</v>
      </c>
      <c r="J17" s="25">
        <f>Índice!$D$39*'Datos Vida'!J130</f>
        <v>2536863.9048211561</v>
      </c>
      <c r="K17" s="55">
        <f>Índice!$D$39*'Datos Vida'!K130</f>
        <v>2965945.3674369329</v>
      </c>
    </row>
    <row r="18" spans="2:11" s="15" customFormat="1">
      <c r="B18" s="38" t="str">
        <f>vida_tot!B18</f>
        <v>BCI Seguros Vida</v>
      </c>
      <c r="C18" s="25">
        <f>Índice!$D$39*'Datos Vida'!C131</f>
        <v>161775.28244108401</v>
      </c>
      <c r="D18" s="25">
        <f>Índice!$D$39*'Datos Vida'!D131</f>
        <v>423761.83220350917</v>
      </c>
      <c r="E18" s="25">
        <f>Índice!$D$39*'Datos Vida'!E131</f>
        <v>327327.36073289573</v>
      </c>
      <c r="F18" s="25">
        <f>Índice!$D$39*'Datos Vida'!F131</f>
        <v>1266.7965370101324</v>
      </c>
      <c r="G18" s="25">
        <f>Índice!$D$39*'Datos Vida'!G131</f>
        <v>22378.053676253239</v>
      </c>
      <c r="H18" s="25">
        <f>Índice!$D$39*'Datos Vida'!H131</f>
        <v>13470.691481082604</v>
      </c>
      <c r="I18" s="25">
        <f>Índice!$D$39*'Datos Vida'!I131</f>
        <v>39561.039435220999</v>
      </c>
      <c r="J18" s="25">
        <f>Índice!$D$39*'Datos Vida'!J131</f>
        <v>0</v>
      </c>
      <c r="K18" s="55">
        <f>Índice!$D$39*'Datos Vida'!K131</f>
        <v>989541.05650705588</v>
      </c>
    </row>
    <row r="19" spans="2:11">
      <c r="B19" s="38" t="str">
        <f>vida_tot!B19</f>
        <v>BICE Vida</v>
      </c>
      <c r="C19" s="25">
        <f>Índice!$D$39*'Datos Vida'!C132</f>
        <v>441362.73253422551</v>
      </c>
      <c r="D19" s="25">
        <f>Índice!$D$39*'Datos Vida'!D132</f>
        <v>151789.51495086352</v>
      </c>
      <c r="E19" s="25">
        <f>Índice!$D$39*'Datos Vida'!E132</f>
        <v>1393557.7820609375</v>
      </c>
      <c r="F19" s="25">
        <f>Índice!$D$39*'Datos Vida'!F132</f>
        <v>0</v>
      </c>
      <c r="G19" s="25">
        <f>Índice!$D$39*'Datos Vida'!G132</f>
        <v>4535880.278262835</v>
      </c>
      <c r="H19" s="25">
        <f>Índice!$D$39*'Datos Vida'!H132</f>
        <v>2333262.2231153361</v>
      </c>
      <c r="I19" s="25">
        <f>Índice!$D$39*'Datos Vida'!I132</f>
        <v>1071894.0900321745</v>
      </c>
      <c r="J19" s="25">
        <f>Índice!$D$39*'Datos Vida'!J132</f>
        <v>-51890.214555197061</v>
      </c>
      <c r="K19" s="55">
        <f>Índice!$D$39*'Datos Vida'!K132</f>
        <v>9875856.406401176</v>
      </c>
    </row>
    <row r="20" spans="2:11">
      <c r="B20" s="38" t="str">
        <f>vida_tot!B20</f>
        <v>Cardif</v>
      </c>
      <c r="C20" s="25">
        <f>Índice!$D$39*'Datos Vida'!C133</f>
        <v>8702.7334223556718</v>
      </c>
      <c r="D20" s="25">
        <f>Índice!$D$39*'Datos Vida'!D133</f>
        <v>280841.23866344488</v>
      </c>
      <c r="E20" s="25">
        <f>Índice!$D$39*'Datos Vida'!E133</f>
        <v>110305.27006557361</v>
      </c>
      <c r="F20" s="25">
        <f>Índice!$D$39*'Datos Vida'!F133</f>
        <v>0</v>
      </c>
      <c r="G20" s="25">
        <f>Índice!$D$39*'Datos Vida'!G133</f>
        <v>0</v>
      </c>
      <c r="H20" s="25">
        <f>Índice!$D$39*'Datos Vida'!H133</f>
        <v>0</v>
      </c>
      <c r="I20" s="25">
        <f>Índice!$D$39*'Datos Vida'!I133</f>
        <v>0</v>
      </c>
      <c r="J20" s="25">
        <f>Índice!$D$39*'Datos Vida'!J133</f>
        <v>0</v>
      </c>
      <c r="K20" s="55">
        <f>Índice!$D$39*'Datos Vida'!K133</f>
        <v>399849.24215137417</v>
      </c>
    </row>
    <row r="21" spans="2:11">
      <c r="B21" s="38" t="str">
        <f>vida_tot!B21</f>
        <v>Chilena Consolidada</v>
      </c>
      <c r="C21" s="25">
        <f>Índice!$D$39*'Datos Vida'!C134</f>
        <v>1337627.2033364987</v>
      </c>
      <c r="D21" s="25">
        <f>Índice!$D$39*'Datos Vida'!D134</f>
        <v>11707.70829679515</v>
      </c>
      <c r="E21" s="25">
        <f>Índice!$D$39*'Datos Vida'!E134</f>
        <v>684840.33617968578</v>
      </c>
      <c r="F21" s="25">
        <f>Índice!$D$39*'Datos Vida'!F134</f>
        <v>5569.2488078647066</v>
      </c>
      <c r="G21" s="25">
        <f>Índice!$D$39*'Datos Vida'!G134</f>
        <v>2329213.6056154943</v>
      </c>
      <c r="H21" s="25">
        <f>Índice!$D$39*'Datos Vida'!H134</f>
        <v>641189.00889610359</v>
      </c>
      <c r="I21" s="25">
        <f>Índice!$D$39*'Datos Vida'!I134</f>
        <v>3003982.7254202133</v>
      </c>
      <c r="J21" s="25">
        <f>Índice!$D$39*'Datos Vida'!J134</f>
        <v>256378.14248926731</v>
      </c>
      <c r="K21" s="55">
        <f>Índice!$D$39*'Datos Vida'!K134</f>
        <v>8270507.9790419228</v>
      </c>
    </row>
    <row r="22" spans="2:11">
      <c r="B22" s="38" t="str">
        <f>vida_tot!B22</f>
        <v>CN Life Chile</v>
      </c>
      <c r="C22" s="25">
        <f>Índice!$D$39*'Datos Vida'!C135</f>
        <v>-1508.2064570649632</v>
      </c>
      <c r="D22" s="25">
        <f>Índice!$D$39*'Datos Vida'!D135</f>
        <v>568.58271025920396</v>
      </c>
      <c r="E22" s="25">
        <f>Índice!$D$39*'Datos Vida'!E135</f>
        <v>17148.940770242079</v>
      </c>
      <c r="F22" s="25">
        <f>Índice!$D$39*'Datos Vida'!F135</f>
        <v>0</v>
      </c>
      <c r="G22" s="25">
        <f>Índice!$D$39*'Datos Vida'!G135</f>
        <v>1386371.9121217653</v>
      </c>
      <c r="H22" s="25">
        <f>Índice!$D$39*'Datos Vida'!H135</f>
        <v>261304.79774181699</v>
      </c>
      <c r="I22" s="25">
        <f>Índice!$D$39*'Datos Vida'!I135</f>
        <v>231564.41432975556</v>
      </c>
      <c r="J22" s="25">
        <f>Índice!$D$39*'Datos Vida'!J135</f>
        <v>0</v>
      </c>
      <c r="K22" s="55">
        <f>Índice!$D$39*'Datos Vida'!K135</f>
        <v>1895450.4412167743</v>
      </c>
    </row>
    <row r="23" spans="2:11">
      <c r="B23" s="38" t="str">
        <f>vida_tot!B23</f>
        <v>Consorcio Nacional de Seguros</v>
      </c>
      <c r="C23" s="25">
        <f>Índice!$D$39*'Datos Vida'!C136</f>
        <v>1003670.8930597116</v>
      </c>
      <c r="D23" s="25">
        <f>Índice!$D$39*'Datos Vida'!D136</f>
        <v>47361.603083874921</v>
      </c>
      <c r="E23" s="25">
        <f>Índice!$D$39*'Datos Vida'!E136</f>
        <v>258918.37411181378</v>
      </c>
      <c r="F23" s="25">
        <f>Índice!$D$39*'Datos Vida'!F136</f>
        <v>584341.54793906712</v>
      </c>
      <c r="G23" s="25">
        <f>Índice!$D$39*'Datos Vida'!G136</f>
        <v>8405537.8951225951</v>
      </c>
      <c r="H23" s="25">
        <f>Índice!$D$39*'Datos Vida'!H136</f>
        <v>1989610.4024261204</v>
      </c>
      <c r="I23" s="25">
        <f>Índice!$D$39*'Datos Vida'!I136</f>
        <v>1689441.881974681</v>
      </c>
      <c r="J23" s="25">
        <f>Índice!$D$39*'Datos Vida'!J136</f>
        <v>207321.78076372913</v>
      </c>
      <c r="K23" s="55">
        <f>Índice!$D$39*'Datos Vida'!K136</f>
        <v>14186204.378481593</v>
      </c>
    </row>
    <row r="24" spans="2:11">
      <c r="B24" s="38" t="str">
        <f>vida_tot!B24</f>
        <v>CorpVida</v>
      </c>
      <c r="C24" s="25">
        <f>Índice!$D$39*'Datos Vida'!C137</f>
        <v>243460.24473816532</v>
      </c>
      <c r="D24" s="25">
        <f>Índice!$D$39*'Datos Vida'!D137</f>
        <v>114465.89064426665</v>
      </c>
      <c r="E24" s="25">
        <f>Índice!$D$39*'Datos Vida'!E137</f>
        <v>228918.14535101998</v>
      </c>
      <c r="F24" s="25">
        <f>Índice!$D$39*'Datos Vida'!F137</f>
        <v>393901.8652078606</v>
      </c>
      <c r="G24" s="25">
        <f>Índice!$D$39*'Datos Vida'!G137</f>
        <v>7702729.4302555434</v>
      </c>
      <c r="H24" s="25">
        <f>Índice!$D$39*'Datos Vida'!H137</f>
        <v>1787465.1195858263</v>
      </c>
      <c r="I24" s="25">
        <f>Índice!$D$39*'Datos Vida'!I137</f>
        <v>1064214.7696042394</v>
      </c>
      <c r="J24" s="25">
        <f>Índice!$D$39*'Datos Vida'!J137</f>
        <v>0</v>
      </c>
      <c r="K24" s="55">
        <f>Índice!$D$39*'Datos Vida'!K137</f>
        <v>11535155.465386922</v>
      </c>
    </row>
    <row r="25" spans="2:11">
      <c r="B25" s="38" t="str">
        <f>vida_tot!B25</f>
        <v>CorpSeguros</v>
      </c>
      <c r="C25" s="25">
        <f>Índice!$D$39*'Datos Vida'!C138</f>
        <v>6951.771393507589</v>
      </c>
      <c r="D25" s="25">
        <f>Índice!$D$39*'Datos Vida'!D138</f>
        <v>0</v>
      </c>
      <c r="E25" s="25">
        <f>Índice!$D$39*'Datos Vida'!E138</f>
        <v>0</v>
      </c>
      <c r="F25" s="25">
        <f>Índice!$D$39*'Datos Vida'!F138</f>
        <v>0</v>
      </c>
      <c r="G25" s="25">
        <f>Índice!$D$39*'Datos Vida'!G138</f>
        <v>3558554.9584350609</v>
      </c>
      <c r="H25" s="25">
        <f>Índice!$D$39*'Datos Vida'!H138</f>
        <v>479748.03119938384</v>
      </c>
      <c r="I25" s="25">
        <f>Índice!$D$39*'Datos Vida'!I138</f>
        <v>646592.47341104317</v>
      </c>
      <c r="J25" s="25">
        <f>Índice!$D$39*'Datos Vida'!J138</f>
        <v>192101.47290552672</v>
      </c>
      <c r="K25" s="55">
        <f>Índice!$D$39*'Datos Vida'!K138</f>
        <v>4883948.7073445227</v>
      </c>
    </row>
    <row r="26" spans="2:11">
      <c r="B26" s="38" t="str">
        <f>vida_tot!B26</f>
        <v>Cruz del Sur</v>
      </c>
      <c r="C26" s="25">
        <f>Índice!$D$39*'Datos Vida'!C139</f>
        <v>304351.25457353384</v>
      </c>
      <c r="D26" s="25">
        <f>Índice!$D$39*'Datos Vida'!D139</f>
        <v>258184.27623897517</v>
      </c>
      <c r="E26" s="25">
        <f>Índice!$D$39*'Datos Vida'!E139</f>
        <v>826322.83171772887</v>
      </c>
      <c r="F26" s="25">
        <f>Índice!$D$39*'Datos Vida'!F139</f>
        <v>145669.17690520737</v>
      </c>
      <c r="G26" s="25">
        <f>Índice!$D$39*'Datos Vida'!G139</f>
        <v>4662983.6328380285</v>
      </c>
      <c r="H26" s="25">
        <f>Índice!$D$39*'Datos Vida'!H139</f>
        <v>955199.0375898839</v>
      </c>
      <c r="I26" s="25">
        <f>Índice!$D$39*'Datos Vida'!I139</f>
        <v>454081.83267000178</v>
      </c>
      <c r="J26" s="25">
        <f>Índice!$D$39*'Datos Vida'!J139</f>
        <v>790829.78716723714</v>
      </c>
      <c r="K26" s="55">
        <f>Índice!$D$39*'Datos Vida'!K139</f>
        <v>8397621.8297005966</v>
      </c>
    </row>
    <row r="27" spans="2:11">
      <c r="B27" s="38" t="str">
        <f>vida_tot!B27</f>
        <v>EuroAmerica Seguros de Vida</v>
      </c>
      <c r="C27" s="25">
        <f>Índice!$D$39*'Datos Vida'!C140</f>
        <v>937834.47855771251</v>
      </c>
      <c r="D27" s="25">
        <f>Índice!$D$39*'Datos Vida'!D140</f>
        <v>2564.5879188284935</v>
      </c>
      <c r="E27" s="25">
        <f>Índice!$D$39*'Datos Vida'!E140</f>
        <v>1163275.1010023761</v>
      </c>
      <c r="F27" s="25">
        <f>Índice!$D$39*'Datos Vida'!F140</f>
        <v>727364.50072059652</v>
      </c>
      <c r="G27" s="25">
        <f>Índice!$D$39*'Datos Vida'!G140</f>
        <v>1913873.5796085319</v>
      </c>
      <c r="H27" s="25">
        <f>Índice!$D$39*'Datos Vida'!H140</f>
        <v>381660.067740108</v>
      </c>
      <c r="I27" s="25">
        <f>Índice!$D$39*'Datos Vida'!I140</f>
        <v>57861.90293993504</v>
      </c>
      <c r="J27" s="25">
        <f>Índice!$D$39*'Datos Vida'!J140</f>
        <v>708771.00282003742</v>
      </c>
      <c r="K27" s="55">
        <f>Índice!$D$39*'Datos Vida'!K140</f>
        <v>5893205.2213081261</v>
      </c>
    </row>
    <row r="28" spans="2:11">
      <c r="B28" s="38" t="str">
        <f>vida_tot!B28</f>
        <v>Huelen</v>
      </c>
      <c r="C28" s="25">
        <f>Índice!$D$39*'Datos Vida'!C141</f>
        <v>634.42993483008684</v>
      </c>
      <c r="D28" s="25">
        <f>Índice!$D$39*'Datos Vida'!D141</f>
        <v>9038.7875139667431</v>
      </c>
      <c r="E28" s="25">
        <f>Índice!$D$39*'Datos Vida'!E141</f>
        <v>0</v>
      </c>
      <c r="F28" s="25">
        <f>Índice!$D$39*'Datos Vida'!F141</f>
        <v>0</v>
      </c>
      <c r="G28" s="25">
        <f>Índice!$D$39*'Datos Vida'!G141</f>
        <v>0</v>
      </c>
      <c r="H28" s="25">
        <f>Índice!$D$39*'Datos Vida'!H141</f>
        <v>0</v>
      </c>
      <c r="I28" s="25">
        <f>Índice!$D$39*'Datos Vida'!I141</f>
        <v>0</v>
      </c>
      <c r="J28" s="25">
        <f>Índice!$D$39*'Datos Vida'!J141</f>
        <v>0</v>
      </c>
      <c r="K28" s="55">
        <f>Índice!$D$39*'Datos Vida'!K141</f>
        <v>9673.2174487968296</v>
      </c>
    </row>
    <row r="29" spans="2:11">
      <c r="B29" s="38" t="str">
        <f>vida_tot!B29</f>
        <v>Itaú Chile</v>
      </c>
      <c r="C29" s="25">
        <f>Índice!$D$39*'Datos Vida'!C142</f>
        <v>0</v>
      </c>
      <c r="D29" s="25">
        <f>Índice!$D$39*'Datos Vida'!D142</f>
        <v>74161.333774109036</v>
      </c>
      <c r="E29" s="25">
        <f>Índice!$D$39*'Datos Vida'!E142</f>
        <v>11956.429591240345</v>
      </c>
      <c r="F29" s="25">
        <f>Índice!$D$39*'Datos Vida'!F142</f>
        <v>0</v>
      </c>
      <c r="G29" s="25">
        <f>Índice!$D$39*'Datos Vida'!G142</f>
        <v>0</v>
      </c>
      <c r="H29" s="25">
        <f>Índice!$D$39*'Datos Vida'!H142</f>
        <v>0</v>
      </c>
      <c r="I29" s="25">
        <f>Índice!$D$39*'Datos Vida'!I142</f>
        <v>0</v>
      </c>
      <c r="J29" s="25">
        <f>Índice!$D$39*'Datos Vida'!J142</f>
        <v>0</v>
      </c>
      <c r="K29" s="55">
        <f>Índice!$D$39*'Datos Vida'!K142</f>
        <v>86117.763365349383</v>
      </c>
    </row>
    <row r="30" spans="2:11">
      <c r="B30" s="38" t="str">
        <f>vida_tot!B30</f>
        <v>Mapfre</v>
      </c>
      <c r="C30" s="25">
        <f>Índice!$D$39*'Datos Vida'!C143</f>
        <v>26135.875837612133</v>
      </c>
      <c r="D30" s="25">
        <f>Índice!$D$39*'Datos Vida'!D143</f>
        <v>5380.0501748674424</v>
      </c>
      <c r="E30" s="25">
        <f>Índice!$D$39*'Datos Vida'!E143</f>
        <v>46137.373996536291</v>
      </c>
      <c r="F30" s="25">
        <f>Índice!$D$39*'Datos Vida'!F143</f>
        <v>0</v>
      </c>
      <c r="G30" s="25">
        <f>Índice!$D$39*'Datos Vida'!G143</f>
        <v>30214.097675476351</v>
      </c>
      <c r="H30" s="25">
        <f>Índice!$D$39*'Datos Vida'!H143</f>
        <v>2642.2320235506995</v>
      </c>
      <c r="I30" s="25">
        <f>Índice!$D$39*'Datos Vida'!I143</f>
        <v>15633.647214074799</v>
      </c>
      <c r="J30" s="25">
        <f>Índice!$D$39*'Datos Vida'!J143</f>
        <v>0</v>
      </c>
      <c r="K30" s="55">
        <f>Índice!$D$39*'Datos Vida'!K143</f>
        <v>126143.27692211772</v>
      </c>
    </row>
    <row r="31" spans="2:11">
      <c r="B31" s="38" t="str">
        <f>vida_tot!B31</f>
        <v>Metlife Chile</v>
      </c>
      <c r="C31" s="25">
        <f>Índice!$D$39*'Datos Vida'!C144</f>
        <v>737920.77968855342</v>
      </c>
      <c r="D31" s="25">
        <f>Índice!$D$39*'Datos Vida'!D144</f>
        <v>-26356.786996339379</v>
      </c>
      <c r="E31" s="25">
        <f>Índice!$D$39*'Datos Vida'!E144</f>
        <v>463619.63269987528</v>
      </c>
      <c r="F31" s="25">
        <f>Índice!$D$39*'Datos Vida'!F144</f>
        <v>88847.373041123559</v>
      </c>
      <c r="G31" s="25">
        <f>Índice!$D$39*'Datos Vida'!G144</f>
        <v>71828.960488525408</v>
      </c>
      <c r="H31" s="25">
        <f>Índice!$D$39*'Datos Vida'!H144</f>
        <v>151796.73661513868</v>
      </c>
      <c r="I31" s="25">
        <f>Índice!$D$39*'Datos Vida'!I144</f>
        <v>62080.25197777163</v>
      </c>
      <c r="J31" s="25">
        <f>Índice!$D$39*'Datos Vida'!J144</f>
        <v>1206955.0906677707</v>
      </c>
      <c r="K31" s="55">
        <f>Índice!$D$39*'Datos Vida'!K144</f>
        <v>2756692.0381824193</v>
      </c>
    </row>
    <row r="32" spans="2:11">
      <c r="B32" s="38" t="str">
        <f>vida_tot!B32</f>
        <v>Mutualidad de Carabineros</v>
      </c>
      <c r="C32" s="25">
        <f>Índice!$D$39*'Datos Vida'!C145</f>
        <v>82929.510725517102</v>
      </c>
      <c r="D32" s="25">
        <f>Índice!$D$39*'Datos Vida'!D145</f>
        <v>12856.132336773566</v>
      </c>
      <c r="E32" s="25">
        <f>Índice!$D$39*'Datos Vida'!E145</f>
        <v>438496.76348331815</v>
      </c>
      <c r="F32" s="25">
        <f>Índice!$D$39*'Datos Vida'!F145</f>
        <v>0</v>
      </c>
      <c r="G32" s="25">
        <f>Índice!$D$39*'Datos Vida'!G145</f>
        <v>0</v>
      </c>
      <c r="H32" s="25">
        <f>Índice!$D$39*'Datos Vida'!H145</f>
        <v>0</v>
      </c>
      <c r="I32" s="25">
        <f>Índice!$D$39*'Datos Vida'!I145</f>
        <v>0</v>
      </c>
      <c r="J32" s="25">
        <f>Índice!$D$39*'Datos Vida'!J145</f>
        <v>0</v>
      </c>
      <c r="K32" s="55">
        <f>Índice!$D$39*'Datos Vida'!K145</f>
        <v>534282.40654560889</v>
      </c>
    </row>
    <row r="33" spans="2:11">
      <c r="B33" s="38" t="str">
        <f>vida_tot!B33</f>
        <v>Mutualidad del Ejército y Aviación</v>
      </c>
      <c r="C33" s="25">
        <f>Índice!$D$39*'Datos Vida'!C146</f>
        <v>200140.35147526042</v>
      </c>
      <c r="D33" s="25">
        <f>Índice!$D$39*'Datos Vida'!D146</f>
        <v>4830.0823135162191</v>
      </c>
      <c r="E33" s="25">
        <f>Índice!$D$39*'Datos Vida'!E146</f>
        <v>264707.72668736876</v>
      </c>
      <c r="F33" s="25">
        <f>Índice!$D$39*'Datos Vida'!F146</f>
        <v>0</v>
      </c>
      <c r="G33" s="25">
        <f>Índice!$D$39*'Datos Vida'!G146</f>
        <v>0</v>
      </c>
      <c r="H33" s="25">
        <f>Índice!$D$39*'Datos Vida'!H146</f>
        <v>0</v>
      </c>
      <c r="I33" s="25">
        <f>Índice!$D$39*'Datos Vida'!I146</f>
        <v>0</v>
      </c>
      <c r="J33" s="25">
        <f>Índice!$D$39*'Datos Vida'!J146</f>
        <v>0</v>
      </c>
      <c r="K33" s="55">
        <f>Índice!$D$39*'Datos Vida'!K146</f>
        <v>469678.16047614539</v>
      </c>
    </row>
    <row r="34" spans="2:11">
      <c r="B34" s="38" t="str">
        <f>vida_tot!B34</f>
        <v>Mutual de Seguros de Chile</v>
      </c>
      <c r="C34" s="25">
        <f>Índice!$D$39*'Datos Vida'!C147</f>
        <v>385685.49517516571</v>
      </c>
      <c r="D34" s="25">
        <f>Índice!$D$39*'Datos Vida'!D147</f>
        <v>20.498761327584113</v>
      </c>
      <c r="E34" s="25">
        <f>Índice!$D$39*'Datos Vida'!E147</f>
        <v>131277.02797565088</v>
      </c>
      <c r="F34" s="25">
        <f>Índice!$D$39*'Datos Vida'!F147</f>
        <v>0</v>
      </c>
      <c r="G34" s="25">
        <f>Índice!$D$39*'Datos Vida'!G147</f>
        <v>0</v>
      </c>
      <c r="H34" s="25">
        <f>Índice!$D$39*'Datos Vida'!H147</f>
        <v>0</v>
      </c>
      <c r="I34" s="25">
        <f>Índice!$D$39*'Datos Vida'!I147</f>
        <v>0</v>
      </c>
      <c r="J34" s="25">
        <f>Índice!$D$39*'Datos Vida'!J147</f>
        <v>0</v>
      </c>
      <c r="K34" s="55">
        <f>Índice!$D$39*'Datos Vida'!K147</f>
        <v>516983.02191214421</v>
      </c>
    </row>
    <row r="35" spans="2:11">
      <c r="B35" s="38" t="str">
        <f>vida_tot!B35</f>
        <v>Ohio National</v>
      </c>
      <c r="C35" s="25">
        <f>Índice!$D$39*'Datos Vida'!C148</f>
        <v>36769.305504657525</v>
      </c>
      <c r="D35" s="25">
        <f>Índice!$D$39*'Datos Vida'!D148</f>
        <v>201333.4960076756</v>
      </c>
      <c r="E35" s="25">
        <f>Índice!$D$39*'Datos Vida'!E148</f>
        <v>28621.160014586865</v>
      </c>
      <c r="F35" s="25">
        <f>Índice!$D$39*'Datos Vida'!F148</f>
        <v>0</v>
      </c>
      <c r="G35" s="25">
        <f>Índice!$D$39*'Datos Vida'!G148</f>
        <v>1112547.2604100739</v>
      </c>
      <c r="H35" s="25">
        <f>Índice!$D$39*'Datos Vida'!H148</f>
        <v>868268.76971099433</v>
      </c>
      <c r="I35" s="25">
        <f>Índice!$D$39*'Datos Vida'!I148</f>
        <v>305073.64527633629</v>
      </c>
      <c r="J35" s="25">
        <f>Índice!$D$39*'Datos Vida'!J148</f>
        <v>1419046.0405767823</v>
      </c>
      <c r="K35" s="55">
        <f>Índice!$D$39*'Datos Vida'!K148</f>
        <v>3971659.6775011066</v>
      </c>
    </row>
    <row r="36" spans="2:11">
      <c r="B36" s="38" t="str">
        <f>vida_tot!B36</f>
        <v>Penta Vida</v>
      </c>
      <c r="C36" s="25">
        <f>Índice!$D$39*'Datos Vida'!C149</f>
        <v>218364.6922516925</v>
      </c>
      <c r="D36" s="25">
        <f>Índice!$D$39*'Datos Vida'!D149</f>
        <v>3452.2246538647341</v>
      </c>
      <c r="E36" s="25">
        <f>Índice!$D$39*'Datos Vida'!E149</f>
        <v>1917.6434229253302</v>
      </c>
      <c r="F36" s="25">
        <f>Índice!$D$39*'Datos Vida'!F149</f>
        <v>0</v>
      </c>
      <c r="G36" s="25">
        <f>Índice!$D$39*'Datos Vida'!G149</f>
        <v>4129455.5537962406</v>
      </c>
      <c r="H36" s="25">
        <f>Índice!$D$39*'Datos Vida'!H149</f>
        <v>1510908.6603005379</v>
      </c>
      <c r="I36" s="25">
        <f>Índice!$D$39*'Datos Vida'!I149</f>
        <v>339547.13436736201</v>
      </c>
      <c r="J36" s="25">
        <f>Índice!$D$39*'Datos Vida'!J149</f>
        <v>59936.449354378725</v>
      </c>
      <c r="K36" s="55">
        <f>Índice!$D$39*'Datos Vida'!K149</f>
        <v>6263582.3581470018</v>
      </c>
    </row>
    <row r="37" spans="2:11">
      <c r="B37" s="38" t="str">
        <f>vida_tot!B37</f>
        <v>Principal</v>
      </c>
      <c r="C37" s="25">
        <f>Índice!$D$39*'Datos Vida'!C150</f>
        <v>369552.4317496657</v>
      </c>
      <c r="D37" s="25">
        <f>Índice!$D$39*'Datos Vida'!D150</f>
        <v>0</v>
      </c>
      <c r="E37" s="25">
        <f>Índice!$D$39*'Datos Vida'!E150</f>
        <v>-1153.896357006786</v>
      </c>
      <c r="F37" s="25">
        <f>Índice!$D$39*'Datos Vida'!F150</f>
        <v>20409.724038229069</v>
      </c>
      <c r="G37" s="25">
        <f>Índice!$D$39*'Datos Vida'!G150</f>
        <v>6153820.2828290798</v>
      </c>
      <c r="H37" s="25">
        <f>Índice!$D$39*'Datos Vida'!H150</f>
        <v>1338046.5532700906</v>
      </c>
      <c r="I37" s="25">
        <f>Índice!$D$39*'Datos Vida'!I150</f>
        <v>1220275.2037204579</v>
      </c>
      <c r="J37" s="25">
        <f>Índice!$D$39*'Datos Vida'!J150</f>
        <v>0</v>
      </c>
      <c r="K37" s="55">
        <f>Índice!$D$39*'Datos Vida'!K150</f>
        <v>9100950.299250517</v>
      </c>
    </row>
    <row r="38" spans="2:11">
      <c r="B38" s="38" t="str">
        <f>vida_tot!B38</f>
        <v>Renta Nacional</v>
      </c>
      <c r="C38" s="25">
        <f>Índice!$D$39*'Datos Vida'!C151</f>
        <v>1451.7339395344852</v>
      </c>
      <c r="D38" s="25">
        <f>Índice!$D$39*'Datos Vida'!D151</f>
        <v>1447.8315495224506</v>
      </c>
      <c r="E38" s="25">
        <f>Índice!$D$39*'Datos Vida'!E151</f>
        <v>2008.4749145847566</v>
      </c>
      <c r="F38" s="25">
        <f>Índice!$D$39*'Datos Vida'!F151</f>
        <v>0</v>
      </c>
      <c r="G38" s="25">
        <f>Índice!$D$39*'Datos Vida'!G151</f>
        <v>2376865.4209221033</v>
      </c>
      <c r="H38" s="25">
        <f>Índice!$D$39*'Datos Vida'!H151</f>
        <v>719802.02771773434</v>
      </c>
      <c r="I38" s="25">
        <f>Índice!$D$39*'Datos Vida'!I151</f>
        <v>358942.37156763492</v>
      </c>
      <c r="J38" s="25">
        <f>Índice!$D$39*'Datos Vida'!J151</f>
        <v>25002.881937451417</v>
      </c>
      <c r="K38" s="55">
        <f>Índice!$D$39*'Datos Vida'!K151</f>
        <v>3485520.7425485658</v>
      </c>
    </row>
    <row r="39" spans="2:11">
      <c r="B39" s="38" t="str">
        <f>vida_tot!B39</f>
        <v>Rigel Seguros de Vida</v>
      </c>
      <c r="C39" s="25">
        <f>Índice!$D$39*'Datos Vida'!C152</f>
        <v>0</v>
      </c>
      <c r="D39" s="25">
        <f>Índice!$D$39*'Datos Vida'!D152</f>
        <v>0</v>
      </c>
      <c r="E39" s="25">
        <f>Índice!$D$39*'Datos Vida'!E152</f>
        <v>0</v>
      </c>
      <c r="F39" s="25">
        <f>Índice!$D$39*'Datos Vida'!F152</f>
        <v>0</v>
      </c>
      <c r="G39" s="25">
        <f>Índice!$D$39*'Datos Vida'!G152</f>
        <v>0</v>
      </c>
      <c r="H39" s="25">
        <f>Índice!$D$39*'Datos Vida'!H152</f>
        <v>0</v>
      </c>
      <c r="I39" s="25">
        <f>Índice!$D$39*'Datos Vida'!I152</f>
        <v>0</v>
      </c>
      <c r="J39" s="25">
        <f>Índice!$D$39*'Datos Vida'!J152</f>
        <v>1423980.4108992408</v>
      </c>
      <c r="K39" s="55">
        <f>Índice!$D$39*'Datos Vida'!K152</f>
        <v>1423980.4108992408</v>
      </c>
    </row>
    <row r="40" spans="2:11">
      <c r="B40" s="38" t="str">
        <f>vida_tot!B40</f>
        <v>Santander Seguros de Vida</v>
      </c>
      <c r="C40" s="25">
        <f>Índice!$D$39*'Datos Vida'!C153</f>
        <v>891649.42363493727</v>
      </c>
      <c r="D40" s="25">
        <f>Índice!$D$39*'Datos Vida'!D153</f>
        <v>882125.61838303797</v>
      </c>
      <c r="E40" s="25">
        <f>Índice!$D$39*'Datos Vida'!E153</f>
        <v>215052.32566745448</v>
      </c>
      <c r="F40" s="25">
        <f>Índice!$D$39*'Datos Vida'!F153</f>
        <v>11980.068206600601</v>
      </c>
      <c r="G40" s="25">
        <f>Índice!$D$39*'Datos Vida'!G153</f>
        <v>0</v>
      </c>
      <c r="H40" s="25">
        <f>Índice!$D$39*'Datos Vida'!H153</f>
        <v>0</v>
      </c>
      <c r="I40" s="25">
        <f>Índice!$D$39*'Datos Vida'!I153</f>
        <v>0</v>
      </c>
      <c r="J40" s="25">
        <f>Índice!$D$39*'Datos Vida'!J153</f>
        <v>0</v>
      </c>
      <c r="K40" s="55">
        <f>Índice!$D$39*'Datos Vida'!K153</f>
        <v>2000807.4358920304</v>
      </c>
    </row>
    <row r="41" spans="2:11">
      <c r="B41" s="38" t="str">
        <f>vida_tot!B41</f>
        <v>Security Previsión</v>
      </c>
      <c r="C41" s="25">
        <f>Índice!$D$39*'Datos Vida'!C154</f>
        <v>373693.00211760728</v>
      </c>
      <c r="D41" s="25">
        <f>Índice!$D$39*'Datos Vida'!D154</f>
        <v>44985.361551949107</v>
      </c>
      <c r="E41" s="25">
        <f>Índice!$D$39*'Datos Vida'!E154</f>
        <v>710223.18531014805</v>
      </c>
      <c r="F41" s="25">
        <f>Índice!$D$39*'Datos Vida'!F154</f>
        <v>271001.11554528272</v>
      </c>
      <c r="G41" s="25">
        <f>Índice!$D$39*'Datos Vida'!G154</f>
        <v>1339975.8590079944</v>
      </c>
      <c r="H41" s="25">
        <f>Índice!$D$39*'Datos Vida'!H154</f>
        <v>145524.65390958925</v>
      </c>
      <c r="I41" s="25">
        <f>Índice!$D$39*'Datos Vida'!I154</f>
        <v>242772.39242972221</v>
      </c>
      <c r="J41" s="25">
        <f>Índice!$D$39*'Datos Vida'!J154</f>
        <v>654080.7112935615</v>
      </c>
      <c r="K41" s="55">
        <f>Índice!$D$39*'Datos Vida'!K154</f>
        <v>3782256.2811658545</v>
      </c>
    </row>
    <row r="42" spans="2:11">
      <c r="B42" s="38" t="str">
        <f>vida_tot!B42</f>
        <v>Seguros CLC</v>
      </c>
      <c r="C42" s="25">
        <f>Índice!$D$39*'Datos Vida'!C155</f>
        <v>240181.65401230732</v>
      </c>
      <c r="D42" s="25">
        <f>Índice!$D$39*'Datos Vida'!D155</f>
        <v>0</v>
      </c>
      <c r="E42" s="25">
        <f>Índice!$D$39*'Datos Vida'!E155</f>
        <v>21.44071753738557</v>
      </c>
      <c r="F42" s="25">
        <f>Índice!$D$39*'Datos Vida'!F155</f>
        <v>0</v>
      </c>
      <c r="G42" s="25">
        <f>Índice!$D$39*'Datos Vida'!G155</f>
        <v>0</v>
      </c>
      <c r="H42" s="25">
        <f>Índice!$D$39*'Datos Vida'!H155</f>
        <v>0</v>
      </c>
      <c r="I42" s="25">
        <f>Índice!$D$39*'Datos Vida'!I155</f>
        <v>0</v>
      </c>
      <c r="J42" s="25">
        <f>Índice!$D$39*'Datos Vida'!J155</f>
        <v>0</v>
      </c>
      <c r="K42" s="55">
        <f>Índice!$D$39*'Datos Vida'!K155</f>
        <v>240203.09472984471</v>
      </c>
    </row>
    <row r="43" spans="2:11">
      <c r="B43" s="38" t="str">
        <f>vida_tot!B43</f>
        <v>Seguros de Vida Cámara</v>
      </c>
      <c r="C43" s="25">
        <f>Índice!$D$39*'Datos Vida'!C156</f>
        <v>200.18812211161463</v>
      </c>
      <c r="D43" s="25">
        <f>Índice!$D$39*'Datos Vida'!D156</f>
        <v>0</v>
      </c>
      <c r="E43" s="25">
        <f>Índice!$D$39*'Datos Vida'!E156</f>
        <v>-865.43348151949203</v>
      </c>
      <c r="F43" s="25">
        <f>Índice!$D$39*'Datos Vida'!F156</f>
        <v>0</v>
      </c>
      <c r="G43" s="25">
        <f>Índice!$D$39*'Datos Vida'!G156</f>
        <v>0</v>
      </c>
      <c r="H43" s="25">
        <f>Índice!$D$39*'Datos Vida'!H156</f>
        <v>0</v>
      </c>
      <c r="I43" s="25">
        <f>Índice!$D$39*'Datos Vida'!I156</f>
        <v>0</v>
      </c>
      <c r="J43" s="25">
        <f>Índice!$D$39*'Datos Vida'!J156</f>
        <v>5274482.6754068239</v>
      </c>
      <c r="K43" s="55">
        <f>Índice!$D$39*'Datos Vida'!K156</f>
        <v>5273817.4300474161</v>
      </c>
    </row>
    <row r="44" spans="2:11">
      <c r="B44" s="38" t="str">
        <f>vida_tot!B44</f>
        <v>Sura</v>
      </c>
      <c r="C44" s="25">
        <f>Índice!$D$39*'Datos Vida'!C157</f>
        <v>855371.81927179603</v>
      </c>
      <c r="D44" s="25">
        <f>Índice!$D$39*'Datos Vida'!D157</f>
        <v>330953.57815522811</v>
      </c>
      <c r="E44" s="25">
        <f>Índice!$D$39*'Datos Vida'!E157</f>
        <v>1500319.9511259291</v>
      </c>
      <c r="F44" s="25">
        <f>Índice!$D$39*'Datos Vida'!F157</f>
        <v>461909.66819368233</v>
      </c>
      <c r="G44" s="25">
        <f>Índice!$D$39*'Datos Vida'!G157</f>
        <v>0</v>
      </c>
      <c r="H44" s="25">
        <f>Índice!$D$39*'Datos Vida'!H157</f>
        <v>0</v>
      </c>
      <c r="I44" s="25">
        <f>Índice!$D$39*'Datos Vida'!I157</f>
        <v>0</v>
      </c>
      <c r="J44" s="25">
        <f>Índice!$D$39*'Datos Vida'!J157</f>
        <v>-126347.45714435658</v>
      </c>
      <c r="K44" s="55">
        <f>Índice!$D$39*'Datos Vida'!K157</f>
        <v>3022207.5596022792</v>
      </c>
    </row>
    <row r="45" spans="2:11">
      <c r="B45" s="39" t="s">
        <v>27</v>
      </c>
      <c r="C45" s="27">
        <f t="shared" ref="C45:K45" si="0">SUM(C15:C44)</f>
        <v>8918758.2953822166</v>
      </c>
      <c r="D45" s="27">
        <f t="shared" si="0"/>
        <v>3815581.9741877085</v>
      </c>
      <c r="E45" s="27">
        <f t="shared" si="0"/>
        <v>9025093.6237189956</v>
      </c>
      <c r="F45" s="27">
        <f t="shared" si="0"/>
        <v>2712261.0851425249</v>
      </c>
      <c r="G45" s="27">
        <f t="shared" si="0"/>
        <v>49774996.624656908</v>
      </c>
      <c r="H45" s="27">
        <f t="shared" si="0"/>
        <v>13784302.075488368</v>
      </c>
      <c r="I45" s="27">
        <f t="shared" si="0"/>
        <v>10816918.34091907</v>
      </c>
      <c r="J45" s="27">
        <f t="shared" si="0"/>
        <v>15285743.447909597</v>
      </c>
      <c r="K45" s="27">
        <f t="shared" si="0"/>
        <v>114133655.46740539</v>
      </c>
    </row>
    <row r="46" spans="2:11" s="10" customFormat="1">
      <c r="B46" s="40"/>
      <c r="C46" s="29"/>
      <c r="E46" s="29"/>
      <c r="F46" s="29"/>
      <c r="K46" s="52"/>
    </row>
  </sheetData>
  <conditionalFormatting sqref="M46:M1048576 N52:X1048576 M1:W5 Y1:XFD1048576 X1:X13 A1:L1048576">
    <cfRule type="cellIs" dxfId="8" priority="3" stopIfTrue="1" operator="lessThan">
      <formula>0</formula>
    </cfRule>
  </conditionalFormatting>
  <hyperlinks>
    <hyperlink ref="C3" location="Índice!A1" display="Volver al Índice"/>
  </hyperlinks>
  <pageMargins left="0.70866141732283472" right="0.70866141732283472" top="0.74803149606299213" bottom="0.74803149606299213" header="0.31496062992125984" footer="0.31496062992125984"/>
  <pageSetup scale="78" orientation="landscape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B3:M46"/>
  <sheetViews>
    <sheetView zoomScale="80" zoomScaleNormal="80" workbookViewId="0"/>
  </sheetViews>
  <sheetFormatPr baseColWidth="10" defaultRowHeight="12.75"/>
  <cols>
    <col min="1" max="1" width="5.7109375" style="4" customWidth="1"/>
    <col min="2" max="2" width="30" style="4" customWidth="1"/>
    <col min="3" max="3" width="13.5703125" style="19" customWidth="1"/>
    <col min="4" max="4" width="13.5703125" style="4" customWidth="1"/>
    <col min="5" max="6" width="13.5703125" style="19" customWidth="1"/>
    <col min="7" max="9" width="13.5703125" style="4" customWidth="1"/>
    <col min="10" max="10" width="15.7109375" style="4" customWidth="1"/>
    <col min="11" max="11" width="15" style="15" customWidth="1"/>
    <col min="12" max="16384" width="11.42578125" style="4"/>
  </cols>
  <sheetData>
    <row r="3" spans="2:13">
      <c r="C3" s="5" t="s">
        <v>14</v>
      </c>
      <c r="E3" s="4"/>
    </row>
    <row r="7" spans="2:13">
      <c r="M7" s="15"/>
    </row>
    <row r="8" spans="2:13">
      <c r="M8" s="15"/>
    </row>
    <row r="11" spans="2:13" ht="21">
      <c r="B11" s="12" t="s">
        <v>84</v>
      </c>
      <c r="M11" s="15"/>
    </row>
    <row r="12" spans="2:13">
      <c r="B12" s="20" t="str">
        <f>Índice!E43</f>
        <v>Cifras al 31.12.2011</v>
      </c>
    </row>
    <row r="14" spans="2:13" s="15" customFormat="1" ht="25.5">
      <c r="B14" s="112" t="s">
        <v>63</v>
      </c>
      <c r="C14" s="110" t="str">
        <f>'Datos Vida'!C162</f>
        <v>Individuales</v>
      </c>
      <c r="D14" s="110" t="str">
        <f>'Datos Vida'!D162</f>
        <v>Desgravamen</v>
      </c>
      <c r="E14" s="110" t="str">
        <f>'Datos Vida'!E162</f>
        <v>Grupo</v>
      </c>
      <c r="F14" s="110" t="str">
        <f>'Datos Vida'!F162</f>
        <v>Seguros APV</v>
      </c>
      <c r="G14" s="110" t="str">
        <f>'Datos Vida'!G162</f>
        <v>Renta Vit. Vejez</v>
      </c>
      <c r="H14" s="110" t="str">
        <f>'Datos Vida'!H162</f>
        <v>Renta Vit. Invalidez</v>
      </c>
      <c r="I14" s="110" t="str">
        <f>'Datos Vida'!I162</f>
        <v>Renta Vit. Sobrevivencia</v>
      </c>
      <c r="J14" s="110" t="str">
        <f>'Datos Vida'!J162</f>
        <v>Seg. AFP. + Inv. y Sobrevivencia</v>
      </c>
      <c r="K14" s="110" t="str">
        <f>'Datos Vida'!K162</f>
        <v>Total</v>
      </c>
      <c r="M14" s="4"/>
    </row>
    <row r="15" spans="2:13" s="15" customFormat="1">
      <c r="B15" s="38" t="str">
        <f>'Datos Vida'!B163</f>
        <v>ACE Seguros de Vida</v>
      </c>
      <c r="C15" s="22">
        <f>'Datos Vida'!C163</f>
        <v>191</v>
      </c>
      <c r="D15" s="22">
        <f>'Datos Vida'!D163</f>
        <v>345</v>
      </c>
      <c r="E15" s="22">
        <f>'Datos Vida'!E163</f>
        <v>454</v>
      </c>
      <c r="F15" s="22">
        <f>'Datos Vida'!F163</f>
        <v>0</v>
      </c>
      <c r="G15" s="22">
        <f>'Datos Vida'!G163</f>
        <v>0</v>
      </c>
      <c r="H15" s="22">
        <f>'Datos Vida'!H163</f>
        <v>0</v>
      </c>
      <c r="I15" s="22">
        <f>'Datos Vida'!I163</f>
        <v>0</v>
      </c>
      <c r="J15" s="22">
        <f>'Datos Vida'!J163</f>
        <v>0</v>
      </c>
      <c r="K15" s="54">
        <f>'Datos Vida'!K163</f>
        <v>990</v>
      </c>
      <c r="M15" s="4"/>
    </row>
    <row r="16" spans="2:13">
      <c r="B16" s="38" t="str">
        <f>'Datos Vida'!B164</f>
        <v>Banchile Seguros de Vida</v>
      </c>
      <c r="C16" s="22">
        <f>'Datos Vida'!C164</f>
        <v>757</v>
      </c>
      <c r="D16" s="22">
        <f>'Datos Vida'!D164</f>
        <v>11206</v>
      </c>
      <c r="E16" s="22">
        <f>'Datos Vida'!E164</f>
        <v>2973</v>
      </c>
      <c r="F16" s="22">
        <f>'Datos Vida'!F164</f>
        <v>0</v>
      </c>
      <c r="G16" s="22">
        <f>'Datos Vida'!G164</f>
        <v>0</v>
      </c>
      <c r="H16" s="22">
        <f>'Datos Vida'!H164</f>
        <v>0</v>
      </c>
      <c r="I16" s="22">
        <f>'Datos Vida'!I164</f>
        <v>0</v>
      </c>
      <c r="J16" s="22">
        <f>'Datos Vida'!J164</f>
        <v>9904</v>
      </c>
      <c r="K16" s="54">
        <f>'Datos Vida'!K164</f>
        <v>24840</v>
      </c>
    </row>
    <row r="17" spans="2:13">
      <c r="B17" s="38" t="str">
        <f>'Datos Vida'!B165</f>
        <v>BBVA Seguros de Vida</v>
      </c>
      <c r="C17" s="22">
        <f>'Datos Vida'!C165</f>
        <v>78</v>
      </c>
      <c r="D17" s="22">
        <f>'Datos Vida'!D165</f>
        <v>471</v>
      </c>
      <c r="E17" s="22">
        <f>'Datos Vida'!E165</f>
        <v>4</v>
      </c>
      <c r="F17" s="22">
        <f>'Datos Vida'!F165</f>
        <v>0</v>
      </c>
      <c r="G17" s="22">
        <f>'Datos Vida'!G165</f>
        <v>0</v>
      </c>
      <c r="H17" s="22">
        <f>'Datos Vida'!H165</f>
        <v>56</v>
      </c>
      <c r="I17" s="22">
        <f>'Datos Vida'!I165</f>
        <v>5</v>
      </c>
      <c r="J17" s="22">
        <f>'Datos Vida'!J165</f>
        <v>18211</v>
      </c>
      <c r="K17" s="54">
        <f>'Datos Vida'!K165</f>
        <v>18825</v>
      </c>
    </row>
    <row r="18" spans="2:13" s="15" customFormat="1">
      <c r="B18" s="38" t="str">
        <f>'Datos Vida'!B166</f>
        <v>BCI Seguros Vida</v>
      </c>
      <c r="C18" s="22">
        <f>'Datos Vida'!C166</f>
        <v>2444</v>
      </c>
      <c r="D18" s="22">
        <f>'Datos Vida'!D166</f>
        <v>1980</v>
      </c>
      <c r="E18" s="22">
        <f>'Datos Vida'!E166</f>
        <v>331267</v>
      </c>
      <c r="F18" s="22">
        <f>'Datos Vida'!F166</f>
        <v>8</v>
      </c>
      <c r="G18" s="22">
        <f>'Datos Vida'!G166</f>
        <v>0</v>
      </c>
      <c r="H18" s="22">
        <f>'Datos Vida'!H166</f>
        <v>0</v>
      </c>
      <c r="I18" s="22">
        <f>'Datos Vida'!I166</f>
        <v>0</v>
      </c>
      <c r="J18" s="22">
        <f>'Datos Vida'!J166</f>
        <v>0</v>
      </c>
      <c r="K18" s="54">
        <f>'Datos Vida'!K166</f>
        <v>335699</v>
      </c>
      <c r="M18" s="4"/>
    </row>
    <row r="19" spans="2:13">
      <c r="B19" s="38" t="str">
        <f>'Datos Vida'!B167</f>
        <v>BICE Vida</v>
      </c>
      <c r="C19" s="22">
        <f>'Datos Vida'!C167</f>
        <v>1116</v>
      </c>
      <c r="D19" s="22">
        <f>'Datos Vida'!D167</f>
        <v>3767</v>
      </c>
      <c r="E19" s="22">
        <f>'Datos Vida'!E167</f>
        <v>1377026</v>
      </c>
      <c r="F19" s="22">
        <f>'Datos Vida'!F167</f>
        <v>0</v>
      </c>
      <c r="G19" s="22">
        <f>'Datos Vida'!G167</f>
        <v>1191</v>
      </c>
      <c r="H19" s="22">
        <f>'Datos Vida'!H167</f>
        <v>639</v>
      </c>
      <c r="I19" s="22">
        <f>'Datos Vida'!I167</f>
        <v>224</v>
      </c>
      <c r="J19" s="22">
        <f>'Datos Vida'!J167</f>
        <v>0</v>
      </c>
      <c r="K19" s="54">
        <f>'Datos Vida'!K167</f>
        <v>1383963</v>
      </c>
    </row>
    <row r="20" spans="2:13">
      <c r="B20" s="38" t="str">
        <f>'Datos Vida'!B168</f>
        <v>Cardif</v>
      </c>
      <c r="C20" s="22">
        <f>'Datos Vida'!C168</f>
        <v>212</v>
      </c>
      <c r="D20" s="22">
        <f>'Datos Vida'!D168</f>
        <v>7955</v>
      </c>
      <c r="E20" s="22">
        <f>'Datos Vida'!E168</f>
        <v>1939</v>
      </c>
      <c r="F20" s="22">
        <f>'Datos Vida'!F168</f>
        <v>0</v>
      </c>
      <c r="G20" s="22">
        <f>'Datos Vida'!G168</f>
        <v>0</v>
      </c>
      <c r="H20" s="22">
        <f>'Datos Vida'!H168</f>
        <v>0</v>
      </c>
      <c r="I20" s="22">
        <f>'Datos Vida'!I168</f>
        <v>0</v>
      </c>
      <c r="J20" s="22">
        <f>'Datos Vida'!J168</f>
        <v>0</v>
      </c>
      <c r="K20" s="54">
        <f>'Datos Vida'!K168</f>
        <v>10106</v>
      </c>
    </row>
    <row r="21" spans="2:13">
      <c r="B21" s="38" t="str">
        <f>'Datos Vida'!B169</f>
        <v>Chilena Consolidada</v>
      </c>
      <c r="C21" s="22">
        <f>'Datos Vida'!C169</f>
        <v>36597</v>
      </c>
      <c r="D21" s="22">
        <f>'Datos Vida'!D169</f>
        <v>0</v>
      </c>
      <c r="E21" s="22">
        <f>'Datos Vida'!E169</f>
        <v>556429</v>
      </c>
      <c r="F21" s="22">
        <f>'Datos Vida'!F169</f>
        <v>973</v>
      </c>
      <c r="G21" s="22">
        <f>'Datos Vida'!G169</f>
        <v>1279</v>
      </c>
      <c r="H21" s="22">
        <f>'Datos Vida'!H169</f>
        <v>286</v>
      </c>
      <c r="I21" s="22">
        <f>'Datos Vida'!I169</f>
        <v>106</v>
      </c>
      <c r="J21" s="22">
        <f>'Datos Vida'!J169</f>
        <v>3824</v>
      </c>
      <c r="K21" s="54">
        <f>'Datos Vida'!K169</f>
        <v>599494</v>
      </c>
    </row>
    <row r="22" spans="2:13">
      <c r="B22" s="38" t="str">
        <f>'Datos Vida'!B170</f>
        <v>CN Life Chile</v>
      </c>
      <c r="C22" s="22">
        <f>'Datos Vida'!C170</f>
        <v>3</v>
      </c>
      <c r="D22" s="22">
        <f>'Datos Vida'!D170</f>
        <v>7</v>
      </c>
      <c r="E22" s="22">
        <f>'Datos Vida'!E170</f>
        <v>0</v>
      </c>
      <c r="F22" s="22">
        <f>'Datos Vida'!F170</f>
        <v>0</v>
      </c>
      <c r="G22" s="22">
        <f>'Datos Vida'!G170</f>
        <v>249</v>
      </c>
      <c r="H22" s="22">
        <f>'Datos Vida'!H170</f>
        <v>62</v>
      </c>
      <c r="I22" s="22">
        <f>'Datos Vida'!I170</f>
        <v>31</v>
      </c>
      <c r="J22" s="22">
        <f>'Datos Vida'!J170</f>
        <v>0</v>
      </c>
      <c r="K22" s="54">
        <f>'Datos Vida'!K170</f>
        <v>352</v>
      </c>
    </row>
    <row r="23" spans="2:13">
      <c r="B23" s="38" t="str">
        <f>'Datos Vida'!B171</f>
        <v>Consorcio Nacional de Seguros</v>
      </c>
      <c r="C23" s="22">
        <f>'Datos Vida'!C171</f>
        <v>3723</v>
      </c>
      <c r="D23" s="22">
        <f>'Datos Vida'!D171</f>
        <v>1055</v>
      </c>
      <c r="E23" s="22">
        <f>'Datos Vida'!E171</f>
        <v>136984</v>
      </c>
      <c r="F23" s="22">
        <f>'Datos Vida'!F171</f>
        <v>2533</v>
      </c>
      <c r="G23" s="22">
        <f>'Datos Vida'!G171</f>
        <v>3054</v>
      </c>
      <c r="H23" s="22">
        <f>'Datos Vida'!H171</f>
        <v>804</v>
      </c>
      <c r="I23" s="22">
        <f>'Datos Vida'!I171</f>
        <v>405</v>
      </c>
      <c r="J23" s="22">
        <f>'Datos Vida'!J171</f>
        <v>0</v>
      </c>
      <c r="K23" s="54">
        <f>'Datos Vida'!K171</f>
        <v>148558</v>
      </c>
    </row>
    <row r="24" spans="2:13">
      <c r="B24" s="38" t="str">
        <f>'Datos Vida'!B172</f>
        <v>CorpVida</v>
      </c>
      <c r="C24" s="22">
        <f>'Datos Vida'!C172</f>
        <v>781</v>
      </c>
      <c r="D24" s="22">
        <f>'Datos Vida'!D172</f>
        <v>620</v>
      </c>
      <c r="E24" s="22">
        <f>'Datos Vida'!E172</f>
        <v>228978</v>
      </c>
      <c r="F24" s="22">
        <f>'Datos Vida'!F172</f>
        <v>692</v>
      </c>
      <c r="G24" s="22">
        <f>'Datos Vida'!G172</f>
        <v>2240</v>
      </c>
      <c r="H24" s="22">
        <f>'Datos Vida'!H172</f>
        <v>477</v>
      </c>
      <c r="I24" s="22">
        <f>'Datos Vida'!I172</f>
        <v>247</v>
      </c>
      <c r="J24" s="22">
        <f>'Datos Vida'!J172</f>
        <v>0</v>
      </c>
      <c r="K24" s="54">
        <f>'Datos Vida'!K172</f>
        <v>234035</v>
      </c>
    </row>
    <row r="25" spans="2:13">
      <c r="B25" s="38" t="str">
        <f>'Datos Vida'!B173</f>
        <v>CorpSeguros</v>
      </c>
      <c r="C25" s="22">
        <f>'Datos Vida'!C173</f>
        <v>0</v>
      </c>
      <c r="D25" s="22">
        <f>'Datos Vida'!D173</f>
        <v>0</v>
      </c>
      <c r="E25" s="22">
        <f>'Datos Vida'!E173</f>
        <v>0</v>
      </c>
      <c r="F25" s="22">
        <f>'Datos Vida'!F173</f>
        <v>0</v>
      </c>
      <c r="G25" s="22">
        <f>'Datos Vida'!G173</f>
        <v>235</v>
      </c>
      <c r="H25" s="22">
        <f>'Datos Vida'!H173</f>
        <v>89</v>
      </c>
      <c r="I25" s="22">
        <f>'Datos Vida'!I173</f>
        <v>1</v>
      </c>
      <c r="J25" s="22">
        <f>'Datos Vida'!J173</f>
        <v>0</v>
      </c>
      <c r="K25" s="54">
        <f>'Datos Vida'!K173</f>
        <v>325</v>
      </c>
    </row>
    <row r="26" spans="2:13">
      <c r="B26" s="38" t="str">
        <f>'Datos Vida'!B174</f>
        <v>Cruz del Sur</v>
      </c>
      <c r="C26" s="22">
        <f>'Datos Vida'!C174</f>
        <v>4578</v>
      </c>
      <c r="D26" s="22">
        <f>'Datos Vida'!D174</f>
        <v>10686</v>
      </c>
      <c r="E26" s="22">
        <f>'Datos Vida'!E174</f>
        <v>517780</v>
      </c>
      <c r="F26" s="22">
        <f>'Datos Vida'!F174</f>
        <v>1865</v>
      </c>
      <c r="G26" s="22">
        <f>'Datos Vida'!G174</f>
        <v>1318</v>
      </c>
      <c r="H26" s="22">
        <f>'Datos Vida'!H174</f>
        <v>299</v>
      </c>
      <c r="I26" s="22">
        <f>'Datos Vida'!I174</f>
        <v>126</v>
      </c>
      <c r="J26" s="22">
        <f>'Datos Vida'!J174</f>
        <v>0</v>
      </c>
      <c r="K26" s="54">
        <f>'Datos Vida'!K174</f>
        <v>536652</v>
      </c>
    </row>
    <row r="27" spans="2:13">
      <c r="B27" s="38" t="str">
        <f>'Datos Vida'!B175</f>
        <v>EuroAmerica Seguros de Vida</v>
      </c>
      <c r="C27" s="22">
        <f>'Datos Vida'!C175</f>
        <v>1751</v>
      </c>
      <c r="D27" s="22">
        <f>'Datos Vida'!D175</f>
        <v>97</v>
      </c>
      <c r="E27" s="22">
        <f>'Datos Vida'!E175</f>
        <v>849774</v>
      </c>
      <c r="F27" s="22">
        <f>'Datos Vida'!F175</f>
        <v>198</v>
      </c>
      <c r="G27" s="22">
        <f>'Datos Vida'!G175</f>
        <v>461</v>
      </c>
      <c r="H27" s="22">
        <f>'Datos Vida'!H175</f>
        <v>138</v>
      </c>
      <c r="I27" s="22">
        <f>'Datos Vida'!I175</f>
        <v>18</v>
      </c>
      <c r="J27" s="22">
        <f>'Datos Vida'!J175</f>
        <v>0</v>
      </c>
      <c r="K27" s="54">
        <f>'Datos Vida'!K175</f>
        <v>852437</v>
      </c>
    </row>
    <row r="28" spans="2:13">
      <c r="B28" s="38" t="str">
        <f>'Datos Vida'!B176</f>
        <v>Huelen</v>
      </c>
      <c r="C28" s="22">
        <f>'Datos Vida'!C176</f>
        <v>0</v>
      </c>
      <c r="D28" s="22">
        <f>'Datos Vida'!D176</f>
        <v>71</v>
      </c>
      <c r="E28" s="22">
        <f>'Datos Vida'!E176</f>
        <v>0</v>
      </c>
      <c r="F28" s="22">
        <f>'Datos Vida'!F176</f>
        <v>0</v>
      </c>
      <c r="G28" s="22">
        <f>'Datos Vida'!G176</f>
        <v>0</v>
      </c>
      <c r="H28" s="22">
        <f>'Datos Vida'!H176</f>
        <v>0</v>
      </c>
      <c r="I28" s="22">
        <f>'Datos Vida'!I176</f>
        <v>0</v>
      </c>
      <c r="J28" s="22">
        <f>'Datos Vida'!J176</f>
        <v>0</v>
      </c>
      <c r="K28" s="54">
        <f>'Datos Vida'!K176</f>
        <v>71</v>
      </c>
    </row>
    <row r="29" spans="2:13">
      <c r="B29" s="38" t="str">
        <f>'Datos Vida'!B177</f>
        <v>Itaú Chile</v>
      </c>
      <c r="C29" s="22">
        <f>'Datos Vida'!C177</f>
        <v>0</v>
      </c>
      <c r="D29" s="22">
        <f>'Datos Vida'!D177</f>
        <v>113</v>
      </c>
      <c r="E29" s="22">
        <f>'Datos Vida'!E177</f>
        <v>100</v>
      </c>
      <c r="F29" s="22">
        <f>'Datos Vida'!F177</f>
        <v>0</v>
      </c>
      <c r="G29" s="22">
        <f>'Datos Vida'!G177</f>
        <v>0</v>
      </c>
      <c r="H29" s="22">
        <f>'Datos Vida'!H177</f>
        <v>0</v>
      </c>
      <c r="I29" s="22">
        <f>'Datos Vida'!I177</f>
        <v>0</v>
      </c>
      <c r="J29" s="22">
        <f>'Datos Vida'!J177</f>
        <v>0</v>
      </c>
      <c r="K29" s="54">
        <f>'Datos Vida'!K177</f>
        <v>213</v>
      </c>
    </row>
    <row r="30" spans="2:13">
      <c r="B30" s="38" t="str">
        <f>'Datos Vida'!B178</f>
        <v>Mapfre</v>
      </c>
      <c r="C30" s="22">
        <f>'Datos Vida'!C178</f>
        <v>190</v>
      </c>
      <c r="D30" s="22">
        <f>'Datos Vida'!D178</f>
        <v>86</v>
      </c>
      <c r="E30" s="22">
        <f>'Datos Vida'!E178</f>
        <v>5209</v>
      </c>
      <c r="F30" s="22">
        <f>'Datos Vida'!F178</f>
        <v>0</v>
      </c>
      <c r="G30" s="22">
        <f>'Datos Vida'!G178</f>
        <v>0</v>
      </c>
      <c r="H30" s="22">
        <f>'Datos Vida'!H178</f>
        <v>0</v>
      </c>
      <c r="I30" s="22">
        <f>'Datos Vida'!I178</f>
        <v>0</v>
      </c>
      <c r="J30" s="22">
        <f>'Datos Vida'!J178</f>
        <v>0</v>
      </c>
      <c r="K30" s="54">
        <f>'Datos Vida'!K178</f>
        <v>5485</v>
      </c>
    </row>
    <row r="31" spans="2:13">
      <c r="B31" s="38" t="str">
        <f>'Datos Vida'!B179</f>
        <v>Metlife Chile</v>
      </c>
      <c r="C31" s="22">
        <f>'Datos Vida'!C179</f>
        <v>15638</v>
      </c>
      <c r="D31" s="22">
        <f>'Datos Vida'!D179</f>
        <v>3926</v>
      </c>
      <c r="E31" s="22">
        <f>'Datos Vida'!E179</f>
        <v>1809960</v>
      </c>
      <c r="F31" s="22">
        <f>'Datos Vida'!F179</f>
        <v>2290</v>
      </c>
      <c r="G31" s="22">
        <f>'Datos Vida'!G179</f>
        <v>2143</v>
      </c>
      <c r="H31" s="22">
        <f>'Datos Vida'!H179</f>
        <v>835</v>
      </c>
      <c r="I31" s="22">
        <f>'Datos Vida'!I179</f>
        <v>471</v>
      </c>
      <c r="J31" s="22">
        <f>'Datos Vida'!J179</f>
        <v>71010</v>
      </c>
      <c r="K31" s="54">
        <f>'Datos Vida'!K179</f>
        <v>1906273</v>
      </c>
    </row>
    <row r="32" spans="2:13">
      <c r="B32" s="38" t="str">
        <f>'Datos Vida'!B180</f>
        <v>Mutualidad de Carabineros</v>
      </c>
      <c r="C32" s="22">
        <f>'Datos Vida'!C180</f>
        <v>2149</v>
      </c>
      <c r="D32" s="22">
        <f>'Datos Vida'!D180</f>
        <v>253</v>
      </c>
      <c r="E32" s="22">
        <f>'Datos Vida'!E180</f>
        <v>1951898</v>
      </c>
      <c r="F32" s="22">
        <f>'Datos Vida'!F180</f>
        <v>0</v>
      </c>
      <c r="G32" s="22">
        <f>'Datos Vida'!G180</f>
        <v>0</v>
      </c>
      <c r="H32" s="22">
        <f>'Datos Vida'!H180</f>
        <v>0</v>
      </c>
      <c r="I32" s="22">
        <f>'Datos Vida'!I180</f>
        <v>0</v>
      </c>
      <c r="J32" s="22">
        <f>'Datos Vida'!J180</f>
        <v>0</v>
      </c>
      <c r="K32" s="54">
        <f>'Datos Vida'!K180</f>
        <v>1954300</v>
      </c>
    </row>
    <row r="33" spans="2:13">
      <c r="B33" s="38" t="str">
        <f>'Datos Vida'!B181</f>
        <v>Mutualidad del Ejército y Aviación</v>
      </c>
      <c r="C33" s="22">
        <f>'Datos Vida'!C181</f>
        <v>6596</v>
      </c>
      <c r="D33" s="22">
        <f>'Datos Vida'!D181</f>
        <v>67</v>
      </c>
      <c r="E33" s="22">
        <f>'Datos Vida'!E181</f>
        <v>491</v>
      </c>
      <c r="F33" s="22">
        <f>'Datos Vida'!F181</f>
        <v>0</v>
      </c>
      <c r="G33" s="22">
        <f>'Datos Vida'!G181</f>
        <v>0</v>
      </c>
      <c r="H33" s="22">
        <f>'Datos Vida'!H181</f>
        <v>0</v>
      </c>
      <c r="I33" s="22">
        <f>'Datos Vida'!I181</f>
        <v>0</v>
      </c>
      <c r="J33" s="22">
        <f>'Datos Vida'!J181</f>
        <v>0</v>
      </c>
      <c r="K33" s="54">
        <f>'Datos Vida'!K181</f>
        <v>7154</v>
      </c>
    </row>
    <row r="34" spans="2:13">
      <c r="B34" s="38" t="str">
        <f>'Datos Vida'!B182</f>
        <v>Mutual de Seguros de Chile</v>
      </c>
      <c r="C34" s="22">
        <f>'Datos Vida'!C182</f>
        <v>7215</v>
      </c>
      <c r="D34" s="22">
        <f>'Datos Vida'!D182</f>
        <v>1</v>
      </c>
      <c r="E34" s="22">
        <f>'Datos Vida'!E182</f>
        <v>744</v>
      </c>
      <c r="F34" s="22">
        <f>'Datos Vida'!F182</f>
        <v>0</v>
      </c>
      <c r="G34" s="22">
        <f>'Datos Vida'!G182</f>
        <v>0</v>
      </c>
      <c r="H34" s="22">
        <f>'Datos Vida'!H182</f>
        <v>0</v>
      </c>
      <c r="I34" s="22">
        <f>'Datos Vida'!I182</f>
        <v>0</v>
      </c>
      <c r="J34" s="22">
        <f>'Datos Vida'!J182</f>
        <v>0</v>
      </c>
      <c r="K34" s="54">
        <f>'Datos Vida'!K182</f>
        <v>7960</v>
      </c>
    </row>
    <row r="35" spans="2:13">
      <c r="B35" s="38" t="str">
        <f>'Datos Vida'!B183</f>
        <v>Ohio National</v>
      </c>
      <c r="C35" s="22">
        <f>'Datos Vida'!C183</f>
        <v>298</v>
      </c>
      <c r="D35" s="22">
        <f>'Datos Vida'!D183</f>
        <v>9009</v>
      </c>
      <c r="E35" s="22">
        <f>'Datos Vida'!E183</f>
        <v>457</v>
      </c>
      <c r="F35" s="22">
        <f>'Datos Vida'!F183</f>
        <v>0</v>
      </c>
      <c r="G35" s="22">
        <f>'Datos Vida'!G183</f>
        <v>256</v>
      </c>
      <c r="H35" s="22">
        <f>'Datos Vida'!H183</f>
        <v>313</v>
      </c>
      <c r="I35" s="22">
        <f>'Datos Vida'!I183</f>
        <v>70</v>
      </c>
      <c r="J35" s="22">
        <f>'Datos Vida'!J183</f>
        <v>20658</v>
      </c>
      <c r="K35" s="54">
        <f>'Datos Vida'!K183</f>
        <v>31061</v>
      </c>
    </row>
    <row r="36" spans="2:13">
      <c r="B36" s="38" t="str">
        <f>'Datos Vida'!B184</f>
        <v>Penta Vida</v>
      </c>
      <c r="C36" s="22">
        <f>'Datos Vida'!C184</f>
        <v>2596</v>
      </c>
      <c r="D36" s="22">
        <f>'Datos Vida'!D184</f>
        <v>87</v>
      </c>
      <c r="E36" s="22">
        <f>'Datos Vida'!E184</f>
        <v>5</v>
      </c>
      <c r="F36" s="22">
        <f>'Datos Vida'!F184</f>
        <v>0</v>
      </c>
      <c r="G36" s="22">
        <f>'Datos Vida'!G184</f>
        <v>1210</v>
      </c>
      <c r="H36" s="22">
        <f>'Datos Vida'!H184</f>
        <v>496</v>
      </c>
      <c r="I36" s="22">
        <f>'Datos Vida'!I184</f>
        <v>93</v>
      </c>
      <c r="J36" s="22">
        <f>'Datos Vida'!J184</f>
        <v>1</v>
      </c>
      <c r="K36" s="54">
        <f>'Datos Vida'!K184</f>
        <v>4488</v>
      </c>
    </row>
    <row r="37" spans="2:13">
      <c r="B37" s="38" t="str">
        <f>'Datos Vida'!B185</f>
        <v>Principal</v>
      </c>
      <c r="C37" s="22">
        <f>'Datos Vida'!C185</f>
        <v>378</v>
      </c>
      <c r="D37" s="22">
        <f>'Datos Vida'!D185</f>
        <v>0</v>
      </c>
      <c r="E37" s="22">
        <f>'Datos Vida'!E185</f>
        <v>1</v>
      </c>
      <c r="F37" s="22">
        <f>'Datos Vida'!F185</f>
        <v>151</v>
      </c>
      <c r="G37" s="22">
        <f>'Datos Vida'!G185</f>
        <v>1714</v>
      </c>
      <c r="H37" s="22">
        <f>'Datos Vida'!H185</f>
        <v>429</v>
      </c>
      <c r="I37" s="22">
        <f>'Datos Vida'!I185</f>
        <v>171</v>
      </c>
      <c r="J37" s="22">
        <f>'Datos Vida'!J185</f>
        <v>0</v>
      </c>
      <c r="K37" s="54">
        <f>'Datos Vida'!K185</f>
        <v>2844</v>
      </c>
    </row>
    <row r="38" spans="2:13">
      <c r="B38" s="38" t="str">
        <f>'Datos Vida'!B186</f>
        <v>Renta Nacional</v>
      </c>
      <c r="C38" s="22">
        <f>'Datos Vida'!C186</f>
        <v>34</v>
      </c>
      <c r="D38" s="22">
        <f>'Datos Vida'!D186</f>
        <v>5</v>
      </c>
      <c r="E38" s="22">
        <f>'Datos Vida'!E186</f>
        <v>854</v>
      </c>
      <c r="F38" s="22">
        <f>'Datos Vida'!F186</f>
        <v>0</v>
      </c>
      <c r="G38" s="22">
        <f>'Datos Vida'!G186</f>
        <v>1191</v>
      </c>
      <c r="H38" s="22">
        <f>'Datos Vida'!H186</f>
        <v>464</v>
      </c>
      <c r="I38" s="22">
        <f>'Datos Vida'!I186</f>
        <v>162</v>
      </c>
      <c r="J38" s="22">
        <f>'Datos Vida'!J186</f>
        <v>0</v>
      </c>
      <c r="K38" s="54">
        <f>'Datos Vida'!K186</f>
        <v>2710</v>
      </c>
    </row>
    <row r="39" spans="2:13">
      <c r="B39" s="38" t="str">
        <f>'Datos Vida'!B187</f>
        <v>Rigel Seguros de Vida</v>
      </c>
      <c r="C39" s="22">
        <f>'Datos Vida'!C187</f>
        <v>0</v>
      </c>
      <c r="D39" s="22">
        <f>'Datos Vida'!D187</f>
        <v>0</v>
      </c>
      <c r="E39" s="22">
        <f>'Datos Vida'!E187</f>
        <v>0</v>
      </c>
      <c r="F39" s="22">
        <f>'Datos Vida'!F187</f>
        <v>0</v>
      </c>
      <c r="G39" s="22">
        <f>'Datos Vida'!G187</f>
        <v>0</v>
      </c>
      <c r="H39" s="22">
        <f>'Datos Vida'!H187</f>
        <v>0</v>
      </c>
      <c r="I39" s="22">
        <f>'Datos Vida'!I187</f>
        <v>0</v>
      </c>
      <c r="J39" s="22">
        <f>'Datos Vida'!J187</f>
        <v>8820</v>
      </c>
      <c r="K39" s="54">
        <f>'Datos Vida'!K187</f>
        <v>8820</v>
      </c>
    </row>
    <row r="40" spans="2:13">
      <c r="B40" s="38" t="str">
        <f>'Datos Vida'!B188</f>
        <v>Santander Seguros de Vida</v>
      </c>
      <c r="C40" s="22">
        <f>'Datos Vida'!C188</f>
        <v>8052</v>
      </c>
      <c r="D40" s="22">
        <f>'Datos Vida'!D188</f>
        <v>7895</v>
      </c>
      <c r="E40" s="22">
        <f>'Datos Vida'!E188</f>
        <v>3297</v>
      </c>
      <c r="F40" s="22">
        <f>'Datos Vida'!F188</f>
        <v>102</v>
      </c>
      <c r="G40" s="22">
        <f>'Datos Vida'!G188</f>
        <v>0</v>
      </c>
      <c r="H40" s="22">
        <f>'Datos Vida'!H188</f>
        <v>0</v>
      </c>
      <c r="I40" s="22">
        <f>'Datos Vida'!I188</f>
        <v>0</v>
      </c>
      <c r="J40" s="22">
        <f>'Datos Vida'!J188</f>
        <v>0</v>
      </c>
      <c r="K40" s="54">
        <f>'Datos Vida'!K188</f>
        <v>19346</v>
      </c>
      <c r="M40" s="10"/>
    </row>
    <row r="41" spans="2:13">
      <c r="B41" s="38" t="str">
        <f>'Datos Vida'!B189</f>
        <v>Security Previsión</v>
      </c>
      <c r="C41" s="22">
        <f>'Datos Vida'!C189</f>
        <v>11660</v>
      </c>
      <c r="D41" s="22">
        <f>'Datos Vida'!D189</f>
        <v>608</v>
      </c>
      <c r="E41" s="22">
        <f>'Datos Vida'!E189</f>
        <v>733705</v>
      </c>
      <c r="F41" s="22">
        <f>'Datos Vida'!F189</f>
        <v>1262</v>
      </c>
      <c r="G41" s="22">
        <f>'Datos Vida'!G189</f>
        <v>0</v>
      </c>
      <c r="H41" s="22">
        <f>'Datos Vida'!H189</f>
        <v>0</v>
      </c>
      <c r="I41" s="22">
        <f>'Datos Vida'!I189</f>
        <v>0</v>
      </c>
      <c r="J41" s="22">
        <f>'Datos Vida'!J189</f>
        <v>0</v>
      </c>
      <c r="K41" s="54">
        <f>'Datos Vida'!K189</f>
        <v>747235</v>
      </c>
    </row>
    <row r="42" spans="2:13">
      <c r="B42" s="38" t="str">
        <f>'Datos Vida'!B190</f>
        <v>Seguros CLC</v>
      </c>
      <c r="C42" s="22">
        <f>'Datos Vida'!C190</f>
        <v>6046</v>
      </c>
      <c r="D42" s="22">
        <f>'Datos Vida'!D190</f>
        <v>0</v>
      </c>
      <c r="E42" s="22">
        <f>'Datos Vida'!E190</f>
        <v>0</v>
      </c>
      <c r="F42" s="22">
        <f>'Datos Vida'!F190</f>
        <v>0</v>
      </c>
      <c r="G42" s="22">
        <f>'Datos Vida'!G190</f>
        <v>0</v>
      </c>
      <c r="H42" s="22">
        <f>'Datos Vida'!H190</f>
        <v>0</v>
      </c>
      <c r="I42" s="22">
        <f>'Datos Vida'!I190</f>
        <v>0</v>
      </c>
      <c r="J42" s="22">
        <f>'Datos Vida'!J190</f>
        <v>0</v>
      </c>
      <c r="K42" s="54">
        <f>'Datos Vida'!K190</f>
        <v>6046</v>
      </c>
    </row>
    <row r="43" spans="2:13">
      <c r="B43" s="38" t="str">
        <f>'Datos Vida'!B191</f>
        <v>Seguros de Vida Cámara</v>
      </c>
      <c r="C43" s="22">
        <f>'Datos Vida'!C191</f>
        <v>0</v>
      </c>
      <c r="D43" s="22">
        <f>'Datos Vida'!D191</f>
        <v>0</v>
      </c>
      <c r="E43" s="22">
        <f>'Datos Vida'!E191</f>
        <v>0</v>
      </c>
      <c r="F43" s="22">
        <f>'Datos Vida'!F191</f>
        <v>0</v>
      </c>
      <c r="G43" s="22">
        <f>'Datos Vida'!G191</f>
        <v>0</v>
      </c>
      <c r="H43" s="22">
        <f>'Datos Vida'!H191</f>
        <v>0</v>
      </c>
      <c r="I43" s="22">
        <f>'Datos Vida'!I191</f>
        <v>0</v>
      </c>
      <c r="J43" s="22">
        <f>'Datos Vida'!J191</f>
        <v>11971</v>
      </c>
      <c r="K43" s="54">
        <f>'Datos Vida'!K191</f>
        <v>11971</v>
      </c>
    </row>
    <row r="44" spans="2:13">
      <c r="B44" s="38" t="str">
        <f>'Datos Vida'!B192</f>
        <v>Sura</v>
      </c>
      <c r="C44" s="22">
        <f>'Datos Vida'!C192</f>
        <v>5369</v>
      </c>
      <c r="D44" s="22">
        <f>'Datos Vida'!D192</f>
        <v>4594</v>
      </c>
      <c r="E44" s="22">
        <f>'Datos Vida'!E192</f>
        <v>1196371</v>
      </c>
      <c r="F44" s="22">
        <f>'Datos Vida'!F192</f>
        <v>1626</v>
      </c>
      <c r="G44" s="22">
        <f>'Datos Vida'!G192</f>
        <v>0</v>
      </c>
      <c r="H44" s="22">
        <f>'Datos Vida'!H192</f>
        <v>0</v>
      </c>
      <c r="I44" s="22">
        <f>'Datos Vida'!I192</f>
        <v>0</v>
      </c>
      <c r="J44" s="22">
        <f>'Datos Vida'!J192</f>
        <v>2908</v>
      </c>
      <c r="K44" s="54">
        <f>'Datos Vida'!K192</f>
        <v>1210868</v>
      </c>
    </row>
    <row r="45" spans="2:13">
      <c r="B45" s="39" t="s">
        <v>27</v>
      </c>
      <c r="C45" s="27">
        <f t="shared" ref="C45:K45" si="0">SUM(C15:C44)</f>
        <v>118452</v>
      </c>
      <c r="D45" s="27">
        <f t="shared" si="0"/>
        <v>64904</v>
      </c>
      <c r="E45" s="27">
        <f t="shared" si="0"/>
        <v>9706700</v>
      </c>
      <c r="F45" s="27">
        <f t="shared" si="0"/>
        <v>11700</v>
      </c>
      <c r="G45" s="27">
        <f t="shared" si="0"/>
        <v>16541</v>
      </c>
      <c r="H45" s="27">
        <f t="shared" si="0"/>
        <v>5387</v>
      </c>
      <c r="I45" s="27">
        <f t="shared" si="0"/>
        <v>2130</v>
      </c>
      <c r="J45" s="27">
        <f t="shared" si="0"/>
        <v>147307</v>
      </c>
      <c r="K45" s="27">
        <f t="shared" si="0"/>
        <v>10073121</v>
      </c>
    </row>
    <row r="46" spans="2:13" s="10" customFormat="1">
      <c r="B46" s="40"/>
      <c r="C46" s="29"/>
      <c r="E46" s="29"/>
      <c r="F46" s="29"/>
      <c r="K46" s="52"/>
    </row>
  </sheetData>
  <conditionalFormatting sqref="M50:M1048576 N1:XFD1048576 A1:L1048576 M1:M5 M7:M44">
    <cfRule type="cellIs" dxfId="7" priority="4" stopIfTrue="1" operator="lessThan">
      <formula>0</formula>
    </cfRule>
  </conditionalFormatting>
  <hyperlinks>
    <hyperlink ref="C3" location="Índice!A1" display="Volver al Índice"/>
  </hyperlinks>
  <pageMargins left="0.70866141732283472" right="0.70866141732283472" top="0.74803149606299213" bottom="0.74803149606299213" header="0.31496062992125984" footer="0.31496062992125984"/>
  <pageSetup scale="78" orientation="landscape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B3:K46"/>
  <sheetViews>
    <sheetView zoomScale="80" zoomScaleNormal="80" workbookViewId="0"/>
  </sheetViews>
  <sheetFormatPr baseColWidth="10" defaultRowHeight="12.75"/>
  <cols>
    <col min="1" max="1" width="5.7109375" style="4" customWidth="1"/>
    <col min="2" max="2" width="30" style="4" customWidth="1"/>
    <col min="3" max="3" width="13.5703125" style="19" customWidth="1"/>
    <col min="4" max="4" width="13.5703125" style="4" customWidth="1"/>
    <col min="5" max="6" width="13.5703125" style="19" customWidth="1"/>
    <col min="7" max="9" width="13.5703125" style="4" customWidth="1"/>
    <col min="10" max="10" width="15.7109375" style="4" customWidth="1"/>
    <col min="11" max="11" width="15" style="15" customWidth="1"/>
    <col min="12" max="16384" width="11.42578125" style="4"/>
  </cols>
  <sheetData>
    <row r="3" spans="2:11">
      <c r="C3" s="5" t="s">
        <v>14</v>
      </c>
      <c r="E3" s="4"/>
    </row>
    <row r="11" spans="2:11" ht="21">
      <c r="B11" s="12" t="s">
        <v>85</v>
      </c>
    </row>
    <row r="12" spans="2:11">
      <c r="B12" s="20" t="str">
        <f>Índice!E43</f>
        <v>Cifras al 31.12.2011</v>
      </c>
    </row>
    <row r="14" spans="2:11" s="15" customFormat="1" ht="25.5">
      <c r="B14" s="112" t="s">
        <v>63</v>
      </c>
      <c r="C14" s="110" t="str">
        <f>'Datos Vida'!C197</f>
        <v>Individuales</v>
      </c>
      <c r="D14" s="110" t="str">
        <f>'Datos Vida'!D197</f>
        <v>Desgravamen</v>
      </c>
      <c r="E14" s="110" t="str">
        <f>'Datos Vida'!E197</f>
        <v>Grupo</v>
      </c>
      <c r="F14" s="110" t="str">
        <f>'Datos Vida'!F197</f>
        <v>Seguros APV</v>
      </c>
      <c r="G14" s="110" t="str">
        <f>'Datos Vida'!G197</f>
        <v>Renta Vit. Vejez</v>
      </c>
      <c r="H14" s="110" t="str">
        <f>'Datos Vida'!H197</f>
        <v>Renta Vit. Invalidez</v>
      </c>
      <c r="I14" s="110" t="str">
        <f>'Datos Vida'!I197</f>
        <v>Renta Vit. Sobrevivencia</v>
      </c>
      <c r="J14" s="110" t="str">
        <f>'Datos Vida'!J197</f>
        <v>Seg. AFP. + Inv. y Sobrevivencia</v>
      </c>
      <c r="K14" s="110" t="str">
        <f>'Datos Vida'!K197</f>
        <v>Total</v>
      </c>
    </row>
    <row r="15" spans="2:11" s="15" customFormat="1">
      <c r="B15" s="38" t="str">
        <f>'Datos Vida'!B198</f>
        <v>ACE Seguros de Vida</v>
      </c>
      <c r="C15" s="22">
        <f>'Datos Vida'!C198</f>
        <v>16</v>
      </c>
      <c r="D15" s="23">
        <f>'Datos Vida'!D198</f>
        <v>11</v>
      </c>
      <c r="E15" s="22">
        <f>'Datos Vida'!E198</f>
        <v>63</v>
      </c>
      <c r="F15" s="22">
        <f>'Datos Vida'!F198</f>
        <v>0</v>
      </c>
      <c r="G15" s="24">
        <f>'Datos Vida'!G198</f>
        <v>0</v>
      </c>
      <c r="H15" s="24">
        <f>'Datos Vida'!H198</f>
        <v>0</v>
      </c>
      <c r="I15" s="24">
        <f>'Datos Vida'!I198</f>
        <v>0</v>
      </c>
      <c r="J15" s="8">
        <f>'Datos Vida'!J198</f>
        <v>0</v>
      </c>
      <c r="K15" s="56">
        <f>'Datos Vida'!K198</f>
        <v>90</v>
      </c>
    </row>
    <row r="16" spans="2:11">
      <c r="B16" s="38" t="str">
        <f>'Datos Vida'!B199</f>
        <v>Banchile Seguros de Vida</v>
      </c>
      <c r="C16" s="22">
        <f>'Datos Vida'!C199</f>
        <v>68760</v>
      </c>
      <c r="D16" s="23">
        <f>'Datos Vida'!D199</f>
        <v>149</v>
      </c>
      <c r="E16" s="22">
        <f>'Datos Vida'!E199</f>
        <v>424</v>
      </c>
      <c r="F16" s="22">
        <f>'Datos Vida'!F199</f>
        <v>0</v>
      </c>
      <c r="G16" s="24">
        <f>'Datos Vida'!G199</f>
        <v>0</v>
      </c>
      <c r="H16" s="24">
        <f>'Datos Vida'!H199</f>
        <v>0</v>
      </c>
      <c r="I16" s="24">
        <f>'Datos Vida'!I199</f>
        <v>0</v>
      </c>
      <c r="J16" s="8">
        <f>'Datos Vida'!J199</f>
        <v>0</v>
      </c>
      <c r="K16" s="56">
        <f>'Datos Vida'!K199</f>
        <v>69333</v>
      </c>
    </row>
    <row r="17" spans="2:11">
      <c r="B17" s="38" t="str">
        <f>'Datos Vida'!B200</f>
        <v>BBVA Seguros de Vida</v>
      </c>
      <c r="C17" s="22">
        <f>'Datos Vida'!C200</f>
        <v>1935</v>
      </c>
      <c r="D17" s="23">
        <f>'Datos Vida'!D200</f>
        <v>4</v>
      </c>
      <c r="E17" s="22">
        <f>'Datos Vida'!E200</f>
        <v>1</v>
      </c>
      <c r="F17" s="22">
        <f>'Datos Vida'!F200</f>
        <v>0</v>
      </c>
      <c r="G17" s="24">
        <f>'Datos Vida'!G200</f>
        <v>0</v>
      </c>
      <c r="H17" s="24">
        <f>'Datos Vida'!H200</f>
        <v>56</v>
      </c>
      <c r="I17" s="24">
        <f>'Datos Vida'!I200</f>
        <v>5</v>
      </c>
      <c r="J17" s="8">
        <f>'Datos Vida'!J200</f>
        <v>0</v>
      </c>
      <c r="K17" s="56">
        <f>'Datos Vida'!K200</f>
        <v>2001</v>
      </c>
    </row>
    <row r="18" spans="2:11" s="15" customFormat="1">
      <c r="B18" s="38" t="str">
        <f>'Datos Vida'!B201</f>
        <v>BCI Seguros Vida</v>
      </c>
      <c r="C18" s="22">
        <f>'Datos Vida'!C201</f>
        <v>21996</v>
      </c>
      <c r="D18" s="23">
        <f>'Datos Vida'!D201</f>
        <v>3</v>
      </c>
      <c r="E18" s="22">
        <f>'Datos Vida'!E201</f>
        <v>206</v>
      </c>
      <c r="F18" s="22">
        <f>'Datos Vida'!F201</f>
        <v>1</v>
      </c>
      <c r="G18" s="24">
        <f>'Datos Vida'!G201</f>
        <v>0</v>
      </c>
      <c r="H18" s="24">
        <f>'Datos Vida'!H201</f>
        <v>0</v>
      </c>
      <c r="I18" s="24">
        <f>'Datos Vida'!I201</f>
        <v>0</v>
      </c>
      <c r="J18" s="8">
        <f>'Datos Vida'!J201</f>
        <v>0</v>
      </c>
      <c r="K18" s="56">
        <f>'Datos Vida'!K201</f>
        <v>22206</v>
      </c>
    </row>
    <row r="19" spans="2:11">
      <c r="B19" s="38" t="str">
        <f>'Datos Vida'!B202</f>
        <v>BICE Vida</v>
      </c>
      <c r="C19" s="22">
        <f>'Datos Vida'!C202</f>
        <v>2648</v>
      </c>
      <c r="D19" s="23">
        <f>'Datos Vida'!D202</f>
        <v>39</v>
      </c>
      <c r="E19" s="22">
        <f>'Datos Vida'!E202</f>
        <v>1307</v>
      </c>
      <c r="F19" s="22">
        <f>'Datos Vida'!F202</f>
        <v>3474</v>
      </c>
      <c r="G19" s="24">
        <f>'Datos Vida'!G202</f>
        <v>1191</v>
      </c>
      <c r="H19" s="24">
        <f>'Datos Vida'!H202</f>
        <v>639</v>
      </c>
      <c r="I19" s="24">
        <f>'Datos Vida'!I202</f>
        <v>224</v>
      </c>
      <c r="J19" s="8">
        <f>'Datos Vida'!J202</f>
        <v>0</v>
      </c>
      <c r="K19" s="56">
        <f>'Datos Vida'!K202</f>
        <v>9522</v>
      </c>
    </row>
    <row r="20" spans="2:11">
      <c r="B20" s="38" t="str">
        <f>'Datos Vida'!B203</f>
        <v>Cardif</v>
      </c>
      <c r="C20" s="22">
        <f>'Datos Vida'!C203</f>
        <v>21723</v>
      </c>
      <c r="D20" s="23">
        <f>'Datos Vida'!D203</f>
        <v>1542</v>
      </c>
      <c r="E20" s="22">
        <f>'Datos Vida'!E203</f>
        <v>75228</v>
      </c>
      <c r="F20" s="22">
        <f>'Datos Vida'!F203</f>
        <v>0</v>
      </c>
      <c r="G20" s="24">
        <f>'Datos Vida'!G203</f>
        <v>0</v>
      </c>
      <c r="H20" s="24">
        <f>'Datos Vida'!H203</f>
        <v>0</v>
      </c>
      <c r="I20" s="24">
        <f>'Datos Vida'!I203</f>
        <v>0</v>
      </c>
      <c r="J20" s="8">
        <f>'Datos Vida'!J203</f>
        <v>0</v>
      </c>
      <c r="K20" s="56">
        <f>'Datos Vida'!K203</f>
        <v>98493</v>
      </c>
    </row>
    <row r="21" spans="2:11">
      <c r="B21" s="38" t="str">
        <f>'Datos Vida'!B204</f>
        <v>Chilena Consolidada</v>
      </c>
      <c r="C21" s="22">
        <f>'Datos Vida'!C204</f>
        <v>88793</v>
      </c>
      <c r="D21" s="23">
        <f>'Datos Vida'!D204</f>
        <v>0</v>
      </c>
      <c r="E21" s="22">
        <f>'Datos Vida'!E204</f>
        <v>458</v>
      </c>
      <c r="F21" s="22">
        <f>'Datos Vida'!F204</f>
        <v>2431</v>
      </c>
      <c r="G21" s="24">
        <f>'Datos Vida'!G204</f>
        <v>1279</v>
      </c>
      <c r="H21" s="24">
        <f>'Datos Vida'!H204</f>
        <v>286</v>
      </c>
      <c r="I21" s="24">
        <f>'Datos Vida'!I204</f>
        <v>106</v>
      </c>
      <c r="J21" s="8">
        <f>'Datos Vida'!J204</f>
        <v>0</v>
      </c>
      <c r="K21" s="56">
        <f>'Datos Vida'!K204</f>
        <v>93353</v>
      </c>
    </row>
    <row r="22" spans="2:11">
      <c r="B22" s="38" t="str">
        <f>'Datos Vida'!B205</f>
        <v>CN Life Chile</v>
      </c>
      <c r="C22" s="22">
        <f>'Datos Vida'!C205</f>
        <v>0</v>
      </c>
      <c r="D22" s="23">
        <f>'Datos Vida'!D205</f>
        <v>1</v>
      </c>
      <c r="E22" s="22">
        <f>'Datos Vida'!E205</f>
        <v>0</v>
      </c>
      <c r="F22" s="22">
        <f>'Datos Vida'!F205</f>
        <v>0</v>
      </c>
      <c r="G22" s="24">
        <f>'Datos Vida'!G205</f>
        <v>249</v>
      </c>
      <c r="H22" s="24">
        <f>'Datos Vida'!H205</f>
        <v>62</v>
      </c>
      <c r="I22" s="24">
        <f>'Datos Vida'!I205</f>
        <v>31</v>
      </c>
      <c r="J22" s="8">
        <f>'Datos Vida'!J205</f>
        <v>0</v>
      </c>
      <c r="K22" s="56">
        <f>'Datos Vida'!K205</f>
        <v>343</v>
      </c>
    </row>
    <row r="23" spans="2:11">
      <c r="B23" s="38" t="str">
        <f>'Datos Vida'!B206</f>
        <v>Consorcio Nacional de Seguros</v>
      </c>
      <c r="C23" s="22">
        <f>'Datos Vida'!C206</f>
        <v>10303</v>
      </c>
      <c r="D23" s="23">
        <f>'Datos Vida'!D206</f>
        <v>363</v>
      </c>
      <c r="E23" s="22">
        <f>'Datos Vida'!E206</f>
        <v>389</v>
      </c>
      <c r="F23" s="22">
        <f>'Datos Vida'!F206</f>
        <v>8416</v>
      </c>
      <c r="G23" s="24">
        <f>'Datos Vida'!G206</f>
        <v>3054</v>
      </c>
      <c r="H23" s="24">
        <f>'Datos Vida'!H206</f>
        <v>804</v>
      </c>
      <c r="I23" s="24">
        <f>'Datos Vida'!I206</f>
        <v>405</v>
      </c>
      <c r="J23" s="8">
        <f>'Datos Vida'!J206</f>
        <v>0</v>
      </c>
      <c r="K23" s="56">
        <f>'Datos Vida'!K206</f>
        <v>23734</v>
      </c>
    </row>
    <row r="24" spans="2:11">
      <c r="B24" s="38" t="str">
        <f>'Datos Vida'!B207</f>
        <v>CorpVida</v>
      </c>
      <c r="C24" s="22">
        <f>'Datos Vida'!C207</f>
        <v>4901</v>
      </c>
      <c r="D24" s="23">
        <f>'Datos Vida'!D207</f>
        <v>20</v>
      </c>
      <c r="E24" s="22">
        <f>'Datos Vida'!E207</f>
        <v>37</v>
      </c>
      <c r="F24" s="22">
        <f>'Datos Vida'!F207</f>
        <v>3179</v>
      </c>
      <c r="G24" s="24">
        <f>'Datos Vida'!G207</f>
        <v>2240</v>
      </c>
      <c r="H24" s="24">
        <f>'Datos Vida'!H207</f>
        <v>477</v>
      </c>
      <c r="I24" s="24">
        <f>'Datos Vida'!I207</f>
        <v>247</v>
      </c>
      <c r="J24" s="8">
        <f>'Datos Vida'!J207</f>
        <v>0</v>
      </c>
      <c r="K24" s="56">
        <f>'Datos Vida'!K207</f>
        <v>11101</v>
      </c>
    </row>
    <row r="25" spans="2:11">
      <c r="B25" s="38" t="str">
        <f>'Datos Vida'!B208</f>
        <v>CorpSeguros</v>
      </c>
      <c r="C25" s="22">
        <f>'Datos Vida'!C208</f>
        <v>0</v>
      </c>
      <c r="D25" s="23">
        <f>'Datos Vida'!D208</f>
        <v>0</v>
      </c>
      <c r="E25" s="22">
        <f>'Datos Vida'!E208</f>
        <v>0</v>
      </c>
      <c r="F25" s="22">
        <f>'Datos Vida'!F208</f>
        <v>0</v>
      </c>
      <c r="G25" s="24">
        <f>'Datos Vida'!G208</f>
        <v>235</v>
      </c>
      <c r="H25" s="24">
        <f>'Datos Vida'!H208</f>
        <v>89</v>
      </c>
      <c r="I25" s="24">
        <f>'Datos Vida'!I208</f>
        <v>1</v>
      </c>
      <c r="J25" s="8">
        <f>'Datos Vida'!J208</f>
        <v>0</v>
      </c>
      <c r="K25" s="56">
        <f>'Datos Vida'!K208</f>
        <v>325</v>
      </c>
    </row>
    <row r="26" spans="2:11">
      <c r="B26" s="38" t="str">
        <f>'Datos Vida'!B209</f>
        <v>Cruz del Sur</v>
      </c>
      <c r="C26" s="22">
        <f>'Datos Vida'!C209</f>
        <v>7153</v>
      </c>
      <c r="D26" s="23">
        <f>'Datos Vida'!D209</f>
        <v>46</v>
      </c>
      <c r="E26" s="22">
        <f>'Datos Vida'!E209</f>
        <v>1008</v>
      </c>
      <c r="F26" s="22">
        <f>'Datos Vida'!F209</f>
        <v>3018</v>
      </c>
      <c r="G26" s="24">
        <f>'Datos Vida'!G209</f>
        <v>1318</v>
      </c>
      <c r="H26" s="24">
        <f>'Datos Vida'!H209</f>
        <v>299</v>
      </c>
      <c r="I26" s="24">
        <f>'Datos Vida'!I209</f>
        <v>406</v>
      </c>
      <c r="J26" s="8">
        <f>'Datos Vida'!J209</f>
        <v>1</v>
      </c>
      <c r="K26" s="56">
        <f>'Datos Vida'!K209</f>
        <v>13249</v>
      </c>
    </row>
    <row r="27" spans="2:11">
      <c r="B27" s="38" t="str">
        <f>'Datos Vida'!B210</f>
        <v>EuroAmerica Seguros de Vida</v>
      </c>
      <c r="C27" s="22">
        <f>'Datos Vida'!C210</f>
        <v>5407</v>
      </c>
      <c r="D27" s="23">
        <f>'Datos Vida'!D210</f>
        <v>3</v>
      </c>
      <c r="E27" s="22">
        <f>'Datos Vida'!E210</f>
        <v>564</v>
      </c>
      <c r="F27" s="22">
        <f>'Datos Vida'!F210</f>
        <v>1632</v>
      </c>
      <c r="G27" s="24">
        <f>'Datos Vida'!G210</f>
        <v>461</v>
      </c>
      <c r="H27" s="24">
        <f>'Datos Vida'!H210</f>
        <v>138</v>
      </c>
      <c r="I27" s="24">
        <f>'Datos Vida'!I210</f>
        <v>18</v>
      </c>
      <c r="J27" s="8">
        <f>'Datos Vida'!J210</f>
        <v>0</v>
      </c>
      <c r="K27" s="56">
        <f>'Datos Vida'!K210</f>
        <v>8223</v>
      </c>
    </row>
    <row r="28" spans="2:11">
      <c r="B28" s="38" t="str">
        <f>'Datos Vida'!B211</f>
        <v>Huelen</v>
      </c>
      <c r="C28" s="22">
        <f>'Datos Vida'!C211</f>
        <v>0</v>
      </c>
      <c r="D28" s="23">
        <f>'Datos Vida'!D211</f>
        <v>1</v>
      </c>
      <c r="E28" s="22">
        <f>'Datos Vida'!E211</f>
        <v>0</v>
      </c>
      <c r="F28" s="22">
        <f>'Datos Vida'!F211</f>
        <v>0</v>
      </c>
      <c r="G28" s="24">
        <f>'Datos Vida'!G211</f>
        <v>0</v>
      </c>
      <c r="H28" s="24">
        <f>'Datos Vida'!H211</f>
        <v>0</v>
      </c>
      <c r="I28" s="24">
        <f>'Datos Vida'!I211</f>
        <v>0</v>
      </c>
      <c r="J28" s="8">
        <f>'Datos Vida'!J211</f>
        <v>0</v>
      </c>
      <c r="K28" s="56">
        <f>'Datos Vida'!K211</f>
        <v>1</v>
      </c>
    </row>
    <row r="29" spans="2:11">
      <c r="B29" s="38" t="str">
        <f>'Datos Vida'!B212</f>
        <v>Itaú Chile</v>
      </c>
      <c r="C29" s="22">
        <f>'Datos Vida'!C212</f>
        <v>33</v>
      </c>
      <c r="D29" s="23">
        <f>'Datos Vida'!D212</f>
        <v>4</v>
      </c>
      <c r="E29" s="22">
        <f>'Datos Vida'!E212</f>
        <v>148</v>
      </c>
      <c r="F29" s="22">
        <f>'Datos Vida'!F212</f>
        <v>0</v>
      </c>
      <c r="G29" s="24">
        <f>'Datos Vida'!G212</f>
        <v>0</v>
      </c>
      <c r="H29" s="24">
        <f>'Datos Vida'!H212</f>
        <v>0</v>
      </c>
      <c r="I29" s="24">
        <f>'Datos Vida'!I212</f>
        <v>0</v>
      </c>
      <c r="J29" s="8">
        <f>'Datos Vida'!J212</f>
        <v>0</v>
      </c>
      <c r="K29" s="56">
        <f>'Datos Vida'!K212</f>
        <v>185</v>
      </c>
    </row>
    <row r="30" spans="2:11">
      <c r="B30" s="38" t="str">
        <f>'Datos Vida'!B213</f>
        <v>Mapfre</v>
      </c>
      <c r="C30" s="22">
        <f>'Datos Vida'!C213</f>
        <v>7251</v>
      </c>
      <c r="D30" s="23">
        <f>'Datos Vida'!D213</f>
        <v>111</v>
      </c>
      <c r="E30" s="22">
        <f>'Datos Vida'!E213</f>
        <v>568</v>
      </c>
      <c r="F30" s="22">
        <f>'Datos Vida'!F213</f>
        <v>0</v>
      </c>
      <c r="G30" s="24">
        <f>'Datos Vida'!G213</f>
        <v>0</v>
      </c>
      <c r="H30" s="24">
        <f>'Datos Vida'!H213</f>
        <v>0</v>
      </c>
      <c r="I30" s="24">
        <f>'Datos Vida'!I213</f>
        <v>0</v>
      </c>
      <c r="J30" s="8">
        <f>'Datos Vida'!J213</f>
        <v>0</v>
      </c>
      <c r="K30" s="56">
        <f>'Datos Vida'!K213</f>
        <v>7930</v>
      </c>
    </row>
    <row r="31" spans="2:11">
      <c r="B31" s="38" t="str">
        <f>'Datos Vida'!B214</f>
        <v>Metlife Chile</v>
      </c>
      <c r="C31" s="22">
        <f>'Datos Vida'!C214</f>
        <v>327796</v>
      </c>
      <c r="D31" s="23">
        <f>'Datos Vida'!D214</f>
        <v>5</v>
      </c>
      <c r="E31" s="22">
        <f>'Datos Vida'!E214</f>
        <v>4022</v>
      </c>
      <c r="F31" s="22">
        <f>'Datos Vida'!F214</f>
        <v>9869</v>
      </c>
      <c r="G31" s="24">
        <f>'Datos Vida'!G214</f>
        <v>2150</v>
      </c>
      <c r="H31" s="24">
        <f>'Datos Vida'!H214</f>
        <v>882</v>
      </c>
      <c r="I31" s="24">
        <f>'Datos Vida'!I214</f>
        <v>483</v>
      </c>
      <c r="J31" s="8">
        <f>'Datos Vida'!J214</f>
        <v>1</v>
      </c>
      <c r="K31" s="56">
        <f>'Datos Vida'!K214</f>
        <v>345208</v>
      </c>
    </row>
    <row r="32" spans="2:11">
      <c r="B32" s="38" t="str">
        <f>'Datos Vida'!B215</f>
        <v>Mutualidad de Carabineros</v>
      </c>
      <c r="C32" s="22">
        <f>'Datos Vida'!C215</f>
        <v>2657</v>
      </c>
      <c r="D32" s="23">
        <f>'Datos Vida'!D215</f>
        <v>31506</v>
      </c>
      <c r="E32" s="22">
        <f>'Datos Vida'!E215</f>
        <v>13141</v>
      </c>
      <c r="F32" s="22">
        <f>'Datos Vida'!F215</f>
        <v>0</v>
      </c>
      <c r="G32" s="24">
        <f>'Datos Vida'!G215</f>
        <v>0</v>
      </c>
      <c r="H32" s="24">
        <f>'Datos Vida'!H215</f>
        <v>0</v>
      </c>
      <c r="I32" s="24">
        <f>'Datos Vida'!I215</f>
        <v>0</v>
      </c>
      <c r="J32" s="8">
        <f>'Datos Vida'!J215</f>
        <v>0</v>
      </c>
      <c r="K32" s="56">
        <f>'Datos Vida'!K215</f>
        <v>47304</v>
      </c>
    </row>
    <row r="33" spans="2:11">
      <c r="B33" s="38" t="str">
        <f>'Datos Vida'!B216</f>
        <v>Mutualidad del Ejército y Aviación</v>
      </c>
      <c r="C33" s="22">
        <f>'Datos Vida'!C216</f>
        <v>8799</v>
      </c>
      <c r="D33" s="23">
        <f>'Datos Vida'!D216</f>
        <v>0</v>
      </c>
      <c r="E33" s="22">
        <f>'Datos Vida'!E216</f>
        <v>27</v>
      </c>
      <c r="F33" s="22">
        <f>'Datos Vida'!F216</f>
        <v>0</v>
      </c>
      <c r="G33" s="24">
        <f>'Datos Vida'!G216</f>
        <v>0</v>
      </c>
      <c r="H33" s="24">
        <f>'Datos Vida'!H216</f>
        <v>0</v>
      </c>
      <c r="I33" s="24">
        <f>'Datos Vida'!I216</f>
        <v>0</v>
      </c>
      <c r="J33" s="8">
        <f>'Datos Vida'!J216</f>
        <v>0</v>
      </c>
      <c r="K33" s="56">
        <f>'Datos Vida'!K216</f>
        <v>8826</v>
      </c>
    </row>
    <row r="34" spans="2:11">
      <c r="B34" s="38" t="str">
        <f>'Datos Vida'!B217</f>
        <v>Mutual de Seguros de Chile</v>
      </c>
      <c r="C34" s="22">
        <f>'Datos Vida'!C217</f>
        <v>26168</v>
      </c>
      <c r="D34" s="23">
        <f>'Datos Vida'!D217</f>
        <v>551</v>
      </c>
      <c r="E34" s="22">
        <f>'Datos Vida'!E217</f>
        <v>4485</v>
      </c>
      <c r="F34" s="22">
        <f>'Datos Vida'!F217</f>
        <v>0</v>
      </c>
      <c r="G34" s="24">
        <f>'Datos Vida'!G217</f>
        <v>0</v>
      </c>
      <c r="H34" s="24">
        <f>'Datos Vida'!H217</f>
        <v>0</v>
      </c>
      <c r="I34" s="24">
        <f>'Datos Vida'!I217</f>
        <v>0</v>
      </c>
      <c r="J34" s="8">
        <f>'Datos Vida'!J217</f>
        <v>0</v>
      </c>
      <c r="K34" s="56">
        <f>'Datos Vida'!K217</f>
        <v>31204</v>
      </c>
    </row>
    <row r="35" spans="2:11">
      <c r="B35" s="38" t="str">
        <f>'Datos Vida'!B218</f>
        <v>Ohio National</v>
      </c>
      <c r="C35" s="22">
        <f>'Datos Vida'!C218</f>
        <v>34609</v>
      </c>
      <c r="D35" s="23">
        <f>'Datos Vida'!D218</f>
        <v>6</v>
      </c>
      <c r="E35" s="22">
        <f>'Datos Vida'!E218</f>
        <v>14</v>
      </c>
      <c r="F35" s="22">
        <f>'Datos Vida'!F218</f>
        <v>0</v>
      </c>
      <c r="G35" s="24">
        <f>'Datos Vida'!G218</f>
        <v>256</v>
      </c>
      <c r="H35" s="24">
        <f>'Datos Vida'!H218</f>
        <v>313</v>
      </c>
      <c r="I35" s="24">
        <f>'Datos Vida'!I218</f>
        <v>70</v>
      </c>
      <c r="J35" s="8">
        <f>'Datos Vida'!J218</f>
        <v>0</v>
      </c>
      <c r="K35" s="56">
        <f>'Datos Vida'!K218</f>
        <v>35268</v>
      </c>
    </row>
    <row r="36" spans="2:11">
      <c r="B36" s="38" t="str">
        <f>'Datos Vida'!B219</f>
        <v>Penta Vida</v>
      </c>
      <c r="C36" s="22">
        <f>'Datos Vida'!C219</f>
        <v>2387</v>
      </c>
      <c r="D36" s="23">
        <f>'Datos Vida'!D219</f>
        <v>8</v>
      </c>
      <c r="E36" s="22">
        <f>'Datos Vida'!E219</f>
        <v>0</v>
      </c>
      <c r="F36" s="22">
        <f>'Datos Vida'!F219</f>
        <v>0</v>
      </c>
      <c r="G36" s="24">
        <f>'Datos Vida'!G219</f>
        <v>1210</v>
      </c>
      <c r="H36" s="24">
        <f>'Datos Vida'!H219</f>
        <v>496</v>
      </c>
      <c r="I36" s="24">
        <f>'Datos Vida'!I219</f>
        <v>93</v>
      </c>
      <c r="J36" s="8">
        <f>'Datos Vida'!J219</f>
        <v>0</v>
      </c>
      <c r="K36" s="56">
        <f>'Datos Vida'!K219</f>
        <v>4194</v>
      </c>
    </row>
    <row r="37" spans="2:11">
      <c r="B37" s="38" t="str">
        <f>'Datos Vida'!B220</f>
        <v>Principal</v>
      </c>
      <c r="C37" s="22">
        <f>'Datos Vida'!C220</f>
        <v>697</v>
      </c>
      <c r="D37" s="23">
        <f>'Datos Vida'!D220</f>
        <v>0</v>
      </c>
      <c r="E37" s="22">
        <f>'Datos Vida'!E220</f>
        <v>0</v>
      </c>
      <c r="F37" s="22">
        <f>'Datos Vida'!F220</f>
        <v>1536</v>
      </c>
      <c r="G37" s="24">
        <f>'Datos Vida'!G220</f>
        <v>1713</v>
      </c>
      <c r="H37" s="24">
        <f>'Datos Vida'!H220</f>
        <v>429</v>
      </c>
      <c r="I37" s="24">
        <f>'Datos Vida'!I220</f>
        <v>171</v>
      </c>
      <c r="J37" s="8">
        <f>'Datos Vida'!J220</f>
        <v>0</v>
      </c>
      <c r="K37" s="56">
        <f>'Datos Vida'!K220</f>
        <v>4546</v>
      </c>
    </row>
    <row r="38" spans="2:11">
      <c r="B38" s="38" t="str">
        <f>'Datos Vida'!B221</f>
        <v>Renta Nacional</v>
      </c>
      <c r="C38" s="22">
        <f>'Datos Vida'!C221</f>
        <v>132</v>
      </c>
      <c r="D38" s="23">
        <f>'Datos Vida'!D221</f>
        <v>0</v>
      </c>
      <c r="E38" s="22">
        <f>'Datos Vida'!E221</f>
        <v>148</v>
      </c>
      <c r="F38" s="22">
        <f>'Datos Vida'!F221</f>
        <v>0</v>
      </c>
      <c r="G38" s="24">
        <f>'Datos Vida'!G221</f>
        <v>1191</v>
      </c>
      <c r="H38" s="24">
        <f>'Datos Vida'!H221</f>
        <v>464</v>
      </c>
      <c r="I38" s="24">
        <f>'Datos Vida'!I221</f>
        <v>162</v>
      </c>
      <c r="J38" s="8">
        <f>'Datos Vida'!J221</f>
        <v>0</v>
      </c>
      <c r="K38" s="56">
        <f>'Datos Vida'!K221</f>
        <v>2097</v>
      </c>
    </row>
    <row r="39" spans="2:11">
      <c r="B39" s="38" t="str">
        <f>'Datos Vida'!B222</f>
        <v>Rigel Seguros de Vida</v>
      </c>
      <c r="C39" s="22">
        <f>'Datos Vida'!C222</f>
        <v>0</v>
      </c>
      <c r="D39" s="23">
        <f>'Datos Vida'!D222</f>
        <v>0</v>
      </c>
      <c r="E39" s="22">
        <f>'Datos Vida'!E222</f>
        <v>0</v>
      </c>
      <c r="F39" s="22">
        <f>'Datos Vida'!F222</f>
        <v>0</v>
      </c>
      <c r="G39" s="24">
        <f>'Datos Vida'!G222</f>
        <v>0</v>
      </c>
      <c r="H39" s="24">
        <f>'Datos Vida'!H222</f>
        <v>0</v>
      </c>
      <c r="I39" s="24">
        <f>'Datos Vida'!I222</f>
        <v>0</v>
      </c>
      <c r="J39" s="8">
        <f>'Datos Vida'!J222</f>
        <v>0</v>
      </c>
      <c r="K39" s="56">
        <f>'Datos Vida'!K222</f>
        <v>0</v>
      </c>
    </row>
    <row r="40" spans="2:11">
      <c r="B40" s="38" t="str">
        <f>'Datos Vida'!B223</f>
        <v>Santander Seguros de Vida</v>
      </c>
      <c r="C40" s="22">
        <f>'Datos Vida'!C223</f>
        <v>205644</v>
      </c>
      <c r="D40" s="23">
        <f>'Datos Vida'!D223</f>
        <v>18</v>
      </c>
      <c r="E40" s="22">
        <f>'Datos Vida'!E223</f>
        <v>186</v>
      </c>
      <c r="F40" s="22">
        <f>'Datos Vida'!F223</f>
        <v>0</v>
      </c>
      <c r="G40" s="24">
        <f>'Datos Vida'!G223</f>
        <v>0</v>
      </c>
      <c r="H40" s="24">
        <f>'Datos Vida'!H223</f>
        <v>0</v>
      </c>
      <c r="I40" s="24">
        <f>'Datos Vida'!I223</f>
        <v>0</v>
      </c>
      <c r="J40" s="8">
        <f>'Datos Vida'!J223</f>
        <v>0</v>
      </c>
      <c r="K40" s="56">
        <f>'Datos Vida'!K223</f>
        <v>205848</v>
      </c>
    </row>
    <row r="41" spans="2:11">
      <c r="B41" s="38" t="str">
        <f>'Datos Vida'!B224</f>
        <v>Security Previsión</v>
      </c>
      <c r="C41" s="22">
        <f>'Datos Vida'!C224</f>
        <v>45489</v>
      </c>
      <c r="D41" s="23">
        <f>'Datos Vida'!D224</f>
        <v>5</v>
      </c>
      <c r="E41" s="22">
        <f>'Datos Vida'!E224</f>
        <v>81</v>
      </c>
      <c r="F41" s="22">
        <f>'Datos Vida'!F224</f>
        <v>5160</v>
      </c>
      <c r="G41" s="24">
        <f>'Datos Vida'!G224</f>
        <v>186</v>
      </c>
      <c r="H41" s="24">
        <f>'Datos Vida'!H224</f>
        <v>35</v>
      </c>
      <c r="I41" s="24">
        <f>'Datos Vida'!I224</f>
        <v>24</v>
      </c>
      <c r="J41" s="8">
        <f>'Datos Vida'!J224</f>
        <v>0</v>
      </c>
      <c r="K41" s="56">
        <f>'Datos Vida'!K224</f>
        <v>50980</v>
      </c>
    </row>
    <row r="42" spans="2:11">
      <c r="B42" s="38" t="str">
        <f>'Datos Vida'!B225</f>
        <v>Seguros CLC</v>
      </c>
      <c r="C42" s="22">
        <f>'Datos Vida'!C225</f>
        <v>4964</v>
      </c>
      <c r="D42" s="23">
        <f>'Datos Vida'!D225</f>
        <v>0</v>
      </c>
      <c r="E42" s="22">
        <f>'Datos Vida'!E225</f>
        <v>1</v>
      </c>
      <c r="F42" s="22">
        <f>'Datos Vida'!F225</f>
        <v>0</v>
      </c>
      <c r="G42" s="24">
        <f>'Datos Vida'!G225</f>
        <v>0</v>
      </c>
      <c r="H42" s="24">
        <f>'Datos Vida'!H225</f>
        <v>0</v>
      </c>
      <c r="I42" s="24">
        <f>'Datos Vida'!I225</f>
        <v>0</v>
      </c>
      <c r="J42" s="8">
        <f>'Datos Vida'!J225</f>
        <v>0</v>
      </c>
      <c r="K42" s="56">
        <f>'Datos Vida'!K225</f>
        <v>4965</v>
      </c>
    </row>
    <row r="43" spans="2:11">
      <c r="B43" s="38" t="str">
        <f>'Datos Vida'!B226</f>
        <v>Seguros de Vida Cámara</v>
      </c>
      <c r="C43" s="22">
        <f>'Datos Vida'!C226</f>
        <v>0</v>
      </c>
      <c r="D43" s="23">
        <f>'Datos Vida'!D226</f>
        <v>0</v>
      </c>
      <c r="E43" s="22">
        <f>'Datos Vida'!E226</f>
        <v>0</v>
      </c>
      <c r="F43" s="22">
        <f>'Datos Vida'!F226</f>
        <v>0</v>
      </c>
      <c r="G43" s="24">
        <f>'Datos Vida'!G226</f>
        <v>0</v>
      </c>
      <c r="H43" s="24">
        <f>'Datos Vida'!H226</f>
        <v>0</v>
      </c>
      <c r="I43" s="24">
        <f>'Datos Vida'!I226</f>
        <v>0</v>
      </c>
      <c r="J43" s="8">
        <f>'Datos Vida'!J226</f>
        <v>1</v>
      </c>
      <c r="K43" s="56">
        <f>'Datos Vida'!K226</f>
        <v>1</v>
      </c>
    </row>
    <row r="44" spans="2:11">
      <c r="B44" s="38" t="str">
        <f>'Datos Vida'!B227</f>
        <v>Sura</v>
      </c>
      <c r="C44" s="22">
        <f>'Datos Vida'!C227</f>
        <v>1910</v>
      </c>
      <c r="D44" s="23">
        <f>'Datos Vida'!D227</f>
        <v>27</v>
      </c>
      <c r="E44" s="22">
        <f>'Datos Vida'!E227</f>
        <v>116</v>
      </c>
      <c r="F44" s="22">
        <f>'Datos Vida'!F227</f>
        <v>2937</v>
      </c>
      <c r="G44" s="24">
        <f>'Datos Vida'!G227</f>
        <v>0</v>
      </c>
      <c r="H44" s="24">
        <f>'Datos Vida'!H227</f>
        <v>0</v>
      </c>
      <c r="I44" s="24">
        <f>'Datos Vida'!I227</f>
        <v>0</v>
      </c>
      <c r="J44" s="8">
        <f>'Datos Vida'!J227</f>
        <v>0</v>
      </c>
      <c r="K44" s="56">
        <f>'Datos Vida'!K227</f>
        <v>4990</v>
      </c>
    </row>
    <row r="45" spans="2:11">
      <c r="B45" s="39" t="s">
        <v>27</v>
      </c>
      <c r="C45" s="27">
        <f t="shared" ref="C45:K45" si="0">SUM(C15:C44)</f>
        <v>902171</v>
      </c>
      <c r="D45" s="27">
        <f t="shared" si="0"/>
        <v>34423</v>
      </c>
      <c r="E45" s="27">
        <f t="shared" si="0"/>
        <v>102622</v>
      </c>
      <c r="F45" s="27">
        <f t="shared" si="0"/>
        <v>41653</v>
      </c>
      <c r="G45" s="27">
        <f t="shared" si="0"/>
        <v>16733</v>
      </c>
      <c r="H45" s="27">
        <f t="shared" si="0"/>
        <v>5469</v>
      </c>
      <c r="I45" s="27">
        <f t="shared" si="0"/>
        <v>2446</v>
      </c>
      <c r="J45" s="27">
        <f t="shared" si="0"/>
        <v>3</v>
      </c>
      <c r="K45" s="27">
        <f t="shared" si="0"/>
        <v>1105520</v>
      </c>
    </row>
    <row r="46" spans="2:11" s="10" customFormat="1">
      <c r="B46" s="40"/>
      <c r="C46" s="29"/>
      <c r="E46" s="29"/>
      <c r="F46" s="29"/>
      <c r="K46" s="52"/>
    </row>
  </sheetData>
  <conditionalFormatting sqref="A1:XFD1048576">
    <cfRule type="cellIs" dxfId="6" priority="3" stopIfTrue="1" operator="lessThan">
      <formula>0</formula>
    </cfRule>
  </conditionalFormatting>
  <hyperlinks>
    <hyperlink ref="C3" location="Índice!A1" display="Volver al Índice"/>
  </hyperlinks>
  <pageMargins left="0.70866141732283472" right="0.70866141732283472" top="0.74803149606299213" bottom="0.74803149606299213" header="0.31496062992125984" footer="0.31496062992125984"/>
  <pageSetup scale="78" orientation="landscape" verticalDpi="12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2:Z245"/>
  <sheetViews>
    <sheetView zoomScale="80" zoomScaleNormal="80" workbookViewId="0"/>
  </sheetViews>
  <sheetFormatPr baseColWidth="10" defaultRowHeight="12.75"/>
  <cols>
    <col min="1" max="1" width="5.7109375" style="2" customWidth="1"/>
    <col min="2" max="2" width="31.42578125" style="2" customWidth="1"/>
    <col min="3" max="11" width="13.5703125" style="2" customWidth="1"/>
    <col min="12" max="12" width="13.5703125" style="69" customWidth="1"/>
    <col min="13" max="25" width="3.5703125" style="59" customWidth="1"/>
    <col min="26" max="16384" width="11.42578125" style="2"/>
  </cols>
  <sheetData>
    <row r="2" spans="1:25" s="45" customFormat="1" ht="26.25">
      <c r="B2" s="46" t="s">
        <v>122</v>
      </c>
      <c r="L2" s="68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</row>
    <row r="4" spans="1:25" s="48" customFormat="1" ht="24" customHeight="1">
      <c r="A4" s="47"/>
      <c r="B4" s="159" t="s">
        <v>94</v>
      </c>
      <c r="C4" s="159"/>
      <c r="D4" s="159"/>
      <c r="E4" s="49"/>
      <c r="F4" s="49"/>
      <c r="G4" s="49"/>
      <c r="H4" s="49"/>
      <c r="I4" s="49"/>
      <c r="J4" s="49"/>
      <c r="K4" s="49"/>
      <c r="L4" s="49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</row>
    <row r="5" spans="1:25">
      <c r="B5" s="61" t="s">
        <v>26</v>
      </c>
      <c r="C5" s="62" t="str">
        <f>res_PD!C14</f>
        <v>31.12.2010</v>
      </c>
      <c r="D5" s="62" t="str">
        <f>res_PD!E14</f>
        <v>31.12.2011</v>
      </c>
    </row>
    <row r="6" spans="1:25">
      <c r="B6" s="63" t="s">
        <v>32</v>
      </c>
      <c r="C6" s="8">
        <v>497267313</v>
      </c>
      <c r="D6" s="8">
        <v>611902446</v>
      </c>
      <c r="N6" s="60">
        <f>D6-(C114+C123)</f>
        <v>0</v>
      </c>
    </row>
    <row r="7" spans="1:25">
      <c r="B7" s="63" t="s">
        <v>33</v>
      </c>
      <c r="C7" s="8">
        <v>348217572</v>
      </c>
      <c r="D7" s="8">
        <v>420725123</v>
      </c>
      <c r="N7" s="60">
        <f>D7-(D114+D123)</f>
        <v>0</v>
      </c>
    </row>
    <row r="8" spans="1:25">
      <c r="B8" s="63" t="s">
        <v>34</v>
      </c>
      <c r="C8" s="8">
        <v>48325159</v>
      </c>
      <c r="D8" s="8">
        <v>63696966</v>
      </c>
      <c r="N8" s="60">
        <f>D8-(E114+E123)</f>
        <v>0</v>
      </c>
    </row>
    <row r="9" spans="1:25">
      <c r="B9" s="63" t="s">
        <v>35</v>
      </c>
      <c r="C9" s="8">
        <v>36069572</v>
      </c>
      <c r="D9" s="8">
        <v>43805942</v>
      </c>
      <c r="N9" s="60">
        <f>D9-(F114+F123)</f>
        <v>0</v>
      </c>
    </row>
    <row r="10" spans="1:25">
      <c r="B10" s="63" t="s">
        <v>36</v>
      </c>
      <c r="C10" s="8">
        <v>43581692</v>
      </c>
      <c r="D10" s="8">
        <v>48860901</v>
      </c>
      <c r="N10" s="60">
        <f>D10-(G114+G123)</f>
        <v>0</v>
      </c>
    </row>
    <row r="11" spans="1:25">
      <c r="B11" s="63" t="s">
        <v>46</v>
      </c>
      <c r="C11" s="8">
        <v>38404204</v>
      </c>
      <c r="D11" s="8">
        <v>46747401</v>
      </c>
      <c r="N11" s="60">
        <f>D11-(I114+I123+H114+H123)</f>
        <v>0</v>
      </c>
    </row>
    <row r="12" spans="1:25">
      <c r="B12" s="148" t="s">
        <v>175</v>
      </c>
      <c r="C12" s="8">
        <v>51920943</v>
      </c>
      <c r="D12" s="8">
        <v>68430483</v>
      </c>
      <c r="N12" s="60">
        <f>D12-(J114+J123)</f>
        <v>0</v>
      </c>
    </row>
    <row r="13" spans="1:25">
      <c r="B13" s="63" t="s">
        <v>37</v>
      </c>
      <c r="C13" s="8">
        <v>369327555</v>
      </c>
      <c r="D13" s="8">
        <v>440788872</v>
      </c>
      <c r="N13" s="60">
        <f>D13-(K114+K123)</f>
        <v>0</v>
      </c>
    </row>
    <row r="14" spans="1:25">
      <c r="B14" s="9" t="s">
        <v>27</v>
      </c>
      <c r="C14" s="9">
        <f>SUM(C6:C13)</f>
        <v>1433114010</v>
      </c>
      <c r="D14" s="9">
        <f>SUM(D6:D13)</f>
        <v>1744958134</v>
      </c>
      <c r="N14" s="60">
        <f>D14-(C79+C88)</f>
        <v>0</v>
      </c>
      <c r="O14" s="60">
        <f>D14-(L114+L123)</f>
        <v>0</v>
      </c>
      <c r="P14" s="60">
        <f>D14-(C79+C88)</f>
        <v>0</v>
      </c>
      <c r="Q14" s="60">
        <f>SUM(C6:C13)-C14</f>
        <v>0</v>
      </c>
      <c r="R14" s="60">
        <f>SUM(D6:D13)-D14</f>
        <v>0</v>
      </c>
    </row>
    <row r="17" spans="1:25" s="48" customFormat="1" ht="24" customHeight="1">
      <c r="A17" s="47"/>
      <c r="B17" s="159" t="s">
        <v>95</v>
      </c>
      <c r="C17" s="159"/>
      <c r="D17" s="159"/>
      <c r="E17" s="49"/>
      <c r="F17" s="49"/>
      <c r="G17" s="49"/>
      <c r="H17" s="49"/>
      <c r="I17" s="49"/>
      <c r="J17" s="49"/>
      <c r="K17" s="49"/>
      <c r="L17" s="49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</row>
    <row r="18" spans="1:25">
      <c r="B18" s="61" t="s">
        <v>26</v>
      </c>
      <c r="C18" s="62" t="str">
        <f>C5</f>
        <v>31.12.2010</v>
      </c>
      <c r="D18" s="62" t="str">
        <f>D5</f>
        <v>31.12.2011</v>
      </c>
    </row>
    <row r="19" spans="1:25">
      <c r="B19" s="63" t="str">
        <f t="shared" ref="B19:B24" si="0">B6</f>
        <v>Incendio</v>
      </c>
      <c r="C19" s="8">
        <v>3591251671</v>
      </c>
      <c r="D19" s="8">
        <v>109488704</v>
      </c>
      <c r="N19" s="60">
        <f>D19-(C149+C158)</f>
        <v>0</v>
      </c>
    </row>
    <row r="20" spans="1:25">
      <c r="B20" s="63" t="str">
        <f t="shared" si="0"/>
        <v>Vehículos</v>
      </c>
      <c r="C20" s="8">
        <v>223755210</v>
      </c>
      <c r="D20" s="8">
        <v>254695777</v>
      </c>
      <c r="N20" s="60">
        <f>D20-(D149+D158)</f>
        <v>0</v>
      </c>
    </row>
    <row r="21" spans="1:25">
      <c r="B21" s="63" t="str">
        <f t="shared" si="0"/>
        <v>Transporte</v>
      </c>
      <c r="C21" s="8">
        <v>47198580</v>
      </c>
      <c r="D21" s="8">
        <v>20399988</v>
      </c>
      <c r="N21" s="60">
        <f>D21-(E149+E158)</f>
        <v>0</v>
      </c>
    </row>
    <row r="22" spans="1:25">
      <c r="B22" s="63" t="str">
        <f t="shared" si="0"/>
        <v>Robo C/Fractura</v>
      </c>
      <c r="C22" s="8">
        <v>16472759</v>
      </c>
      <c r="D22" s="8">
        <v>17885789</v>
      </c>
      <c r="N22" s="60">
        <f>D22-(F149+F158)</f>
        <v>0</v>
      </c>
    </row>
    <row r="23" spans="1:25">
      <c r="B23" s="63" t="str">
        <f t="shared" si="0"/>
        <v>SOAP</v>
      </c>
      <c r="C23" s="8">
        <v>26473369</v>
      </c>
      <c r="D23" s="8">
        <v>27494942</v>
      </c>
      <c r="N23" s="60">
        <f>D23-(G149+G158)</f>
        <v>0</v>
      </c>
    </row>
    <row r="24" spans="1:25">
      <c r="B24" s="63" t="str">
        <f t="shared" si="0"/>
        <v>Garantía y Crédito</v>
      </c>
      <c r="C24" s="8">
        <v>14847059</v>
      </c>
      <c r="D24" s="8">
        <v>22276711</v>
      </c>
      <c r="N24" s="60">
        <f>D24-(H149+H158+I149+I158)</f>
        <v>0</v>
      </c>
    </row>
    <row r="25" spans="1:25">
      <c r="B25" s="148" t="s">
        <v>175</v>
      </c>
      <c r="C25" s="8">
        <v>27569614</v>
      </c>
      <c r="D25" s="8">
        <v>25494294</v>
      </c>
      <c r="N25" s="60">
        <f>D25-(J149+J158)</f>
        <v>0</v>
      </c>
    </row>
    <row r="26" spans="1:25">
      <c r="B26" s="63" t="str">
        <f t="shared" ref="B26" si="1">B13</f>
        <v>Otros</v>
      </c>
      <c r="C26" s="8">
        <v>249321252</v>
      </c>
      <c r="D26" s="8">
        <v>181078671</v>
      </c>
      <c r="N26" s="60">
        <f>D26-(K149+K158)</f>
        <v>0</v>
      </c>
      <c r="O26" s="67"/>
    </row>
    <row r="27" spans="1:25">
      <c r="B27" s="9" t="s">
        <v>27</v>
      </c>
      <c r="C27" s="9">
        <f>SUM(C19:C26)</f>
        <v>4196889514</v>
      </c>
      <c r="D27" s="9">
        <f>SUM(D19:D26)</f>
        <v>658814876</v>
      </c>
      <c r="N27" s="60">
        <f>D27-(L149+L158)</f>
        <v>0</v>
      </c>
      <c r="O27" s="60">
        <f>D27-(G79+G88)</f>
        <v>0</v>
      </c>
      <c r="P27" s="60">
        <f>SUM(C19:C26)-C27</f>
        <v>0</v>
      </c>
      <c r="Q27" s="60">
        <f>SUM(D19:D26)-D27</f>
        <v>0</v>
      </c>
    </row>
    <row r="30" spans="1:25" s="48" customFormat="1" ht="24" customHeight="1">
      <c r="A30" s="47"/>
      <c r="B30" s="159" t="s">
        <v>96</v>
      </c>
      <c r="C30" s="159"/>
      <c r="D30" s="159"/>
      <c r="E30" s="49"/>
      <c r="F30" s="49"/>
      <c r="G30" s="49"/>
      <c r="H30" s="49"/>
      <c r="I30" s="49"/>
      <c r="J30" s="49"/>
      <c r="K30" s="49"/>
      <c r="L30" s="49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</row>
    <row r="31" spans="1:25">
      <c r="B31" s="61" t="s">
        <v>26</v>
      </c>
      <c r="C31" s="62" t="str">
        <f>C5</f>
        <v>31.12.2010</v>
      </c>
      <c r="D31" s="62" t="str">
        <f>D5</f>
        <v>31.12.2011</v>
      </c>
    </row>
    <row r="32" spans="1:25">
      <c r="B32" s="63" t="str">
        <f t="shared" ref="B32:B37" si="2">B6</f>
        <v>Incendio</v>
      </c>
      <c r="C32" s="8">
        <v>269724</v>
      </c>
      <c r="D32" s="8">
        <v>97937</v>
      </c>
      <c r="N32" s="60">
        <f>D32-(C184+C193)</f>
        <v>0</v>
      </c>
    </row>
    <row r="33" spans="1:25">
      <c r="B33" s="63" t="str">
        <f t="shared" si="2"/>
        <v>Vehículos</v>
      </c>
      <c r="C33" s="8">
        <v>440730</v>
      </c>
      <c r="D33" s="8">
        <v>483590</v>
      </c>
      <c r="N33" s="60">
        <f>D33-(D184+D193)</f>
        <v>0</v>
      </c>
    </row>
    <row r="34" spans="1:25">
      <c r="B34" s="63" t="str">
        <f t="shared" si="2"/>
        <v>Transporte</v>
      </c>
      <c r="C34" s="8">
        <v>67933</v>
      </c>
      <c r="D34" s="8">
        <v>68702</v>
      </c>
      <c r="N34" s="60">
        <f>D34-(E184+E193)</f>
        <v>0</v>
      </c>
    </row>
    <row r="35" spans="1:25">
      <c r="B35" s="63" t="str">
        <f t="shared" si="2"/>
        <v>Robo C/Fractura</v>
      </c>
      <c r="C35" s="8">
        <v>11350</v>
      </c>
      <c r="D35" s="8">
        <v>16119</v>
      </c>
      <c r="N35" s="60">
        <f>D35-(F184+F193)</f>
        <v>0</v>
      </c>
    </row>
    <row r="36" spans="1:25">
      <c r="B36" s="63" t="str">
        <f t="shared" si="2"/>
        <v>SOAP</v>
      </c>
      <c r="C36" s="8">
        <v>27310</v>
      </c>
      <c r="D36" s="8">
        <v>29766</v>
      </c>
      <c r="N36" s="60">
        <f>D36-(G184+G193)</f>
        <v>0</v>
      </c>
    </row>
    <row r="37" spans="1:25">
      <c r="B37" s="63" t="str">
        <f t="shared" si="2"/>
        <v>Garantía y Crédito</v>
      </c>
      <c r="C37" s="8">
        <v>7560</v>
      </c>
      <c r="D37" s="8">
        <v>3999</v>
      </c>
      <c r="N37" s="60">
        <f>D37-(H184+H193+I184+I193)</f>
        <v>0</v>
      </c>
    </row>
    <row r="38" spans="1:25">
      <c r="B38" s="148" t="s">
        <v>175</v>
      </c>
      <c r="C38" s="8">
        <v>9080</v>
      </c>
      <c r="D38" s="8">
        <v>10859</v>
      </c>
      <c r="N38" s="60">
        <f>D38-(J184+J193)</f>
        <v>0</v>
      </c>
    </row>
    <row r="39" spans="1:25">
      <c r="B39" s="63" t="str">
        <f t="shared" ref="B39" si="3">B13</f>
        <v>Otros</v>
      </c>
      <c r="C39" s="8">
        <v>219891</v>
      </c>
      <c r="D39" s="8">
        <v>239408</v>
      </c>
      <c r="N39" s="60">
        <f>D39-(K184+K193)</f>
        <v>0</v>
      </c>
    </row>
    <row r="40" spans="1:25">
      <c r="B40" s="9" t="s">
        <v>27</v>
      </c>
      <c r="C40" s="9">
        <f>SUM(C32:C39)</f>
        <v>1053578</v>
      </c>
      <c r="D40" s="9">
        <f>SUM(D32:D39)</f>
        <v>950380</v>
      </c>
      <c r="N40" s="60">
        <f>D40-(L184+L193)</f>
        <v>0</v>
      </c>
      <c r="O40" s="60">
        <f>SUM(C32:C39)-C40</f>
        <v>0</v>
      </c>
      <c r="P40" s="60">
        <f>SUM(D32:D39)-D40</f>
        <v>0</v>
      </c>
    </row>
    <row r="43" spans="1:25" s="48" customFormat="1" ht="24" customHeight="1">
      <c r="A43" s="47"/>
      <c r="B43" s="159" t="s">
        <v>97</v>
      </c>
      <c r="C43" s="159"/>
      <c r="D43" s="159"/>
      <c r="E43" s="49"/>
      <c r="F43" s="49"/>
      <c r="G43" s="49"/>
      <c r="H43" s="49"/>
      <c r="I43" s="49"/>
      <c r="J43" s="49"/>
      <c r="K43" s="49"/>
      <c r="L43" s="49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</row>
    <row r="44" spans="1:25">
      <c r="B44" s="61" t="s">
        <v>26</v>
      </c>
      <c r="C44" s="62" t="str">
        <f>C18</f>
        <v>31.12.2010</v>
      </c>
      <c r="D44" s="62" t="str">
        <f>D18</f>
        <v>31.12.2011</v>
      </c>
    </row>
    <row r="45" spans="1:25">
      <c r="B45" s="63" t="str">
        <f t="shared" ref="B45:B50" si="4">B6</f>
        <v>Incendio</v>
      </c>
      <c r="C45" s="8">
        <v>1555240</v>
      </c>
      <c r="D45" s="8">
        <v>1852924</v>
      </c>
      <c r="N45" s="60">
        <f>D45-(C219+C228)</f>
        <v>0</v>
      </c>
    </row>
    <row r="46" spans="1:25">
      <c r="B46" s="63" t="str">
        <f t="shared" si="4"/>
        <v>Vehículos</v>
      </c>
      <c r="C46" s="8">
        <v>1835110</v>
      </c>
      <c r="D46" s="8">
        <v>2131233</v>
      </c>
      <c r="N46" s="60">
        <f>D46-(D219+D228)</f>
        <v>0</v>
      </c>
    </row>
    <row r="47" spans="1:25">
      <c r="B47" s="63" t="str">
        <f t="shared" si="4"/>
        <v>Transporte</v>
      </c>
      <c r="C47" s="8">
        <v>86652</v>
      </c>
      <c r="D47" s="8">
        <v>93684</v>
      </c>
      <c r="N47" s="60">
        <f>D47-(E219+E228)</f>
        <v>0</v>
      </c>
    </row>
    <row r="48" spans="1:25">
      <c r="B48" s="63" t="str">
        <f t="shared" si="4"/>
        <v>Robo C/Fractura</v>
      </c>
      <c r="C48" s="8">
        <v>400619</v>
      </c>
      <c r="D48" s="8">
        <v>508189</v>
      </c>
      <c r="N48" s="60">
        <f>D48-(F219+F228)</f>
        <v>0</v>
      </c>
    </row>
    <row r="49" spans="1:25">
      <c r="B49" s="63" t="str">
        <f t="shared" si="4"/>
        <v>SOAP</v>
      </c>
      <c r="C49" s="8">
        <v>3278375</v>
      </c>
      <c r="D49" s="8">
        <v>3565564</v>
      </c>
      <c r="N49" s="60">
        <f>D49-(G219+G228)</f>
        <v>0</v>
      </c>
    </row>
    <row r="50" spans="1:25">
      <c r="B50" s="63" t="str">
        <f t="shared" si="4"/>
        <v>Garantía y Crédito</v>
      </c>
      <c r="C50" s="8">
        <v>37020</v>
      </c>
      <c r="D50" s="8">
        <v>49092</v>
      </c>
      <c r="N50" s="60">
        <f>D50-(H219+H228+I219+I228)</f>
        <v>0</v>
      </c>
    </row>
    <row r="51" spans="1:25">
      <c r="B51" s="148" t="s">
        <v>175</v>
      </c>
      <c r="C51" s="8">
        <v>211669</v>
      </c>
      <c r="D51" s="8">
        <v>257461</v>
      </c>
      <c r="N51" s="60">
        <f>D51-(J219+J228)</f>
        <v>0</v>
      </c>
    </row>
    <row r="52" spans="1:25">
      <c r="B52" s="63" t="str">
        <f t="shared" ref="B52" si="5">B13</f>
        <v>Otros</v>
      </c>
      <c r="C52" s="8">
        <v>2462752</v>
      </c>
      <c r="D52" s="8">
        <v>2802154</v>
      </c>
      <c r="N52" s="60">
        <f>D52-(K219+K228)</f>
        <v>0</v>
      </c>
    </row>
    <row r="53" spans="1:25">
      <c r="B53" s="9" t="s">
        <v>27</v>
      </c>
      <c r="C53" s="9">
        <f>SUM(C45:C52)</f>
        <v>9867437</v>
      </c>
      <c r="D53" s="9">
        <f>SUM(D45:D52)</f>
        <v>11260301</v>
      </c>
      <c r="N53" s="60">
        <f>D53-(L219+L228)</f>
        <v>0</v>
      </c>
      <c r="O53" s="60">
        <f>SUM(C45:C52)-C53</f>
        <v>0</v>
      </c>
      <c r="P53" s="60">
        <f>SUM(D45:D52)-D53</f>
        <v>0</v>
      </c>
    </row>
    <row r="54" spans="1:25">
      <c r="J54" s="150"/>
    </row>
    <row r="55" spans="1:25">
      <c r="J55" s="150"/>
    </row>
    <row r="56" spans="1:25" s="48" customFormat="1" ht="24" customHeight="1">
      <c r="A56" s="47"/>
      <c r="B56" s="157" t="s">
        <v>98</v>
      </c>
      <c r="C56" s="160"/>
      <c r="D56" s="160"/>
      <c r="E56" s="160"/>
      <c r="F56" s="160"/>
      <c r="G56" s="160"/>
      <c r="H56" s="160"/>
      <c r="I56" s="158"/>
      <c r="J56" s="151"/>
      <c r="K56" s="49"/>
      <c r="L56" s="49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</row>
    <row r="57" spans="1:25" ht="25.5">
      <c r="B57" s="64" t="s">
        <v>60</v>
      </c>
      <c r="C57" s="62" t="s">
        <v>15</v>
      </c>
      <c r="D57" s="62" t="s">
        <v>16</v>
      </c>
      <c r="E57" s="62" t="s">
        <v>17</v>
      </c>
      <c r="F57" s="65" t="s">
        <v>18</v>
      </c>
      <c r="G57" s="62" t="s">
        <v>61</v>
      </c>
      <c r="H57" s="62" t="s">
        <v>20</v>
      </c>
      <c r="I57" s="62" t="s">
        <v>62</v>
      </c>
      <c r="J57" s="152"/>
    </row>
    <row r="58" spans="1:25">
      <c r="B58" s="21" t="s">
        <v>111</v>
      </c>
      <c r="C58" s="25">
        <v>81994706</v>
      </c>
      <c r="D58" s="24">
        <v>283035</v>
      </c>
      <c r="E58" s="25">
        <v>105853</v>
      </c>
      <c r="F58" s="25">
        <v>30053</v>
      </c>
      <c r="G58" s="24">
        <v>35176216</v>
      </c>
      <c r="H58" s="24">
        <v>14747947</v>
      </c>
      <c r="I58" s="24">
        <v>10579749</v>
      </c>
      <c r="J58" s="153"/>
    </row>
    <row r="59" spans="1:25">
      <c r="B59" s="21" t="s">
        <v>148</v>
      </c>
      <c r="C59" s="25">
        <v>133020163</v>
      </c>
      <c r="D59" s="24">
        <v>4036916</v>
      </c>
      <c r="E59" s="25">
        <v>3879055</v>
      </c>
      <c r="F59" s="25">
        <v>313417</v>
      </c>
      <c r="G59" s="24">
        <v>60986504</v>
      </c>
      <c r="H59" s="24">
        <v>24927810</v>
      </c>
      <c r="I59" s="24">
        <v>42479236</v>
      </c>
      <c r="J59" s="153"/>
    </row>
    <row r="60" spans="1:25">
      <c r="B60" s="21" t="s">
        <v>112</v>
      </c>
      <c r="C60" s="25">
        <v>164033291</v>
      </c>
      <c r="D60" s="24">
        <v>6128342</v>
      </c>
      <c r="E60" s="25">
        <v>6740446</v>
      </c>
      <c r="F60" s="25">
        <v>1031026</v>
      </c>
      <c r="G60" s="24">
        <v>83751099</v>
      </c>
      <c r="H60" s="24">
        <v>37317936</v>
      </c>
      <c r="I60" s="24">
        <v>80443264</v>
      </c>
      <c r="J60" s="153"/>
    </row>
    <row r="61" spans="1:25">
      <c r="B61" s="21" t="s">
        <v>131</v>
      </c>
      <c r="C61" s="25">
        <v>127934343</v>
      </c>
      <c r="D61" s="24">
        <v>1401293</v>
      </c>
      <c r="E61" s="25">
        <v>4763564</v>
      </c>
      <c r="F61" s="25">
        <v>4325535</v>
      </c>
      <c r="G61" s="24">
        <v>36318531</v>
      </c>
      <c r="H61" s="24">
        <v>61642969</v>
      </c>
      <c r="I61" s="24">
        <v>173793523</v>
      </c>
      <c r="J61" s="153"/>
    </row>
    <row r="62" spans="1:25">
      <c r="B62" s="21" t="s">
        <v>152</v>
      </c>
      <c r="C62" s="25">
        <v>78524359</v>
      </c>
      <c r="D62" s="24">
        <v>4038319</v>
      </c>
      <c r="E62" s="25">
        <v>7813381</v>
      </c>
      <c r="F62" s="25">
        <v>2608848</v>
      </c>
      <c r="G62" s="24">
        <v>75779976</v>
      </c>
      <c r="H62" s="24">
        <v>42367574</v>
      </c>
      <c r="I62" s="24">
        <v>53240020</v>
      </c>
      <c r="J62" s="153"/>
    </row>
    <row r="63" spans="1:25">
      <c r="B63" s="21" t="s">
        <v>113</v>
      </c>
      <c r="C63" s="25">
        <v>134063969</v>
      </c>
      <c r="D63" s="24">
        <v>1905953</v>
      </c>
      <c r="E63" s="25">
        <v>997871</v>
      </c>
      <c r="F63" s="25">
        <v>93884</v>
      </c>
      <c r="G63" s="24">
        <v>65370805</v>
      </c>
      <c r="H63" s="24">
        <v>28494156</v>
      </c>
      <c r="I63" s="24">
        <v>36449633</v>
      </c>
      <c r="J63" s="153"/>
    </row>
    <row r="64" spans="1:25">
      <c r="B64" s="21" t="s">
        <v>114</v>
      </c>
      <c r="C64" s="25">
        <v>21261069</v>
      </c>
      <c r="D64" s="24">
        <v>570258</v>
      </c>
      <c r="E64" s="25">
        <v>-144400</v>
      </c>
      <c r="F64" s="25">
        <v>394591</v>
      </c>
      <c r="G64" s="24">
        <v>2005570</v>
      </c>
      <c r="H64" s="24">
        <v>7231428</v>
      </c>
      <c r="I64" s="24">
        <v>7594499</v>
      </c>
      <c r="J64" s="153"/>
    </row>
    <row r="65" spans="2:20">
      <c r="B65" s="21" t="s">
        <v>133</v>
      </c>
      <c r="C65" s="25">
        <v>37869023</v>
      </c>
      <c r="D65" s="24">
        <v>1833553</v>
      </c>
      <c r="E65" s="25">
        <v>2134994</v>
      </c>
      <c r="F65" s="25">
        <v>767878</v>
      </c>
      <c r="G65" s="24">
        <v>19248181</v>
      </c>
      <c r="H65" s="24">
        <v>10623385</v>
      </c>
      <c r="I65" s="24">
        <v>19106573</v>
      </c>
      <c r="J65" s="153"/>
    </row>
    <row r="66" spans="2:20">
      <c r="B66" s="21" t="s">
        <v>147</v>
      </c>
      <c r="C66" s="25">
        <v>153346</v>
      </c>
      <c r="D66" s="24">
        <v>-732206</v>
      </c>
      <c r="E66" s="25">
        <v>-579800</v>
      </c>
      <c r="F66" s="25">
        <v>55377</v>
      </c>
      <c r="G66" s="24">
        <v>16168</v>
      </c>
      <c r="H66" s="24">
        <v>3150994</v>
      </c>
      <c r="I66" s="24">
        <v>2904450</v>
      </c>
      <c r="J66" s="153"/>
    </row>
    <row r="67" spans="2:20">
      <c r="B67" s="21" t="s">
        <v>153</v>
      </c>
      <c r="C67" s="25">
        <v>24893650</v>
      </c>
      <c r="D67" s="24">
        <v>445683</v>
      </c>
      <c r="E67" s="25">
        <v>920997</v>
      </c>
      <c r="F67" s="25">
        <v>276445</v>
      </c>
      <c r="G67" s="24">
        <v>10397903</v>
      </c>
      <c r="H67" s="24">
        <v>7211127</v>
      </c>
      <c r="I67" s="24">
        <v>13639974</v>
      </c>
      <c r="J67" s="153"/>
    </row>
    <row r="68" spans="2:20">
      <c r="B68" s="21" t="s">
        <v>115</v>
      </c>
      <c r="C68" s="25">
        <v>147359</v>
      </c>
      <c r="D68" s="24">
        <v>25460</v>
      </c>
      <c r="E68" s="25">
        <v>48423</v>
      </c>
      <c r="F68" s="25">
        <v>151194</v>
      </c>
      <c r="G68" s="24">
        <v>30963</v>
      </c>
      <c r="H68" s="24">
        <v>2884891</v>
      </c>
      <c r="I68" s="24">
        <v>3119373</v>
      </c>
      <c r="J68" s="153"/>
    </row>
    <row r="69" spans="2:20">
      <c r="B69" s="21" t="s">
        <v>154</v>
      </c>
      <c r="C69" s="25">
        <v>151469980</v>
      </c>
      <c r="D69" s="24">
        <v>3365403</v>
      </c>
      <c r="E69" s="25">
        <v>5780098</v>
      </c>
      <c r="F69" s="25">
        <v>1499297</v>
      </c>
      <c r="G69" s="24">
        <v>65889153</v>
      </c>
      <c r="H69" s="24">
        <v>31800111</v>
      </c>
      <c r="I69" s="24">
        <v>55884881</v>
      </c>
      <c r="J69" s="153"/>
    </row>
    <row r="70" spans="2:20">
      <c r="B70" s="21" t="s">
        <v>116</v>
      </c>
      <c r="C70" s="25">
        <v>180674635</v>
      </c>
      <c r="D70" s="24">
        <v>1756504</v>
      </c>
      <c r="E70" s="25">
        <v>4008086</v>
      </c>
      <c r="F70" s="25">
        <v>900766</v>
      </c>
      <c r="G70" s="24">
        <v>95668573</v>
      </c>
      <c r="H70" s="24">
        <v>24544067</v>
      </c>
      <c r="I70" s="24">
        <v>42716492</v>
      </c>
      <c r="J70" s="153"/>
    </row>
    <row r="71" spans="2:20">
      <c r="B71" s="21" t="s">
        <v>117</v>
      </c>
      <c r="C71" s="25">
        <v>1463927</v>
      </c>
      <c r="D71" s="24">
        <v>355324</v>
      </c>
      <c r="E71" s="25">
        <v>752925</v>
      </c>
      <c r="F71" s="25">
        <v>643744</v>
      </c>
      <c r="G71" s="24">
        <v>266100</v>
      </c>
      <c r="H71" s="24">
        <v>10561593</v>
      </c>
      <c r="I71" s="24">
        <v>11028422</v>
      </c>
      <c r="J71" s="153"/>
    </row>
    <row r="72" spans="2:20">
      <c r="B72" s="21" t="s">
        <v>155</v>
      </c>
      <c r="C72" s="25">
        <v>9355393</v>
      </c>
      <c r="D72" s="24">
        <v>59436</v>
      </c>
      <c r="E72" s="25">
        <v>127652</v>
      </c>
      <c r="F72" s="25">
        <v>118380</v>
      </c>
      <c r="G72" s="24">
        <v>1377318</v>
      </c>
      <c r="H72" s="24">
        <v>3106848</v>
      </c>
      <c r="I72" s="24">
        <v>3194464</v>
      </c>
      <c r="J72" s="153"/>
    </row>
    <row r="73" spans="2:20">
      <c r="B73" s="21" t="s">
        <v>156</v>
      </c>
      <c r="C73" s="25">
        <v>192567096</v>
      </c>
      <c r="D73" s="24">
        <v>3817076</v>
      </c>
      <c r="E73" s="25">
        <v>3908326</v>
      </c>
      <c r="F73" s="25">
        <v>677224</v>
      </c>
      <c r="G73" s="24">
        <v>48670135</v>
      </c>
      <c r="H73" s="24">
        <v>32200260</v>
      </c>
      <c r="I73" s="24">
        <v>57670996</v>
      </c>
      <c r="J73" s="153"/>
    </row>
    <row r="74" spans="2:20">
      <c r="B74" s="21" t="s">
        <v>177</v>
      </c>
      <c r="C74" s="25">
        <v>0</v>
      </c>
      <c r="D74" s="24">
        <v>-163850</v>
      </c>
      <c r="E74" s="25">
        <v>-154914</v>
      </c>
      <c r="F74" s="25">
        <v>8234</v>
      </c>
      <c r="G74" s="24">
        <v>0</v>
      </c>
      <c r="H74" s="24">
        <v>2105197</v>
      </c>
      <c r="I74" s="24">
        <v>2207313</v>
      </c>
      <c r="J74" s="153"/>
    </row>
    <row r="75" spans="2:20">
      <c r="B75" s="21" t="s">
        <v>157</v>
      </c>
      <c r="C75" s="25">
        <v>256361417</v>
      </c>
      <c r="D75" s="24">
        <v>5211444</v>
      </c>
      <c r="E75" s="25">
        <v>2580719</v>
      </c>
      <c r="F75" s="25">
        <v>1775228</v>
      </c>
      <c r="G75" s="24">
        <v>4570128</v>
      </c>
      <c r="H75" s="24">
        <v>55495768</v>
      </c>
      <c r="I75" s="24">
        <v>95545006</v>
      </c>
      <c r="J75" s="153"/>
    </row>
    <row r="76" spans="2:20">
      <c r="B76" s="21" t="s">
        <v>118</v>
      </c>
      <c r="C76" s="25">
        <v>17747106</v>
      </c>
      <c r="D76" s="24">
        <v>-774933</v>
      </c>
      <c r="E76" s="25">
        <v>18435</v>
      </c>
      <c r="F76" s="25">
        <v>-129082</v>
      </c>
      <c r="G76" s="24">
        <v>8854221</v>
      </c>
      <c r="H76" s="24">
        <v>3846246</v>
      </c>
      <c r="I76" s="24">
        <v>7779263</v>
      </c>
      <c r="J76" s="153"/>
    </row>
    <row r="77" spans="2:20">
      <c r="B77" s="21" t="s">
        <v>158</v>
      </c>
      <c r="C77" s="25">
        <v>81661103</v>
      </c>
      <c r="D77" s="24">
        <v>5168954</v>
      </c>
      <c r="E77" s="25">
        <v>4872777</v>
      </c>
      <c r="F77" s="25">
        <v>1820431</v>
      </c>
      <c r="G77" s="24">
        <v>19809456</v>
      </c>
      <c r="H77" s="24">
        <v>19056058</v>
      </c>
      <c r="I77" s="24">
        <v>55826593</v>
      </c>
      <c r="J77" s="153"/>
    </row>
    <row r="78" spans="2:20">
      <c r="B78" s="21" t="s">
        <v>119</v>
      </c>
      <c r="C78" s="25">
        <v>5828176</v>
      </c>
      <c r="D78" s="24">
        <v>-300894</v>
      </c>
      <c r="E78" s="25">
        <v>-133825</v>
      </c>
      <c r="F78" s="25">
        <v>92005</v>
      </c>
      <c r="G78" s="24">
        <v>3045652</v>
      </c>
      <c r="H78" s="24">
        <v>2874183</v>
      </c>
      <c r="I78" s="24">
        <v>3248439</v>
      </c>
      <c r="J78" s="153"/>
    </row>
    <row r="79" spans="2:20">
      <c r="B79" s="26" t="s">
        <v>64</v>
      </c>
      <c r="C79" s="27">
        <v>1701024111</v>
      </c>
      <c r="D79" s="27">
        <v>38431070</v>
      </c>
      <c r="E79" s="27">
        <v>48440663</v>
      </c>
      <c r="F79" s="27">
        <v>17454475</v>
      </c>
      <c r="G79" s="27">
        <v>637232652</v>
      </c>
      <c r="H79" s="27">
        <v>426190548</v>
      </c>
      <c r="I79" s="27">
        <v>778452163</v>
      </c>
      <c r="J79" s="154"/>
      <c r="N79" s="60">
        <f>SUM(C58:C78)-C79</f>
        <v>0</v>
      </c>
      <c r="O79" s="60">
        <f t="shared" ref="O79:S79" si="6">SUM(D58:D78)-D79</f>
        <v>0</v>
      </c>
      <c r="P79" s="60">
        <f t="shared" si="6"/>
        <v>0</v>
      </c>
      <c r="Q79" s="60">
        <f t="shared" si="6"/>
        <v>0</v>
      </c>
      <c r="R79" s="60">
        <f t="shared" si="6"/>
        <v>0</v>
      </c>
      <c r="S79" s="60">
        <f t="shared" si="6"/>
        <v>0</v>
      </c>
      <c r="T79" s="60">
        <f>SUM(I58:I78)-I79</f>
        <v>0</v>
      </c>
    </row>
    <row r="80" spans="2:20">
      <c r="J80" s="150"/>
    </row>
    <row r="81" spans="1:25" ht="25.5">
      <c r="B81" s="64" t="s">
        <v>66</v>
      </c>
      <c r="C81" s="62" t="str">
        <f>C57</f>
        <v>Prima Directa</v>
      </c>
      <c r="D81" s="62" t="str">
        <f t="shared" ref="D81:I81" si="7">D57</f>
        <v>Resultado de Operaciones</v>
      </c>
      <c r="E81" s="62" t="str">
        <f t="shared" si="7"/>
        <v>Utilidad</v>
      </c>
      <c r="F81" s="62" t="str">
        <f t="shared" si="7"/>
        <v>Producto de Inversiones</v>
      </c>
      <c r="G81" s="62" t="str">
        <f t="shared" si="7"/>
        <v>Siniestros Directos</v>
      </c>
      <c r="H81" s="62" t="str">
        <f t="shared" si="7"/>
        <v>Patrimonio</v>
      </c>
      <c r="I81" s="62" t="str">
        <f t="shared" si="7"/>
        <v>Inversiones</v>
      </c>
      <c r="J81" s="152"/>
    </row>
    <row r="82" spans="1:25">
      <c r="B82" s="8" t="s">
        <v>164</v>
      </c>
      <c r="C82" s="30">
        <v>4212833</v>
      </c>
      <c r="D82" s="8">
        <v>574927</v>
      </c>
      <c r="E82" s="30">
        <v>559620</v>
      </c>
      <c r="F82" s="30">
        <v>79316</v>
      </c>
      <c r="G82" s="8">
        <v>747788</v>
      </c>
      <c r="H82" s="8">
        <v>2858023</v>
      </c>
      <c r="I82" s="8">
        <v>4139844</v>
      </c>
      <c r="J82" s="10"/>
    </row>
    <row r="83" spans="1:25">
      <c r="B83" s="8" t="s">
        <v>159</v>
      </c>
      <c r="C83" s="30">
        <v>3170394</v>
      </c>
      <c r="D83" s="8">
        <v>52568</v>
      </c>
      <c r="E83" s="30">
        <v>-18608</v>
      </c>
      <c r="F83" s="30">
        <v>44595</v>
      </c>
      <c r="G83" s="8">
        <v>1446583</v>
      </c>
      <c r="H83" s="8">
        <v>2332706</v>
      </c>
      <c r="I83" s="8">
        <v>2633778</v>
      </c>
      <c r="J83" s="10"/>
    </row>
    <row r="84" spans="1:25">
      <c r="B84" s="8" t="s">
        <v>160</v>
      </c>
      <c r="C84" s="30">
        <v>8885591</v>
      </c>
      <c r="D84" s="8">
        <v>-797506</v>
      </c>
      <c r="E84" s="30">
        <v>265121</v>
      </c>
      <c r="F84" s="30">
        <v>208463</v>
      </c>
      <c r="G84" s="8">
        <v>4409346</v>
      </c>
      <c r="H84" s="8">
        <v>4426629</v>
      </c>
      <c r="I84" s="8">
        <v>9331800</v>
      </c>
      <c r="J84" s="10"/>
    </row>
    <row r="85" spans="1:25">
      <c r="B85" s="8" t="s">
        <v>161</v>
      </c>
      <c r="C85" s="30">
        <v>22050826</v>
      </c>
      <c r="D85" s="8">
        <v>48729</v>
      </c>
      <c r="E85" s="30">
        <v>3727280</v>
      </c>
      <c r="F85" s="30">
        <v>536833</v>
      </c>
      <c r="G85" s="8">
        <v>11553608</v>
      </c>
      <c r="H85" s="8">
        <v>20100066</v>
      </c>
      <c r="I85" s="8">
        <v>21167699</v>
      </c>
      <c r="J85" s="10"/>
    </row>
    <row r="86" spans="1:25">
      <c r="B86" s="8" t="s">
        <v>162</v>
      </c>
      <c r="C86" s="30">
        <v>496440</v>
      </c>
      <c r="D86" s="8">
        <v>-341440</v>
      </c>
      <c r="E86" s="30">
        <v>-170533</v>
      </c>
      <c r="F86" s="30">
        <v>75366</v>
      </c>
      <c r="G86" s="8">
        <v>76612</v>
      </c>
      <c r="H86" s="8">
        <v>2275260</v>
      </c>
      <c r="I86" s="8">
        <v>2829367</v>
      </c>
      <c r="J86" s="10"/>
    </row>
    <row r="87" spans="1:25">
      <c r="B87" s="8" t="s">
        <v>163</v>
      </c>
      <c r="C87" s="30">
        <v>5117939</v>
      </c>
      <c r="D87" s="8">
        <v>-632968</v>
      </c>
      <c r="E87" s="30">
        <v>-194137</v>
      </c>
      <c r="F87" s="30">
        <v>169117</v>
      </c>
      <c r="G87" s="8">
        <v>3348287</v>
      </c>
      <c r="H87" s="8">
        <v>3902215</v>
      </c>
      <c r="I87" s="8">
        <v>5962797</v>
      </c>
      <c r="J87" s="10"/>
    </row>
    <row r="88" spans="1:25">
      <c r="B88" s="26" t="s">
        <v>64</v>
      </c>
      <c r="C88" s="27">
        <v>43934023</v>
      </c>
      <c r="D88" s="27">
        <v>-1095690</v>
      </c>
      <c r="E88" s="27">
        <v>4168743</v>
      </c>
      <c r="F88" s="27">
        <v>1113690</v>
      </c>
      <c r="G88" s="27">
        <v>21582224</v>
      </c>
      <c r="H88" s="27">
        <v>35894899</v>
      </c>
      <c r="I88" s="27">
        <v>46065285</v>
      </c>
      <c r="J88" s="154"/>
      <c r="N88" s="60">
        <f>SUM(C82:C87)-C88</f>
        <v>0</v>
      </c>
      <c r="O88" s="60">
        <f t="shared" ref="O88:T88" si="8">SUM(D82:D87)-D88</f>
        <v>0</v>
      </c>
      <c r="P88" s="60">
        <f t="shared" si="8"/>
        <v>0</v>
      </c>
      <c r="Q88" s="60">
        <f t="shared" si="8"/>
        <v>0</v>
      </c>
      <c r="R88" s="60">
        <f t="shared" si="8"/>
        <v>0</v>
      </c>
      <c r="S88" s="60">
        <f t="shared" si="8"/>
        <v>0</v>
      </c>
      <c r="T88" s="60">
        <f t="shared" si="8"/>
        <v>0</v>
      </c>
    </row>
    <row r="91" spans="1:25" s="48" customFormat="1" ht="24" customHeight="1">
      <c r="A91" s="47"/>
      <c r="B91" s="157" t="s">
        <v>93</v>
      </c>
      <c r="C91" s="160"/>
      <c r="D91" s="160"/>
      <c r="E91" s="160"/>
      <c r="F91" s="160"/>
      <c r="G91" s="160"/>
      <c r="H91" s="160"/>
      <c r="I91" s="160"/>
      <c r="J91" s="160"/>
      <c r="K91" s="160"/>
      <c r="L91" s="1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</row>
    <row r="92" spans="1:25">
      <c r="B92" s="64" t="s">
        <v>60</v>
      </c>
      <c r="C92" s="66" t="s">
        <v>32</v>
      </c>
      <c r="D92" s="66" t="s">
        <v>33</v>
      </c>
      <c r="E92" s="66" t="s">
        <v>34</v>
      </c>
      <c r="F92" s="66" t="s">
        <v>67</v>
      </c>
      <c r="G92" s="66" t="s">
        <v>36</v>
      </c>
      <c r="H92" s="66" t="s">
        <v>68</v>
      </c>
      <c r="I92" s="66" t="s">
        <v>69</v>
      </c>
      <c r="J92" s="66" t="s">
        <v>176</v>
      </c>
      <c r="K92" s="66" t="s">
        <v>37</v>
      </c>
      <c r="L92" s="66" t="s">
        <v>27</v>
      </c>
    </row>
    <row r="93" spans="1:25">
      <c r="B93" s="21" t="str">
        <f t="shared" ref="B93:B113" si="9">B58</f>
        <v>ACE Seguros S.A.</v>
      </c>
      <c r="C93" s="103">
        <v>24003860</v>
      </c>
      <c r="D93" s="36">
        <v>0</v>
      </c>
      <c r="E93" s="103">
        <v>6725224</v>
      </c>
      <c r="F93" s="103">
        <v>6119029</v>
      </c>
      <c r="G93" s="36">
        <v>0</v>
      </c>
      <c r="H93" s="36">
        <v>0</v>
      </c>
      <c r="I93" s="36">
        <v>0</v>
      </c>
      <c r="J93" s="36">
        <v>7354504</v>
      </c>
      <c r="K93" s="37">
        <v>37792089</v>
      </c>
      <c r="L93" s="53">
        <v>81994706</v>
      </c>
      <c r="N93" s="60">
        <f>SUM(C93:K93)-L93</f>
        <v>0</v>
      </c>
    </row>
    <row r="94" spans="1:25">
      <c r="B94" s="21" t="str">
        <f t="shared" si="9"/>
        <v>Aseguradora Magallanes</v>
      </c>
      <c r="C94" s="25">
        <v>16640556</v>
      </c>
      <c r="D94" s="24">
        <v>74241981</v>
      </c>
      <c r="E94" s="25">
        <v>3275137</v>
      </c>
      <c r="F94" s="25">
        <v>1296700</v>
      </c>
      <c r="G94" s="24">
        <v>9641211</v>
      </c>
      <c r="H94" s="24">
        <v>0</v>
      </c>
      <c r="I94" s="24">
        <v>703902</v>
      </c>
      <c r="J94" s="24">
        <v>4555482</v>
      </c>
      <c r="K94" s="8">
        <v>22665194</v>
      </c>
      <c r="L94" s="53">
        <v>133020163</v>
      </c>
      <c r="N94" s="60">
        <f t="shared" ref="N94:N114" si="10">SUM(C94:K94)-L94</f>
        <v>0</v>
      </c>
    </row>
    <row r="95" spans="1:25">
      <c r="B95" s="21" t="str">
        <f t="shared" si="9"/>
        <v>BCI Seguros Generales</v>
      </c>
      <c r="C95" s="25">
        <v>31911392</v>
      </c>
      <c r="D95" s="24">
        <v>75771950</v>
      </c>
      <c r="E95" s="25">
        <v>3706108</v>
      </c>
      <c r="F95" s="25">
        <v>4164222</v>
      </c>
      <c r="G95" s="24">
        <v>15287950</v>
      </c>
      <c r="H95" s="24">
        <v>0</v>
      </c>
      <c r="I95" s="24">
        <v>12667</v>
      </c>
      <c r="J95" s="24">
        <v>3305033</v>
      </c>
      <c r="K95" s="8">
        <v>29873969</v>
      </c>
      <c r="L95" s="53">
        <v>164033291</v>
      </c>
      <c r="N95" s="60">
        <f t="shared" si="10"/>
        <v>0</v>
      </c>
    </row>
    <row r="96" spans="1:25">
      <c r="B96" s="21" t="str">
        <f t="shared" si="9"/>
        <v>Cardif</v>
      </c>
      <c r="C96" s="25">
        <v>228523</v>
      </c>
      <c r="D96" s="24">
        <v>0</v>
      </c>
      <c r="E96" s="25">
        <v>0</v>
      </c>
      <c r="F96" s="25">
        <v>16258951</v>
      </c>
      <c r="G96" s="24">
        <v>0</v>
      </c>
      <c r="H96" s="24">
        <v>0</v>
      </c>
      <c r="I96" s="24">
        <v>0</v>
      </c>
      <c r="J96" s="24"/>
      <c r="K96" s="8">
        <v>111446869</v>
      </c>
      <c r="L96" s="53">
        <v>127934343</v>
      </c>
      <c r="N96" s="60">
        <f t="shared" si="10"/>
        <v>0</v>
      </c>
    </row>
    <row r="97" spans="2:14">
      <c r="B97" s="21" t="str">
        <f t="shared" si="9"/>
        <v>Chartis Chile</v>
      </c>
      <c r="C97" s="25">
        <v>49673793</v>
      </c>
      <c r="D97" s="24">
        <v>3857746</v>
      </c>
      <c r="E97" s="25">
        <v>3608399</v>
      </c>
      <c r="F97" s="25">
        <v>274749</v>
      </c>
      <c r="G97" s="24">
        <v>0</v>
      </c>
      <c r="H97" s="24">
        <v>0</v>
      </c>
      <c r="I97" s="24">
        <v>0</v>
      </c>
      <c r="J97" s="24">
        <v>7632658</v>
      </c>
      <c r="K97" s="8">
        <v>13477014</v>
      </c>
      <c r="L97" s="53">
        <v>78524359</v>
      </c>
      <c r="N97" s="60">
        <f t="shared" si="10"/>
        <v>0</v>
      </c>
    </row>
    <row r="98" spans="2:14">
      <c r="B98" s="21" t="str">
        <f t="shared" si="9"/>
        <v>Chilena Consolidada</v>
      </c>
      <c r="C98" s="25">
        <v>52034774</v>
      </c>
      <c r="D98" s="24">
        <v>37509506</v>
      </c>
      <c r="E98" s="25">
        <v>3738893</v>
      </c>
      <c r="F98" s="25">
        <v>1225572</v>
      </c>
      <c r="G98" s="24">
        <v>1637474</v>
      </c>
      <c r="H98" s="24">
        <v>0</v>
      </c>
      <c r="I98" s="24">
        <v>120108</v>
      </c>
      <c r="J98" s="24">
        <v>14368660</v>
      </c>
      <c r="K98" s="8">
        <v>23428982</v>
      </c>
      <c r="L98" s="53">
        <v>134063969</v>
      </c>
      <c r="N98" s="60">
        <f t="shared" si="10"/>
        <v>0</v>
      </c>
    </row>
    <row r="99" spans="2:14">
      <c r="B99" s="21" t="str">
        <f t="shared" si="9"/>
        <v>Chubb de Chile</v>
      </c>
      <c r="C99" s="25">
        <v>2790829</v>
      </c>
      <c r="D99" s="24">
        <v>520647</v>
      </c>
      <c r="E99" s="25">
        <v>6690933</v>
      </c>
      <c r="F99" s="25">
        <v>11450</v>
      </c>
      <c r="G99" s="24">
        <v>0</v>
      </c>
      <c r="H99" s="24">
        <v>0</v>
      </c>
      <c r="I99" s="24">
        <v>5034</v>
      </c>
      <c r="J99" s="24">
        <v>5220263</v>
      </c>
      <c r="K99" s="8">
        <v>6021913</v>
      </c>
      <c r="L99" s="53">
        <v>21261069</v>
      </c>
      <c r="N99" s="60">
        <f t="shared" si="10"/>
        <v>0</v>
      </c>
    </row>
    <row r="100" spans="2:14">
      <c r="B100" s="21" t="str">
        <f t="shared" si="9"/>
        <v>Consorcio Nacional de Seguros</v>
      </c>
      <c r="C100" s="25">
        <v>7304164</v>
      </c>
      <c r="D100" s="24">
        <v>21169177</v>
      </c>
      <c r="E100" s="25">
        <v>13960</v>
      </c>
      <c r="F100" s="25">
        <v>2023398</v>
      </c>
      <c r="G100" s="24">
        <v>2573571</v>
      </c>
      <c r="H100" s="24">
        <v>0</v>
      </c>
      <c r="I100" s="24">
        <v>119586</v>
      </c>
      <c r="J100" s="24">
        <v>443355</v>
      </c>
      <c r="K100" s="8">
        <v>4221812</v>
      </c>
      <c r="L100" s="53">
        <v>37869023</v>
      </c>
      <c r="N100" s="60">
        <f t="shared" si="10"/>
        <v>0</v>
      </c>
    </row>
    <row r="101" spans="2:14">
      <c r="B101" s="21" t="str">
        <f t="shared" si="9"/>
        <v>FAF International</v>
      </c>
      <c r="C101" s="25">
        <v>0</v>
      </c>
      <c r="D101" s="24">
        <v>0</v>
      </c>
      <c r="E101" s="25">
        <v>0</v>
      </c>
      <c r="F101" s="25">
        <v>0</v>
      </c>
      <c r="G101" s="24">
        <v>0</v>
      </c>
      <c r="H101" s="24">
        <v>0</v>
      </c>
      <c r="I101" s="24">
        <v>0</v>
      </c>
      <c r="J101" s="24"/>
      <c r="K101" s="8">
        <v>153346</v>
      </c>
      <c r="L101" s="53">
        <v>153346</v>
      </c>
      <c r="N101" s="60">
        <f t="shared" si="10"/>
        <v>0</v>
      </c>
    </row>
    <row r="102" spans="2:14">
      <c r="B102" s="21" t="str">
        <f t="shared" si="9"/>
        <v>HDI Seguros</v>
      </c>
      <c r="C102" s="25">
        <v>4493322</v>
      </c>
      <c r="D102" s="24">
        <v>6550368</v>
      </c>
      <c r="E102" s="25">
        <v>5128945</v>
      </c>
      <c r="F102" s="25">
        <v>798878</v>
      </c>
      <c r="G102" s="24">
        <v>10095</v>
      </c>
      <c r="H102" s="24">
        <v>0</v>
      </c>
      <c r="I102" s="24">
        <v>1278438</v>
      </c>
      <c r="J102" s="24">
        <v>2024414</v>
      </c>
      <c r="K102" s="8">
        <v>4609190</v>
      </c>
      <c r="L102" s="53">
        <v>24893650</v>
      </c>
      <c r="N102" s="60">
        <f t="shared" si="10"/>
        <v>0</v>
      </c>
    </row>
    <row r="103" spans="2:14">
      <c r="B103" s="21" t="str">
        <f t="shared" si="9"/>
        <v>Huelen Generales</v>
      </c>
      <c r="C103" s="25">
        <v>9549</v>
      </c>
      <c r="D103" s="24">
        <v>17421</v>
      </c>
      <c r="E103" s="25">
        <v>0</v>
      </c>
      <c r="F103" s="25">
        <v>0</v>
      </c>
      <c r="G103" s="24">
        <v>0</v>
      </c>
      <c r="H103" s="24">
        <v>0</v>
      </c>
      <c r="I103" s="24">
        <v>0</v>
      </c>
      <c r="J103" s="24"/>
      <c r="K103" s="8">
        <v>120389</v>
      </c>
      <c r="L103" s="53">
        <v>147359</v>
      </c>
      <c r="N103" s="60">
        <f t="shared" si="10"/>
        <v>0</v>
      </c>
    </row>
    <row r="104" spans="2:14">
      <c r="B104" s="21" t="str">
        <f t="shared" si="9"/>
        <v>Liberty Seguros</v>
      </c>
      <c r="C104" s="25">
        <v>73618665</v>
      </c>
      <c r="D104" s="24">
        <v>54591233</v>
      </c>
      <c r="E104" s="25">
        <v>3995143</v>
      </c>
      <c r="F104" s="25">
        <v>2074752</v>
      </c>
      <c r="G104" s="24">
        <v>514456</v>
      </c>
      <c r="H104" s="24">
        <v>0</v>
      </c>
      <c r="I104" s="24">
        <v>10592</v>
      </c>
      <c r="J104" s="24">
        <v>4342571</v>
      </c>
      <c r="K104" s="8">
        <v>12322568</v>
      </c>
      <c r="L104" s="53">
        <v>151469980</v>
      </c>
      <c r="N104" s="60">
        <f t="shared" si="10"/>
        <v>0</v>
      </c>
    </row>
    <row r="105" spans="2:14">
      <c r="B105" s="21" t="str">
        <f t="shared" si="9"/>
        <v>Mapfre Seguros Generales</v>
      </c>
      <c r="C105" s="25">
        <v>121058296</v>
      </c>
      <c r="D105" s="24">
        <v>20673993</v>
      </c>
      <c r="E105" s="25">
        <v>3424974</v>
      </c>
      <c r="F105" s="25">
        <v>1528197</v>
      </c>
      <c r="G105" s="24">
        <v>3257452</v>
      </c>
      <c r="H105" s="24">
        <v>0</v>
      </c>
      <c r="I105" s="24">
        <v>107755</v>
      </c>
      <c r="J105" s="24">
        <v>2980906</v>
      </c>
      <c r="K105" s="8">
        <v>27643062</v>
      </c>
      <c r="L105" s="53">
        <v>180674635</v>
      </c>
      <c r="N105" s="60">
        <f t="shared" si="10"/>
        <v>0</v>
      </c>
    </row>
    <row r="106" spans="2:14">
      <c r="B106" s="21" t="str">
        <f t="shared" si="9"/>
        <v>Mutualidad de Carabineros</v>
      </c>
      <c r="C106" s="25">
        <v>1463927</v>
      </c>
      <c r="D106" s="24">
        <v>0</v>
      </c>
      <c r="E106" s="25">
        <v>0</v>
      </c>
      <c r="F106" s="25">
        <v>0</v>
      </c>
      <c r="G106" s="24">
        <v>0</v>
      </c>
      <c r="H106" s="24">
        <v>0</v>
      </c>
      <c r="I106" s="24">
        <v>0</v>
      </c>
      <c r="J106" s="24"/>
      <c r="K106" s="8">
        <v>0</v>
      </c>
      <c r="L106" s="53">
        <v>1463927</v>
      </c>
      <c r="N106" s="60">
        <f t="shared" si="10"/>
        <v>0</v>
      </c>
    </row>
    <row r="107" spans="2:14">
      <c r="B107" s="21" t="str">
        <f t="shared" si="9"/>
        <v>Orion Seguros Generales</v>
      </c>
      <c r="C107" s="25">
        <v>926464</v>
      </c>
      <c r="D107" s="24">
        <v>0</v>
      </c>
      <c r="E107" s="25">
        <v>3886977</v>
      </c>
      <c r="F107" s="25">
        <v>0</v>
      </c>
      <c r="G107" s="24">
        <v>0</v>
      </c>
      <c r="H107" s="24">
        <v>0</v>
      </c>
      <c r="I107" s="24">
        <v>85952</v>
      </c>
      <c r="J107" s="24">
        <v>2105725</v>
      </c>
      <c r="K107" s="8">
        <v>2350275</v>
      </c>
      <c r="L107" s="53">
        <v>9355393</v>
      </c>
      <c r="N107" s="60">
        <f t="shared" si="10"/>
        <v>0</v>
      </c>
    </row>
    <row r="108" spans="2:14">
      <c r="B108" s="21" t="str">
        <f t="shared" si="9"/>
        <v>Penta Security</v>
      </c>
      <c r="C108" s="25">
        <v>60629523</v>
      </c>
      <c r="D108" s="24">
        <v>57896821</v>
      </c>
      <c r="E108" s="25">
        <v>8869974</v>
      </c>
      <c r="F108" s="25">
        <v>1652511</v>
      </c>
      <c r="G108" s="24">
        <v>12041499</v>
      </c>
      <c r="H108" s="24">
        <v>0</v>
      </c>
      <c r="I108" s="24">
        <v>138544</v>
      </c>
      <c r="J108" s="24">
        <v>9329806</v>
      </c>
      <c r="K108" s="8">
        <v>42008418</v>
      </c>
      <c r="L108" s="53">
        <v>192567096</v>
      </c>
      <c r="N108" s="60">
        <f t="shared" si="10"/>
        <v>0</v>
      </c>
    </row>
    <row r="109" spans="2:14">
      <c r="B109" s="21" t="str">
        <f t="shared" si="9"/>
        <v>QBE Chile</v>
      </c>
      <c r="C109" s="25">
        <v>0</v>
      </c>
      <c r="D109" s="24">
        <v>0</v>
      </c>
      <c r="E109" s="25">
        <v>0</v>
      </c>
      <c r="F109" s="25">
        <v>0</v>
      </c>
      <c r="G109" s="24">
        <v>0</v>
      </c>
      <c r="H109" s="24">
        <v>0</v>
      </c>
      <c r="I109" s="24">
        <v>0</v>
      </c>
      <c r="J109" s="24">
        <v>0</v>
      </c>
      <c r="K109" s="8">
        <v>0</v>
      </c>
      <c r="L109" s="53">
        <v>0</v>
      </c>
      <c r="N109" s="60">
        <f t="shared" si="10"/>
        <v>0</v>
      </c>
    </row>
    <row r="110" spans="2:14">
      <c r="B110" s="21" t="str">
        <f t="shared" si="9"/>
        <v>RSA Seguros</v>
      </c>
      <c r="C110" s="25">
        <v>129533373</v>
      </c>
      <c r="D110" s="24">
        <v>54209314</v>
      </c>
      <c r="E110" s="25">
        <v>9063998</v>
      </c>
      <c r="F110" s="25">
        <v>4193879</v>
      </c>
      <c r="G110" s="24">
        <v>2334641</v>
      </c>
      <c r="H110" s="24">
        <v>0</v>
      </c>
      <c r="I110" s="24">
        <v>1895</v>
      </c>
      <c r="J110" s="24">
        <v>3699523</v>
      </c>
      <c r="K110" s="8">
        <v>53324794</v>
      </c>
      <c r="L110" s="53">
        <v>256361417</v>
      </c>
      <c r="N110" s="60">
        <f t="shared" si="10"/>
        <v>0</v>
      </c>
    </row>
    <row r="111" spans="2:14">
      <c r="B111" s="21" t="str">
        <f t="shared" si="9"/>
        <v>Renta Nacional</v>
      </c>
      <c r="C111" s="25">
        <v>2400061</v>
      </c>
      <c r="D111" s="24">
        <v>9864518</v>
      </c>
      <c r="E111" s="25">
        <v>1568301</v>
      </c>
      <c r="F111" s="25">
        <v>255905</v>
      </c>
      <c r="G111" s="24">
        <v>1150031</v>
      </c>
      <c r="H111" s="24">
        <v>0</v>
      </c>
      <c r="I111" s="24">
        <v>240731</v>
      </c>
      <c r="J111" s="24">
        <v>938627</v>
      </c>
      <c r="K111" s="8">
        <v>1328932</v>
      </c>
      <c r="L111" s="53">
        <v>17747106</v>
      </c>
      <c r="N111" s="60">
        <f t="shared" si="10"/>
        <v>0</v>
      </c>
    </row>
    <row r="112" spans="2:14">
      <c r="B112" s="21" t="str">
        <f t="shared" si="9"/>
        <v>Santander Generales</v>
      </c>
      <c r="C112" s="25">
        <v>32935653</v>
      </c>
      <c r="D112" s="24">
        <v>0</v>
      </c>
      <c r="E112" s="25">
        <v>0</v>
      </c>
      <c r="F112" s="25">
        <v>1638805</v>
      </c>
      <c r="G112" s="24">
        <v>0</v>
      </c>
      <c r="H112" s="24">
        <v>0</v>
      </c>
      <c r="I112" s="24">
        <v>0</v>
      </c>
      <c r="J112" s="24">
        <v>128956</v>
      </c>
      <c r="K112" s="8">
        <v>46957689</v>
      </c>
      <c r="L112" s="53">
        <v>81661103</v>
      </c>
      <c r="N112" s="60">
        <f t="shared" si="10"/>
        <v>0</v>
      </c>
    </row>
    <row r="113" spans="1:26">
      <c r="B113" s="21" t="str">
        <f t="shared" si="9"/>
        <v>Zenit Seguros Generales</v>
      </c>
      <c r="C113" s="25">
        <v>245722</v>
      </c>
      <c r="D113" s="24">
        <v>3850448</v>
      </c>
      <c r="E113" s="25">
        <v>0</v>
      </c>
      <c r="F113" s="25">
        <v>288944</v>
      </c>
      <c r="G113" s="24">
        <v>412521</v>
      </c>
      <c r="H113" s="24">
        <v>0</v>
      </c>
      <c r="I113" s="24">
        <v>0</v>
      </c>
      <c r="J113" s="24"/>
      <c r="K113" s="8">
        <v>1030541</v>
      </c>
      <c r="L113" s="53">
        <v>5828176</v>
      </c>
      <c r="N113" s="60">
        <f t="shared" si="10"/>
        <v>0</v>
      </c>
    </row>
    <row r="114" spans="1:26">
      <c r="B114" s="26" t="s">
        <v>64</v>
      </c>
      <c r="C114" s="27">
        <v>611902446</v>
      </c>
      <c r="D114" s="27">
        <v>420725123</v>
      </c>
      <c r="E114" s="27">
        <v>63696966</v>
      </c>
      <c r="F114" s="27">
        <v>43805942</v>
      </c>
      <c r="G114" s="27">
        <v>48860901</v>
      </c>
      <c r="H114" s="27">
        <v>0</v>
      </c>
      <c r="I114" s="27">
        <v>2825204</v>
      </c>
      <c r="J114" s="27">
        <v>68430483</v>
      </c>
      <c r="K114" s="27">
        <v>440777046</v>
      </c>
      <c r="L114" s="27">
        <v>1701024111</v>
      </c>
      <c r="N114" s="60">
        <f t="shared" si="10"/>
        <v>0</v>
      </c>
      <c r="O114" s="60">
        <f>C79-L114</f>
        <v>0</v>
      </c>
      <c r="P114" s="60">
        <f t="shared" ref="P114:Y114" si="11">SUM(C93:C113)-C114</f>
        <v>0</v>
      </c>
      <c r="Q114" s="60">
        <f t="shared" si="11"/>
        <v>0</v>
      </c>
      <c r="R114" s="60">
        <f t="shared" si="11"/>
        <v>0</v>
      </c>
      <c r="S114" s="60">
        <f t="shared" si="11"/>
        <v>0</v>
      </c>
      <c r="T114" s="60">
        <f t="shared" si="11"/>
        <v>0</v>
      </c>
      <c r="U114" s="60">
        <f t="shared" si="11"/>
        <v>0</v>
      </c>
      <c r="V114" s="60">
        <f t="shared" si="11"/>
        <v>0</v>
      </c>
      <c r="W114" s="60">
        <f t="shared" si="11"/>
        <v>0</v>
      </c>
      <c r="X114" s="60">
        <f t="shared" si="11"/>
        <v>0</v>
      </c>
      <c r="Y114" s="60">
        <f t="shared" si="11"/>
        <v>0</v>
      </c>
      <c r="Z114" s="60"/>
    </row>
    <row r="115" spans="1:26">
      <c r="N115" s="60"/>
    </row>
    <row r="116" spans="1:26">
      <c r="B116" s="64" t="s">
        <v>66</v>
      </c>
      <c r="C116" s="66" t="str">
        <f>C92</f>
        <v>Incendio</v>
      </c>
      <c r="D116" s="66" t="str">
        <f t="shared" ref="D116:K116" si="12">D92</f>
        <v>Vehículos</v>
      </c>
      <c r="E116" s="66" t="str">
        <f t="shared" si="12"/>
        <v>Transporte</v>
      </c>
      <c r="F116" s="66" t="str">
        <f t="shared" si="12"/>
        <v>Robo</v>
      </c>
      <c r="G116" s="66" t="str">
        <f t="shared" si="12"/>
        <v>SOAP</v>
      </c>
      <c r="H116" s="66" t="str">
        <f t="shared" si="12"/>
        <v>Crédito</v>
      </c>
      <c r="I116" s="66" t="str">
        <f t="shared" si="12"/>
        <v>Garantía</v>
      </c>
      <c r="J116" s="66" t="str">
        <f t="shared" si="12"/>
        <v>Resp. Civil</v>
      </c>
      <c r="K116" s="66" t="str">
        <f t="shared" si="12"/>
        <v>Otros</v>
      </c>
      <c r="L116" s="66" t="str">
        <f t="shared" ref="L116" si="13">L92</f>
        <v>Total</v>
      </c>
      <c r="N116" s="60"/>
    </row>
    <row r="117" spans="1:26">
      <c r="B117" s="8" t="str">
        <f t="shared" ref="B117:B122" si="14">B82</f>
        <v>Aseg. Magallanes Garantía y Crédito</v>
      </c>
      <c r="C117" s="36">
        <v>0</v>
      </c>
      <c r="D117" s="36">
        <v>0</v>
      </c>
      <c r="E117" s="36">
        <v>0</v>
      </c>
      <c r="F117" s="36">
        <v>0</v>
      </c>
      <c r="G117" s="36">
        <v>0</v>
      </c>
      <c r="H117" s="8">
        <v>2040984</v>
      </c>
      <c r="I117" s="8">
        <v>2171849</v>
      </c>
      <c r="J117" s="37"/>
      <c r="K117" s="36">
        <v>0</v>
      </c>
      <c r="L117" s="56">
        <v>4212833</v>
      </c>
      <c r="N117" s="60">
        <f>SUM(C117:K117)-L117</f>
        <v>0</v>
      </c>
    </row>
    <row r="118" spans="1:26">
      <c r="B118" s="8" t="str">
        <f t="shared" si="14"/>
        <v>Cesce Chile</v>
      </c>
      <c r="C118" s="36">
        <v>0</v>
      </c>
      <c r="D118" s="36">
        <v>0</v>
      </c>
      <c r="E118" s="36">
        <v>0</v>
      </c>
      <c r="F118" s="36">
        <v>0</v>
      </c>
      <c r="G118" s="36">
        <v>0</v>
      </c>
      <c r="H118" s="8">
        <v>558797</v>
      </c>
      <c r="I118" s="8">
        <v>2611597</v>
      </c>
      <c r="J118" s="37"/>
      <c r="K118" s="36">
        <v>0</v>
      </c>
      <c r="L118" s="56">
        <v>3170394</v>
      </c>
      <c r="N118" s="60">
        <f t="shared" ref="N118:N123" si="15">SUM(C118:K118)-L118</f>
        <v>0</v>
      </c>
    </row>
    <row r="119" spans="1:26">
      <c r="B119" s="8" t="str">
        <f t="shared" si="14"/>
        <v>Coface Chile</v>
      </c>
      <c r="C119" s="36">
        <v>0</v>
      </c>
      <c r="D119" s="36">
        <v>0</v>
      </c>
      <c r="E119" s="36">
        <v>0</v>
      </c>
      <c r="F119" s="36">
        <v>0</v>
      </c>
      <c r="G119" s="36">
        <v>0</v>
      </c>
      <c r="H119" s="8">
        <v>8885591</v>
      </c>
      <c r="I119" s="36">
        <v>0</v>
      </c>
      <c r="J119" s="36"/>
      <c r="K119" s="36">
        <v>0</v>
      </c>
      <c r="L119" s="56">
        <v>8885591</v>
      </c>
      <c r="N119" s="60">
        <f t="shared" si="15"/>
        <v>0</v>
      </c>
    </row>
    <row r="120" spans="1:26">
      <c r="B120" s="8" t="str">
        <f t="shared" si="14"/>
        <v>Continental</v>
      </c>
      <c r="C120" s="36">
        <v>0</v>
      </c>
      <c r="D120" s="36">
        <v>0</v>
      </c>
      <c r="E120" s="36">
        <v>0</v>
      </c>
      <c r="F120" s="36">
        <v>0</v>
      </c>
      <c r="G120" s="36">
        <v>0</v>
      </c>
      <c r="H120" s="8">
        <v>19357705</v>
      </c>
      <c r="I120" s="8">
        <v>2693121</v>
      </c>
      <c r="J120" s="37"/>
      <c r="K120" s="36">
        <v>0</v>
      </c>
      <c r="L120" s="56">
        <v>22050826</v>
      </c>
      <c r="N120" s="60">
        <f t="shared" si="15"/>
        <v>0</v>
      </c>
    </row>
    <row r="121" spans="1:26">
      <c r="B121" s="8" t="str">
        <f t="shared" si="14"/>
        <v>Euler Hermes</v>
      </c>
      <c r="C121" s="36">
        <v>0</v>
      </c>
      <c r="D121" s="36">
        <v>0</v>
      </c>
      <c r="E121" s="36">
        <v>0</v>
      </c>
      <c r="F121" s="36">
        <v>0</v>
      </c>
      <c r="G121" s="36">
        <v>0</v>
      </c>
      <c r="H121" s="36">
        <v>496440</v>
      </c>
      <c r="I121" s="36">
        <v>0</v>
      </c>
      <c r="J121" s="36"/>
      <c r="K121" s="36">
        <v>0</v>
      </c>
      <c r="L121" s="56">
        <v>496440</v>
      </c>
      <c r="N121" s="60">
        <f t="shared" si="15"/>
        <v>0</v>
      </c>
    </row>
    <row r="122" spans="1:26">
      <c r="B122" s="8" t="str">
        <f t="shared" si="14"/>
        <v>Mapfre Garantías y Crédito</v>
      </c>
      <c r="C122" s="36">
        <v>0</v>
      </c>
      <c r="D122" s="36">
        <v>0</v>
      </c>
      <c r="E122" s="36">
        <v>0</v>
      </c>
      <c r="F122" s="36">
        <v>0</v>
      </c>
      <c r="G122" s="36">
        <v>0</v>
      </c>
      <c r="H122" s="8">
        <v>3517141</v>
      </c>
      <c r="I122" s="8">
        <v>1588972</v>
      </c>
      <c r="J122" s="8"/>
      <c r="K122" s="8">
        <v>11826</v>
      </c>
      <c r="L122" s="56">
        <v>5117939</v>
      </c>
      <c r="N122" s="60">
        <f t="shared" si="15"/>
        <v>0</v>
      </c>
    </row>
    <row r="123" spans="1:26">
      <c r="B123" s="26" t="s">
        <v>64</v>
      </c>
      <c r="C123" s="27">
        <v>0</v>
      </c>
      <c r="D123" s="27">
        <v>0</v>
      </c>
      <c r="E123" s="27">
        <v>0</v>
      </c>
      <c r="F123" s="27">
        <v>0</v>
      </c>
      <c r="G123" s="27">
        <v>0</v>
      </c>
      <c r="H123" s="27">
        <v>34856658</v>
      </c>
      <c r="I123" s="27">
        <v>9065539</v>
      </c>
      <c r="J123" s="27">
        <v>0</v>
      </c>
      <c r="K123" s="27">
        <v>11826</v>
      </c>
      <c r="L123" s="27">
        <v>43934023</v>
      </c>
      <c r="N123" s="60">
        <f t="shared" si="15"/>
        <v>0</v>
      </c>
      <c r="O123" s="60">
        <f>C88-L123</f>
        <v>0</v>
      </c>
      <c r="P123" s="60">
        <f t="shared" ref="P123:W123" si="16">SUM(C117:C122)-C123</f>
        <v>0</v>
      </c>
      <c r="Q123" s="60">
        <f t="shared" si="16"/>
        <v>0</v>
      </c>
      <c r="R123" s="60">
        <f t="shared" si="16"/>
        <v>0</v>
      </c>
      <c r="S123" s="60">
        <f t="shared" si="16"/>
        <v>0</v>
      </c>
      <c r="T123" s="60">
        <f t="shared" si="16"/>
        <v>0</v>
      </c>
      <c r="U123" s="60">
        <f t="shared" si="16"/>
        <v>0</v>
      </c>
      <c r="V123" s="60">
        <f t="shared" si="16"/>
        <v>0</v>
      </c>
      <c r="W123" s="60">
        <f t="shared" si="16"/>
        <v>0</v>
      </c>
      <c r="X123" s="60">
        <f t="shared" ref="X123:Y123" si="17">SUM(K117:K122)-K123</f>
        <v>0</v>
      </c>
      <c r="Y123" s="60">
        <f t="shared" si="17"/>
        <v>0</v>
      </c>
    </row>
    <row r="124" spans="1:26">
      <c r="N124" s="60"/>
    </row>
    <row r="126" spans="1:26" s="48" customFormat="1" ht="24" customHeight="1">
      <c r="A126" s="47"/>
      <c r="B126" s="157" t="s">
        <v>99</v>
      </c>
      <c r="C126" s="160"/>
      <c r="D126" s="160"/>
      <c r="E126" s="160"/>
      <c r="F126" s="160"/>
      <c r="G126" s="160"/>
      <c r="H126" s="160"/>
      <c r="I126" s="160"/>
      <c r="J126" s="160"/>
      <c r="K126" s="160"/>
      <c r="L126" s="1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</row>
    <row r="127" spans="1:26">
      <c r="B127" s="64" t="s">
        <v>60</v>
      </c>
      <c r="C127" s="66" t="str">
        <f>C92</f>
        <v>Incendio</v>
      </c>
      <c r="D127" s="66" t="str">
        <f t="shared" ref="D127:L127" si="18">D92</f>
        <v>Vehículos</v>
      </c>
      <c r="E127" s="66" t="str">
        <f t="shared" si="18"/>
        <v>Transporte</v>
      </c>
      <c r="F127" s="66" t="str">
        <f t="shared" si="18"/>
        <v>Robo</v>
      </c>
      <c r="G127" s="66" t="str">
        <f t="shared" si="18"/>
        <v>SOAP</v>
      </c>
      <c r="H127" s="66" t="str">
        <f t="shared" si="18"/>
        <v>Crédito</v>
      </c>
      <c r="I127" s="66" t="str">
        <f t="shared" si="18"/>
        <v>Garantía</v>
      </c>
      <c r="J127" s="66" t="str">
        <f t="shared" si="18"/>
        <v>Resp. Civil</v>
      </c>
      <c r="K127" s="66" t="str">
        <f t="shared" si="18"/>
        <v>Otros</v>
      </c>
      <c r="L127" s="66" t="str">
        <f t="shared" si="18"/>
        <v>Total</v>
      </c>
    </row>
    <row r="128" spans="1:26">
      <c r="B128" s="21" t="str">
        <f t="shared" ref="B128:B148" si="19">B58</f>
        <v>ACE Seguros S.A.</v>
      </c>
      <c r="C128" s="103">
        <v>14251043</v>
      </c>
      <c r="D128" s="36">
        <v>0</v>
      </c>
      <c r="E128" s="103">
        <v>2218917</v>
      </c>
      <c r="F128" s="103">
        <v>2177477</v>
      </c>
      <c r="G128" s="36">
        <v>0</v>
      </c>
      <c r="H128" s="36">
        <v>0</v>
      </c>
      <c r="I128" s="36">
        <v>0</v>
      </c>
      <c r="J128" s="36">
        <v>4232935</v>
      </c>
      <c r="K128" s="37">
        <v>12295844</v>
      </c>
      <c r="L128" s="53">
        <v>35176216</v>
      </c>
      <c r="N128" s="60">
        <f>SUM(C128:K128)-L128</f>
        <v>0</v>
      </c>
    </row>
    <row r="129" spans="2:14">
      <c r="B129" s="21" t="str">
        <f t="shared" si="19"/>
        <v>Aseguradora Magallanes</v>
      </c>
      <c r="C129" s="25">
        <v>-3277778</v>
      </c>
      <c r="D129" s="24">
        <v>43613360</v>
      </c>
      <c r="E129" s="25">
        <v>942229</v>
      </c>
      <c r="F129" s="25">
        <v>822774</v>
      </c>
      <c r="G129" s="24">
        <v>4536703</v>
      </c>
      <c r="H129" s="36">
        <v>0</v>
      </c>
      <c r="I129" s="24">
        <v>380196</v>
      </c>
      <c r="J129" s="24">
        <v>2237801</v>
      </c>
      <c r="K129" s="8">
        <v>11731219</v>
      </c>
      <c r="L129" s="53">
        <v>60986504</v>
      </c>
      <c r="N129" s="60">
        <f t="shared" ref="N129:N149" si="20">SUM(C129:K129)-L129</f>
        <v>0</v>
      </c>
    </row>
    <row r="130" spans="2:14">
      <c r="B130" s="21" t="str">
        <f t="shared" si="19"/>
        <v>BCI Seguros Generales</v>
      </c>
      <c r="C130" s="25">
        <v>10271305</v>
      </c>
      <c r="D130" s="24">
        <v>50068226</v>
      </c>
      <c r="E130" s="25">
        <v>1680662</v>
      </c>
      <c r="F130" s="25">
        <v>3234478</v>
      </c>
      <c r="G130" s="24">
        <v>9947326</v>
      </c>
      <c r="H130" s="36">
        <v>0</v>
      </c>
      <c r="I130" s="24">
        <v>26074</v>
      </c>
      <c r="J130" s="24">
        <v>596312</v>
      </c>
      <c r="K130" s="8">
        <v>7926716</v>
      </c>
      <c r="L130" s="53">
        <v>83751099</v>
      </c>
      <c r="N130" s="60">
        <f t="shared" si="20"/>
        <v>0</v>
      </c>
    </row>
    <row r="131" spans="2:14">
      <c r="B131" s="21" t="str">
        <f t="shared" si="19"/>
        <v>Cardif</v>
      </c>
      <c r="C131" s="25">
        <v>2559</v>
      </c>
      <c r="D131" s="24">
        <v>0</v>
      </c>
      <c r="E131" s="25">
        <v>0</v>
      </c>
      <c r="F131" s="25">
        <v>3331953</v>
      </c>
      <c r="G131" s="24">
        <v>0</v>
      </c>
      <c r="H131" s="36">
        <v>0</v>
      </c>
      <c r="I131" s="36">
        <v>0</v>
      </c>
      <c r="J131" s="36">
        <v>0</v>
      </c>
      <c r="K131" s="8">
        <v>32984019</v>
      </c>
      <c r="L131" s="53">
        <v>36318531</v>
      </c>
      <c r="N131" s="60">
        <f t="shared" si="20"/>
        <v>0</v>
      </c>
    </row>
    <row r="132" spans="2:14">
      <c r="B132" s="21" t="str">
        <f t="shared" si="19"/>
        <v>Chartis Chile</v>
      </c>
      <c r="C132" s="25">
        <v>60740287</v>
      </c>
      <c r="D132" s="24">
        <v>2641019</v>
      </c>
      <c r="E132" s="25">
        <v>996143</v>
      </c>
      <c r="F132" s="25">
        <v>510614</v>
      </c>
      <c r="G132" s="36">
        <v>0</v>
      </c>
      <c r="H132" s="36">
        <v>0</v>
      </c>
      <c r="I132" s="36">
        <v>0</v>
      </c>
      <c r="J132" s="36">
        <v>6858785</v>
      </c>
      <c r="K132" s="8">
        <v>4033128</v>
      </c>
      <c r="L132" s="53">
        <v>75779976</v>
      </c>
      <c r="N132" s="60">
        <f t="shared" si="20"/>
        <v>0</v>
      </c>
    </row>
    <row r="133" spans="2:14">
      <c r="B133" s="21" t="str">
        <f t="shared" si="19"/>
        <v>Chilena Consolidada</v>
      </c>
      <c r="C133" s="25">
        <v>32038204</v>
      </c>
      <c r="D133" s="24">
        <v>21780238</v>
      </c>
      <c r="E133" s="25">
        <v>3352266</v>
      </c>
      <c r="F133" s="25">
        <v>792165</v>
      </c>
      <c r="G133" s="24">
        <v>1045487</v>
      </c>
      <c r="H133" s="36">
        <v>0</v>
      </c>
      <c r="I133" s="24">
        <v>0</v>
      </c>
      <c r="J133" s="24">
        <v>3964575</v>
      </c>
      <c r="K133" s="8">
        <v>2397870</v>
      </c>
      <c r="L133" s="53">
        <v>65370805</v>
      </c>
      <c r="N133" s="60">
        <f t="shared" si="20"/>
        <v>0</v>
      </c>
    </row>
    <row r="134" spans="2:14">
      <c r="B134" s="21" t="str">
        <f t="shared" si="19"/>
        <v>Chubb de Chile</v>
      </c>
      <c r="C134" s="25">
        <v>-6578903</v>
      </c>
      <c r="D134" s="24">
        <v>2260</v>
      </c>
      <c r="E134" s="25">
        <v>2768474</v>
      </c>
      <c r="F134" s="25">
        <v>22919</v>
      </c>
      <c r="G134" s="36">
        <v>0</v>
      </c>
      <c r="H134" s="36">
        <v>0</v>
      </c>
      <c r="I134" s="36">
        <v>0</v>
      </c>
      <c r="J134" s="36">
        <v>1589041</v>
      </c>
      <c r="K134" s="8">
        <v>4201779</v>
      </c>
      <c r="L134" s="53">
        <v>2005570</v>
      </c>
      <c r="N134" s="60">
        <f t="shared" si="20"/>
        <v>0</v>
      </c>
    </row>
    <row r="135" spans="2:14">
      <c r="B135" s="21" t="str">
        <f t="shared" si="19"/>
        <v>Consorcio Nacional de Seguros</v>
      </c>
      <c r="C135" s="25">
        <v>3429005</v>
      </c>
      <c r="D135" s="24">
        <v>12409715</v>
      </c>
      <c r="E135" s="25">
        <v>1196</v>
      </c>
      <c r="F135" s="25">
        <v>1055294</v>
      </c>
      <c r="G135" s="24">
        <v>859358</v>
      </c>
      <c r="H135" s="36">
        <v>0</v>
      </c>
      <c r="I135" s="24">
        <v>-15023</v>
      </c>
      <c r="J135" s="24">
        <v>6977</v>
      </c>
      <c r="K135" s="8">
        <v>1501659</v>
      </c>
      <c r="L135" s="53">
        <v>19248181</v>
      </c>
      <c r="N135" s="60">
        <f t="shared" si="20"/>
        <v>0</v>
      </c>
    </row>
    <row r="136" spans="2:14">
      <c r="B136" s="21" t="str">
        <f t="shared" si="19"/>
        <v>FAF International</v>
      </c>
      <c r="C136" s="36">
        <v>0</v>
      </c>
      <c r="D136" s="36">
        <v>0</v>
      </c>
      <c r="E136" s="36">
        <v>0</v>
      </c>
      <c r="F136" s="36">
        <v>0</v>
      </c>
      <c r="G136" s="36">
        <v>0</v>
      </c>
      <c r="H136" s="36">
        <v>0</v>
      </c>
      <c r="I136" s="36">
        <v>0</v>
      </c>
      <c r="J136" s="36">
        <v>0</v>
      </c>
      <c r="K136" s="36">
        <v>16168</v>
      </c>
      <c r="L136" s="53">
        <v>16168</v>
      </c>
      <c r="N136" s="60">
        <f t="shared" si="20"/>
        <v>0</v>
      </c>
    </row>
    <row r="137" spans="2:14">
      <c r="B137" s="21" t="str">
        <f t="shared" si="19"/>
        <v>HDI Seguros</v>
      </c>
      <c r="C137" s="25">
        <v>1735710</v>
      </c>
      <c r="D137" s="24">
        <v>4515692</v>
      </c>
      <c r="E137" s="25">
        <v>1711223</v>
      </c>
      <c r="F137" s="25">
        <v>587601</v>
      </c>
      <c r="G137" s="24">
        <v>16162</v>
      </c>
      <c r="H137" s="36">
        <v>0</v>
      </c>
      <c r="I137" s="24">
        <v>253122</v>
      </c>
      <c r="J137" s="24">
        <v>357974</v>
      </c>
      <c r="K137" s="8">
        <v>1220419</v>
      </c>
      <c r="L137" s="53">
        <v>10397903</v>
      </c>
      <c r="N137" s="60">
        <f t="shared" si="20"/>
        <v>0</v>
      </c>
    </row>
    <row r="138" spans="2:14">
      <c r="B138" s="21" t="str">
        <f t="shared" si="19"/>
        <v>Huelen Generales</v>
      </c>
      <c r="C138" s="36">
        <v>4449</v>
      </c>
      <c r="D138" s="36">
        <v>1627</v>
      </c>
      <c r="E138" s="36">
        <v>0</v>
      </c>
      <c r="F138" s="36">
        <v>0</v>
      </c>
      <c r="G138" s="36">
        <v>0</v>
      </c>
      <c r="H138" s="36">
        <v>0</v>
      </c>
      <c r="I138" s="36">
        <v>0</v>
      </c>
      <c r="J138" s="36">
        <v>0</v>
      </c>
      <c r="K138" s="8">
        <v>24887</v>
      </c>
      <c r="L138" s="53">
        <v>30963</v>
      </c>
      <c r="N138" s="60">
        <f t="shared" si="20"/>
        <v>0</v>
      </c>
    </row>
    <row r="139" spans="2:14">
      <c r="B139" s="21" t="str">
        <f t="shared" si="19"/>
        <v>Liberty Seguros</v>
      </c>
      <c r="C139" s="25">
        <v>22398069</v>
      </c>
      <c r="D139" s="24">
        <v>33604064</v>
      </c>
      <c r="E139" s="25">
        <v>767087</v>
      </c>
      <c r="F139" s="25">
        <v>1008799</v>
      </c>
      <c r="G139" s="24">
        <v>426756</v>
      </c>
      <c r="H139" s="36">
        <v>0</v>
      </c>
      <c r="I139" s="36">
        <v>0</v>
      </c>
      <c r="J139" s="36">
        <v>524084</v>
      </c>
      <c r="K139" s="8">
        <v>7160294</v>
      </c>
      <c r="L139" s="53">
        <v>65889153</v>
      </c>
      <c r="N139" s="60">
        <f t="shared" si="20"/>
        <v>0</v>
      </c>
    </row>
    <row r="140" spans="2:14">
      <c r="B140" s="21" t="str">
        <f t="shared" si="19"/>
        <v>Mapfre Seguros Generales</v>
      </c>
      <c r="C140" s="25">
        <v>4509131</v>
      </c>
      <c r="D140" s="24">
        <v>12793793</v>
      </c>
      <c r="E140" s="25">
        <v>1145551</v>
      </c>
      <c r="F140" s="25">
        <v>563562</v>
      </c>
      <c r="G140" s="24">
        <v>1369623</v>
      </c>
      <c r="H140" s="36">
        <v>0</v>
      </c>
      <c r="I140" s="24">
        <v>14878</v>
      </c>
      <c r="J140" s="24">
        <v>1669570</v>
      </c>
      <c r="K140" s="8">
        <v>73602465</v>
      </c>
      <c r="L140" s="53">
        <v>95668573</v>
      </c>
      <c r="N140" s="60">
        <f t="shared" si="20"/>
        <v>0</v>
      </c>
    </row>
    <row r="141" spans="2:14">
      <c r="B141" s="21" t="str">
        <f t="shared" si="19"/>
        <v>Mutualidad de Carabineros</v>
      </c>
      <c r="C141" s="25">
        <v>266100</v>
      </c>
      <c r="D141" s="36">
        <v>0</v>
      </c>
      <c r="E141" s="36">
        <v>0</v>
      </c>
      <c r="F141" s="36">
        <v>0</v>
      </c>
      <c r="G141" s="36">
        <v>0</v>
      </c>
      <c r="H141" s="36">
        <v>0</v>
      </c>
      <c r="I141" s="36">
        <v>0</v>
      </c>
      <c r="J141" s="36">
        <v>0</v>
      </c>
      <c r="K141" s="36">
        <v>0</v>
      </c>
      <c r="L141" s="53">
        <v>266100</v>
      </c>
      <c r="N141" s="60">
        <f t="shared" si="20"/>
        <v>0</v>
      </c>
    </row>
    <row r="142" spans="2:14">
      <c r="B142" s="21" t="str">
        <f t="shared" si="19"/>
        <v>Orion Seguros Generales</v>
      </c>
      <c r="C142" s="25">
        <v>43366</v>
      </c>
      <c r="D142" s="36">
        <v>0</v>
      </c>
      <c r="E142" s="25">
        <v>1132248</v>
      </c>
      <c r="F142" s="36">
        <v>0</v>
      </c>
      <c r="G142" s="36">
        <v>0</v>
      </c>
      <c r="H142" s="36">
        <v>0</v>
      </c>
      <c r="I142" s="36">
        <v>0</v>
      </c>
      <c r="J142" s="36">
        <v>164355</v>
      </c>
      <c r="K142" s="36">
        <v>37349</v>
      </c>
      <c r="L142" s="53">
        <v>1377318</v>
      </c>
      <c r="N142" s="60">
        <f t="shared" si="20"/>
        <v>0</v>
      </c>
    </row>
    <row r="143" spans="2:14">
      <c r="B143" s="21" t="str">
        <f t="shared" si="19"/>
        <v>Penta Security</v>
      </c>
      <c r="C143" s="25">
        <v>10827479</v>
      </c>
      <c r="D143" s="24">
        <v>33951185</v>
      </c>
      <c r="E143" s="25">
        <v>2756116</v>
      </c>
      <c r="F143" s="25">
        <v>813016</v>
      </c>
      <c r="G143" s="24">
        <v>7442767</v>
      </c>
      <c r="H143" s="36">
        <v>0</v>
      </c>
      <c r="I143" s="24">
        <v>22639</v>
      </c>
      <c r="J143" s="24">
        <v>3002100</v>
      </c>
      <c r="K143" s="8">
        <v>-10145167</v>
      </c>
      <c r="L143" s="53">
        <v>48670135</v>
      </c>
      <c r="N143" s="60">
        <f t="shared" si="20"/>
        <v>0</v>
      </c>
    </row>
    <row r="144" spans="2:14">
      <c r="B144" s="21" t="str">
        <f t="shared" si="19"/>
        <v>QBE Chile</v>
      </c>
      <c r="C144" s="25">
        <v>0</v>
      </c>
      <c r="D144" s="24">
        <v>0</v>
      </c>
      <c r="E144" s="25">
        <v>0</v>
      </c>
      <c r="F144" s="25">
        <v>0</v>
      </c>
      <c r="G144" s="24">
        <v>0</v>
      </c>
      <c r="H144" s="36">
        <v>0</v>
      </c>
      <c r="I144" s="24">
        <v>0</v>
      </c>
      <c r="J144" s="24"/>
      <c r="K144" s="8"/>
      <c r="L144" s="53">
        <v>0</v>
      </c>
      <c r="N144" s="60">
        <f t="shared" si="20"/>
        <v>0</v>
      </c>
    </row>
    <row r="145" spans="2:25">
      <c r="B145" s="21" t="str">
        <f t="shared" si="19"/>
        <v>RSA Seguros</v>
      </c>
      <c r="C145" s="25">
        <v>-44798752</v>
      </c>
      <c r="D145" s="24">
        <v>28861087</v>
      </c>
      <c r="E145" s="25">
        <v>754024</v>
      </c>
      <c r="F145" s="25">
        <v>1750120</v>
      </c>
      <c r="G145" s="24">
        <v>184793</v>
      </c>
      <c r="H145" s="36">
        <v>0</v>
      </c>
      <c r="I145" s="24">
        <v>0</v>
      </c>
      <c r="J145" s="24">
        <v>213540</v>
      </c>
      <c r="K145" s="8">
        <v>17605316</v>
      </c>
      <c r="L145" s="53">
        <v>4570128</v>
      </c>
      <c r="N145" s="60">
        <f t="shared" si="20"/>
        <v>0</v>
      </c>
    </row>
    <row r="146" spans="2:25">
      <c r="B146" s="21" t="str">
        <f t="shared" si="19"/>
        <v>Renta Nacional</v>
      </c>
      <c r="C146" s="25">
        <v>-1456221</v>
      </c>
      <c r="D146" s="24">
        <v>7891288</v>
      </c>
      <c r="E146" s="25">
        <v>173852</v>
      </c>
      <c r="F146" s="25">
        <v>296403</v>
      </c>
      <c r="G146" s="24">
        <v>1517215</v>
      </c>
      <c r="H146" s="36">
        <v>0</v>
      </c>
      <c r="I146" s="24">
        <v>10324</v>
      </c>
      <c r="J146" s="24">
        <v>37324</v>
      </c>
      <c r="K146" s="8">
        <v>384036</v>
      </c>
      <c r="L146" s="53">
        <v>8854221</v>
      </c>
      <c r="N146" s="60">
        <f t="shared" si="20"/>
        <v>0</v>
      </c>
    </row>
    <row r="147" spans="2:25">
      <c r="B147" s="21" t="str">
        <f t="shared" si="19"/>
        <v>Santander Generales</v>
      </c>
      <c r="C147" s="25">
        <v>5015646</v>
      </c>
      <c r="D147" s="36">
        <v>0</v>
      </c>
      <c r="E147" s="36">
        <v>0</v>
      </c>
      <c r="F147" s="25">
        <v>874111</v>
      </c>
      <c r="G147" s="36">
        <v>0</v>
      </c>
      <c r="H147" s="36">
        <v>0</v>
      </c>
      <c r="I147" s="36">
        <v>0</v>
      </c>
      <c r="J147" s="36">
        <v>38921</v>
      </c>
      <c r="K147" s="8">
        <v>13880778</v>
      </c>
      <c r="L147" s="53">
        <v>19809456</v>
      </c>
      <c r="N147" s="60">
        <f t="shared" si="20"/>
        <v>0</v>
      </c>
    </row>
    <row r="148" spans="2:25">
      <c r="B148" s="21" t="str">
        <f t="shared" si="19"/>
        <v>Zenit Seguros Generales</v>
      </c>
      <c r="C148" s="25">
        <v>68005</v>
      </c>
      <c r="D148" s="24">
        <v>2562223</v>
      </c>
      <c r="E148" s="36">
        <v>0</v>
      </c>
      <c r="F148" s="36">
        <v>44503</v>
      </c>
      <c r="G148" s="24">
        <v>148752</v>
      </c>
      <c r="H148" s="36">
        <v>0</v>
      </c>
      <c r="I148" s="36">
        <v>0</v>
      </c>
      <c r="J148" s="36">
        <v>0</v>
      </c>
      <c r="K148" s="8">
        <v>222169</v>
      </c>
      <c r="L148" s="53">
        <v>3045652</v>
      </c>
      <c r="N148" s="60">
        <f t="shared" si="20"/>
        <v>0</v>
      </c>
    </row>
    <row r="149" spans="2:25">
      <c r="B149" s="26" t="s">
        <v>64</v>
      </c>
      <c r="C149" s="27">
        <v>109488704</v>
      </c>
      <c r="D149" s="27">
        <v>254695777</v>
      </c>
      <c r="E149" s="27">
        <v>20399988</v>
      </c>
      <c r="F149" s="27">
        <v>17885789</v>
      </c>
      <c r="G149" s="27">
        <v>27494942</v>
      </c>
      <c r="H149" s="27">
        <v>0</v>
      </c>
      <c r="I149" s="27">
        <v>692210</v>
      </c>
      <c r="J149" s="27">
        <v>25494294</v>
      </c>
      <c r="K149" s="27">
        <v>181080948</v>
      </c>
      <c r="L149" s="27">
        <v>637232652</v>
      </c>
      <c r="N149" s="60">
        <f t="shared" si="20"/>
        <v>0</v>
      </c>
      <c r="O149" s="60">
        <f>SUM(L128:L148)-L149</f>
        <v>0</v>
      </c>
      <c r="P149" s="60">
        <f t="shared" ref="P149:W149" si="21">SUM(C128:C148)-C149</f>
        <v>0</v>
      </c>
      <c r="Q149" s="60">
        <f t="shared" si="21"/>
        <v>0</v>
      </c>
      <c r="R149" s="60">
        <f t="shared" si="21"/>
        <v>0</v>
      </c>
      <c r="S149" s="60">
        <f t="shared" si="21"/>
        <v>0</v>
      </c>
      <c r="T149" s="60">
        <f t="shared" si="21"/>
        <v>0</v>
      </c>
      <c r="U149" s="60">
        <f t="shared" si="21"/>
        <v>0</v>
      </c>
      <c r="V149" s="60">
        <f t="shared" si="21"/>
        <v>0</v>
      </c>
      <c r="W149" s="60">
        <f t="shared" si="21"/>
        <v>0</v>
      </c>
      <c r="X149" s="60">
        <f t="shared" ref="X149" si="22">SUM(K128:K148)-K149</f>
        <v>0</v>
      </c>
      <c r="Y149" s="60">
        <f>SUM(L128:L148)-L149</f>
        <v>0</v>
      </c>
    </row>
    <row r="151" spans="2:25">
      <c r="B151" s="64" t="s">
        <v>66</v>
      </c>
      <c r="C151" s="66" t="str">
        <f>C92</f>
        <v>Incendio</v>
      </c>
      <c r="D151" s="66" t="str">
        <f t="shared" ref="D151:K151" si="23">D92</f>
        <v>Vehículos</v>
      </c>
      <c r="E151" s="66" t="str">
        <f t="shared" si="23"/>
        <v>Transporte</v>
      </c>
      <c r="F151" s="66" t="str">
        <f t="shared" si="23"/>
        <v>Robo</v>
      </c>
      <c r="G151" s="66" t="str">
        <f t="shared" si="23"/>
        <v>SOAP</v>
      </c>
      <c r="H151" s="66" t="str">
        <f t="shared" si="23"/>
        <v>Crédito</v>
      </c>
      <c r="I151" s="66" t="str">
        <f t="shared" si="23"/>
        <v>Garantía</v>
      </c>
      <c r="J151" s="66" t="str">
        <f t="shared" si="23"/>
        <v>Resp. Civil</v>
      </c>
      <c r="K151" s="66" t="str">
        <f t="shared" si="23"/>
        <v>Otros</v>
      </c>
      <c r="L151" s="66" t="s">
        <v>27</v>
      </c>
    </row>
    <row r="152" spans="2:25">
      <c r="B152" s="8" t="str">
        <f t="shared" ref="B152:B157" si="24">B82</f>
        <v>Aseg. Magallanes Garantía y Crédito</v>
      </c>
      <c r="C152" s="36">
        <v>0</v>
      </c>
      <c r="D152" s="36">
        <v>0</v>
      </c>
      <c r="E152" s="36">
        <v>0</v>
      </c>
      <c r="F152" s="36">
        <v>0</v>
      </c>
      <c r="G152" s="36">
        <v>0</v>
      </c>
      <c r="H152" s="8">
        <v>657611</v>
      </c>
      <c r="I152" s="8">
        <v>90177</v>
      </c>
      <c r="J152" s="37"/>
      <c r="K152" s="36">
        <v>0</v>
      </c>
      <c r="L152" s="56">
        <v>747788</v>
      </c>
      <c r="N152" s="60">
        <f>SUM(C152:K152)-L152</f>
        <v>0</v>
      </c>
    </row>
    <row r="153" spans="2:25">
      <c r="B153" s="8" t="str">
        <f t="shared" si="24"/>
        <v>Cesce Chile</v>
      </c>
      <c r="C153" s="36">
        <v>0</v>
      </c>
      <c r="D153" s="36">
        <v>0</v>
      </c>
      <c r="E153" s="36">
        <v>0</v>
      </c>
      <c r="F153" s="36">
        <v>0</v>
      </c>
      <c r="G153" s="36">
        <v>0</v>
      </c>
      <c r="H153" s="8">
        <v>785964</v>
      </c>
      <c r="I153" s="8">
        <v>660619</v>
      </c>
      <c r="J153" s="37"/>
      <c r="K153" s="36">
        <v>0</v>
      </c>
      <c r="L153" s="56">
        <v>1446583</v>
      </c>
      <c r="N153" s="60">
        <f t="shared" ref="N153:N158" si="25">SUM(C153:K153)-L153</f>
        <v>0</v>
      </c>
    </row>
    <row r="154" spans="2:25">
      <c r="B154" s="8" t="str">
        <f t="shared" si="24"/>
        <v>Coface Chile</v>
      </c>
      <c r="C154" s="36">
        <v>0</v>
      </c>
      <c r="D154" s="36">
        <v>0</v>
      </c>
      <c r="E154" s="36">
        <v>0</v>
      </c>
      <c r="F154" s="36">
        <v>0</v>
      </c>
      <c r="G154" s="36">
        <v>0</v>
      </c>
      <c r="H154" s="8">
        <v>4409346</v>
      </c>
      <c r="I154" s="36">
        <v>0</v>
      </c>
      <c r="J154" s="36"/>
      <c r="K154" s="36">
        <v>0</v>
      </c>
      <c r="L154" s="56">
        <v>4409346</v>
      </c>
      <c r="N154" s="60">
        <f t="shared" si="25"/>
        <v>0</v>
      </c>
    </row>
    <row r="155" spans="2:25">
      <c r="B155" s="8" t="str">
        <f t="shared" si="24"/>
        <v>Continental</v>
      </c>
      <c r="C155" s="36">
        <v>0</v>
      </c>
      <c r="D155" s="36">
        <v>0</v>
      </c>
      <c r="E155" s="36">
        <v>0</v>
      </c>
      <c r="F155" s="36">
        <v>0</v>
      </c>
      <c r="G155" s="36">
        <v>0</v>
      </c>
      <c r="H155" s="8">
        <v>11175328</v>
      </c>
      <c r="I155" s="8">
        <v>378280</v>
      </c>
      <c r="J155" s="37"/>
      <c r="K155" s="36">
        <v>0</v>
      </c>
      <c r="L155" s="56">
        <v>11553608</v>
      </c>
      <c r="N155" s="60">
        <f t="shared" si="25"/>
        <v>0</v>
      </c>
    </row>
    <row r="156" spans="2:25">
      <c r="B156" s="8" t="str">
        <f t="shared" si="24"/>
        <v>Euler Hermes</v>
      </c>
      <c r="C156" s="36">
        <v>0</v>
      </c>
      <c r="D156" s="36">
        <v>0</v>
      </c>
      <c r="E156" s="36">
        <v>0</v>
      </c>
      <c r="F156" s="36">
        <v>0</v>
      </c>
      <c r="G156" s="36">
        <v>0</v>
      </c>
      <c r="H156" s="36">
        <v>76612</v>
      </c>
      <c r="I156" s="36">
        <v>0</v>
      </c>
      <c r="J156" s="36"/>
      <c r="K156" s="36">
        <v>0</v>
      </c>
      <c r="L156" s="56">
        <v>76612</v>
      </c>
      <c r="N156" s="60">
        <f t="shared" si="25"/>
        <v>0</v>
      </c>
    </row>
    <row r="157" spans="2:25">
      <c r="B157" s="8" t="str">
        <f t="shared" si="24"/>
        <v>Mapfre Garantías y Crédito</v>
      </c>
      <c r="C157" s="36">
        <v>0</v>
      </c>
      <c r="D157" s="36">
        <v>0</v>
      </c>
      <c r="E157" s="36">
        <v>0</v>
      </c>
      <c r="F157" s="36">
        <v>0</v>
      </c>
      <c r="G157" s="36">
        <v>0</v>
      </c>
      <c r="H157" s="8">
        <v>3153971</v>
      </c>
      <c r="I157" s="8">
        <v>196593</v>
      </c>
      <c r="J157" s="8"/>
      <c r="K157" s="8">
        <v>-2277</v>
      </c>
      <c r="L157" s="56">
        <v>3348287</v>
      </c>
      <c r="N157" s="60">
        <f t="shared" si="25"/>
        <v>0</v>
      </c>
    </row>
    <row r="158" spans="2:25">
      <c r="B158" s="26" t="s">
        <v>64</v>
      </c>
      <c r="C158" s="27">
        <v>0</v>
      </c>
      <c r="D158" s="27">
        <v>0</v>
      </c>
      <c r="E158" s="27">
        <v>0</v>
      </c>
      <c r="F158" s="27">
        <v>0</v>
      </c>
      <c r="G158" s="27">
        <v>0</v>
      </c>
      <c r="H158" s="27">
        <v>20258832</v>
      </c>
      <c r="I158" s="27">
        <v>1325669</v>
      </c>
      <c r="J158" s="27">
        <v>0</v>
      </c>
      <c r="K158" s="27">
        <v>-2277</v>
      </c>
      <c r="L158" s="27">
        <v>21582224</v>
      </c>
      <c r="N158" s="60">
        <f t="shared" si="25"/>
        <v>0</v>
      </c>
      <c r="O158" s="60">
        <f>SUM(L152:L157)-L158</f>
        <v>0</v>
      </c>
      <c r="P158" s="60">
        <f t="shared" ref="P158:W158" si="26">SUM(C152:C157)-C158</f>
        <v>0</v>
      </c>
      <c r="Q158" s="60">
        <f t="shared" si="26"/>
        <v>0</v>
      </c>
      <c r="R158" s="60">
        <f t="shared" si="26"/>
        <v>0</v>
      </c>
      <c r="S158" s="60">
        <f t="shared" si="26"/>
        <v>0</v>
      </c>
      <c r="T158" s="60">
        <f t="shared" si="26"/>
        <v>0</v>
      </c>
      <c r="U158" s="60">
        <f t="shared" si="26"/>
        <v>0</v>
      </c>
      <c r="V158" s="60">
        <f t="shared" si="26"/>
        <v>0</v>
      </c>
      <c r="W158" s="60">
        <f t="shared" si="26"/>
        <v>0</v>
      </c>
      <c r="X158" s="60">
        <f t="shared" ref="X158:Y158" si="27">SUM(K152:K157)-K158</f>
        <v>0</v>
      </c>
      <c r="Y158" s="60">
        <f t="shared" si="27"/>
        <v>0</v>
      </c>
    </row>
    <row r="161" spans="1:25" s="48" customFormat="1" ht="24" customHeight="1">
      <c r="A161" s="47"/>
      <c r="B161" s="157" t="s">
        <v>100</v>
      </c>
      <c r="C161" s="160"/>
      <c r="D161" s="160"/>
      <c r="E161" s="160"/>
      <c r="F161" s="160"/>
      <c r="G161" s="160"/>
      <c r="H161" s="160"/>
      <c r="I161" s="160"/>
      <c r="J161" s="160"/>
      <c r="K161" s="160"/>
      <c r="L161" s="1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</row>
    <row r="162" spans="1:25">
      <c r="B162" s="64" t="s">
        <v>60</v>
      </c>
      <c r="C162" s="66" t="str">
        <f>C92</f>
        <v>Incendio</v>
      </c>
      <c r="D162" s="66" t="str">
        <f t="shared" ref="D162:J162" si="28">D92</f>
        <v>Vehículos</v>
      </c>
      <c r="E162" s="66" t="str">
        <f t="shared" si="28"/>
        <v>Transporte</v>
      </c>
      <c r="F162" s="66" t="str">
        <f t="shared" si="28"/>
        <v>Robo</v>
      </c>
      <c r="G162" s="66" t="str">
        <f t="shared" si="28"/>
        <v>SOAP</v>
      </c>
      <c r="H162" s="66" t="str">
        <f t="shared" si="28"/>
        <v>Crédito</v>
      </c>
      <c r="I162" s="66" t="str">
        <f t="shared" si="28"/>
        <v>Garantía</v>
      </c>
      <c r="J162" s="66" t="str">
        <f t="shared" si="28"/>
        <v>Resp. Civil</v>
      </c>
      <c r="K162" s="66" t="str">
        <f t="shared" ref="K162:L162" si="29">K92</f>
        <v>Otros</v>
      </c>
      <c r="L162" s="66" t="str">
        <f t="shared" si="29"/>
        <v>Total</v>
      </c>
    </row>
    <row r="163" spans="1:25">
      <c r="B163" s="21" t="str">
        <f t="shared" ref="B163:B183" si="30">B93</f>
        <v>ACE Seguros S.A.</v>
      </c>
      <c r="C163" s="103">
        <v>1962</v>
      </c>
      <c r="D163" s="36">
        <v>0</v>
      </c>
      <c r="E163" s="103">
        <v>2470</v>
      </c>
      <c r="F163" s="103">
        <v>1679</v>
      </c>
      <c r="G163" s="36">
        <v>0</v>
      </c>
      <c r="H163" s="36">
        <v>0</v>
      </c>
      <c r="I163" s="36">
        <v>0</v>
      </c>
      <c r="J163" s="36">
        <v>788</v>
      </c>
      <c r="K163" s="37">
        <v>4553</v>
      </c>
      <c r="L163" s="53">
        <v>11452</v>
      </c>
      <c r="N163" s="60">
        <f>SUM(C163:K163)-L163</f>
        <v>0</v>
      </c>
      <c r="O163" s="59">
        <f t="shared" ref="O163:O184" si="31">IF(ISERR(L128/L163),1,0)</f>
        <v>0</v>
      </c>
    </row>
    <row r="164" spans="1:25">
      <c r="B164" s="21" t="str">
        <f t="shared" si="30"/>
        <v>Aseguradora Magallanes</v>
      </c>
      <c r="C164" s="25">
        <v>961</v>
      </c>
      <c r="D164" s="24">
        <v>71331</v>
      </c>
      <c r="E164" s="25">
        <v>583</v>
      </c>
      <c r="F164" s="25">
        <v>285</v>
      </c>
      <c r="G164" s="24">
        <v>4786</v>
      </c>
      <c r="H164" s="36">
        <v>0</v>
      </c>
      <c r="I164" s="24">
        <v>16</v>
      </c>
      <c r="J164" s="24">
        <v>1948</v>
      </c>
      <c r="K164" s="8">
        <v>29862</v>
      </c>
      <c r="L164" s="53">
        <v>109772</v>
      </c>
      <c r="N164" s="60">
        <f t="shared" ref="N164:N184" si="32">SUM(C164:K164)-L164</f>
        <v>0</v>
      </c>
      <c r="O164" s="59">
        <f t="shared" si="31"/>
        <v>0</v>
      </c>
    </row>
    <row r="165" spans="1:25">
      <c r="B165" s="21" t="str">
        <f t="shared" si="30"/>
        <v>BCI Seguros Generales</v>
      </c>
      <c r="C165" s="25">
        <v>2524</v>
      </c>
      <c r="D165" s="24">
        <v>91832</v>
      </c>
      <c r="E165" s="25">
        <v>708</v>
      </c>
      <c r="F165" s="25">
        <v>678</v>
      </c>
      <c r="G165" s="24">
        <v>9294</v>
      </c>
      <c r="H165" s="36">
        <v>0</v>
      </c>
      <c r="I165" s="24">
        <v>32</v>
      </c>
      <c r="J165" s="24">
        <v>222</v>
      </c>
      <c r="K165" s="8">
        <v>7559</v>
      </c>
      <c r="L165" s="53">
        <v>112849</v>
      </c>
      <c r="N165" s="60">
        <f t="shared" si="32"/>
        <v>0</v>
      </c>
      <c r="O165" s="59">
        <f t="shared" si="31"/>
        <v>0</v>
      </c>
    </row>
    <row r="166" spans="1:25">
      <c r="B166" s="21" t="str">
        <f t="shared" si="30"/>
        <v>Cardif</v>
      </c>
      <c r="C166" s="25">
        <v>11</v>
      </c>
      <c r="D166" s="24">
        <v>0</v>
      </c>
      <c r="E166" s="25">
        <v>0</v>
      </c>
      <c r="F166" s="25">
        <v>3343</v>
      </c>
      <c r="G166" s="24">
        <v>0</v>
      </c>
      <c r="H166" s="36">
        <v>0</v>
      </c>
      <c r="I166" s="36">
        <v>0</v>
      </c>
      <c r="J166" s="36"/>
      <c r="K166" s="8">
        <v>140527</v>
      </c>
      <c r="L166" s="53">
        <v>143881</v>
      </c>
      <c r="N166" s="60">
        <f t="shared" si="32"/>
        <v>0</v>
      </c>
      <c r="O166" s="59">
        <f t="shared" si="31"/>
        <v>0</v>
      </c>
    </row>
    <row r="167" spans="1:25">
      <c r="B167" s="21" t="str">
        <f t="shared" si="30"/>
        <v>Chartis Chile</v>
      </c>
      <c r="C167" s="25">
        <v>1731</v>
      </c>
      <c r="D167" s="24">
        <v>5783</v>
      </c>
      <c r="E167" s="25">
        <v>1240</v>
      </c>
      <c r="F167" s="25">
        <v>306</v>
      </c>
      <c r="G167" s="36">
        <v>0</v>
      </c>
      <c r="H167" s="36">
        <v>0</v>
      </c>
      <c r="I167" s="36">
        <v>0</v>
      </c>
      <c r="J167" s="36">
        <v>889</v>
      </c>
      <c r="K167" s="8">
        <v>2880</v>
      </c>
      <c r="L167" s="53">
        <v>12829</v>
      </c>
      <c r="N167" s="60">
        <f t="shared" si="32"/>
        <v>0</v>
      </c>
      <c r="O167" s="59">
        <f t="shared" si="31"/>
        <v>0</v>
      </c>
    </row>
    <row r="168" spans="1:25">
      <c r="B168" s="21" t="str">
        <f t="shared" si="30"/>
        <v>Chilena Consolidada</v>
      </c>
      <c r="C168" s="25">
        <v>3732</v>
      </c>
      <c r="D168" s="24">
        <v>32406</v>
      </c>
      <c r="E168" s="25">
        <v>2293</v>
      </c>
      <c r="F168" s="25">
        <v>409</v>
      </c>
      <c r="G168" s="24">
        <v>1233</v>
      </c>
      <c r="H168" s="36">
        <v>0</v>
      </c>
      <c r="I168" s="24">
        <v>0</v>
      </c>
      <c r="J168" s="24">
        <v>2672</v>
      </c>
      <c r="K168" s="8">
        <v>749</v>
      </c>
      <c r="L168" s="53">
        <v>43494</v>
      </c>
      <c r="N168" s="60">
        <f t="shared" si="32"/>
        <v>0</v>
      </c>
      <c r="O168" s="59">
        <f t="shared" si="31"/>
        <v>0</v>
      </c>
    </row>
    <row r="169" spans="1:25">
      <c r="B169" s="21" t="str">
        <f t="shared" si="30"/>
        <v>Chubb de Chile</v>
      </c>
      <c r="C169" s="25">
        <v>209</v>
      </c>
      <c r="D169" s="24">
        <v>33</v>
      </c>
      <c r="E169" s="25">
        <v>1215</v>
      </c>
      <c r="F169" s="25">
        <v>2</v>
      </c>
      <c r="G169" s="36">
        <v>0</v>
      </c>
      <c r="H169" s="36">
        <v>0</v>
      </c>
      <c r="I169" s="36">
        <v>0</v>
      </c>
      <c r="J169" s="36">
        <v>594</v>
      </c>
      <c r="K169" s="8">
        <v>2952</v>
      </c>
      <c r="L169" s="53">
        <v>5005</v>
      </c>
      <c r="N169" s="60">
        <f t="shared" si="32"/>
        <v>0</v>
      </c>
      <c r="O169" s="59">
        <f t="shared" si="31"/>
        <v>0</v>
      </c>
    </row>
    <row r="170" spans="1:25">
      <c r="B170" s="21" t="str">
        <f t="shared" si="30"/>
        <v>Consorcio Nacional de Seguros</v>
      </c>
      <c r="C170" s="25">
        <v>870</v>
      </c>
      <c r="D170" s="24">
        <v>23816</v>
      </c>
      <c r="E170" s="25">
        <v>2</v>
      </c>
      <c r="F170" s="25">
        <v>5574</v>
      </c>
      <c r="G170" s="24">
        <v>1152</v>
      </c>
      <c r="H170" s="36">
        <v>0</v>
      </c>
      <c r="I170" s="24">
        <v>2</v>
      </c>
      <c r="J170" s="24">
        <v>18</v>
      </c>
      <c r="K170" s="8">
        <v>654</v>
      </c>
      <c r="L170" s="53">
        <v>32088</v>
      </c>
      <c r="N170" s="60">
        <f t="shared" si="32"/>
        <v>0</v>
      </c>
      <c r="O170" s="59">
        <f t="shared" si="31"/>
        <v>0</v>
      </c>
    </row>
    <row r="171" spans="1:25">
      <c r="B171" s="21" t="str">
        <f t="shared" si="30"/>
        <v>FAF International</v>
      </c>
      <c r="C171" s="36">
        <v>0</v>
      </c>
      <c r="D171" s="36">
        <v>0</v>
      </c>
      <c r="E171" s="36">
        <v>0</v>
      </c>
      <c r="F171" s="36">
        <v>0</v>
      </c>
      <c r="G171" s="36">
        <v>0</v>
      </c>
      <c r="H171" s="36">
        <v>0</v>
      </c>
      <c r="I171" s="36">
        <v>0</v>
      </c>
      <c r="J171" s="36"/>
      <c r="K171" s="36">
        <v>4</v>
      </c>
      <c r="L171" s="53">
        <v>4</v>
      </c>
      <c r="N171" s="60">
        <f t="shared" si="32"/>
        <v>0</v>
      </c>
      <c r="O171" s="59">
        <f t="shared" si="31"/>
        <v>0</v>
      </c>
    </row>
    <row r="172" spans="1:25">
      <c r="B172" s="21" t="str">
        <f t="shared" si="30"/>
        <v>HDI Seguros</v>
      </c>
      <c r="C172" s="25">
        <v>1159</v>
      </c>
      <c r="D172" s="24">
        <v>8498</v>
      </c>
      <c r="E172" s="25">
        <v>32015</v>
      </c>
      <c r="F172" s="25">
        <v>197</v>
      </c>
      <c r="G172" s="24">
        <v>6</v>
      </c>
      <c r="H172" s="36">
        <v>0</v>
      </c>
      <c r="I172" s="24">
        <v>274</v>
      </c>
      <c r="J172" s="24">
        <v>196</v>
      </c>
      <c r="K172" s="8">
        <v>1087</v>
      </c>
      <c r="L172" s="53">
        <v>43432</v>
      </c>
      <c r="N172" s="60">
        <f t="shared" si="32"/>
        <v>0</v>
      </c>
      <c r="O172" s="59">
        <f t="shared" si="31"/>
        <v>0</v>
      </c>
    </row>
    <row r="173" spans="1:25">
      <c r="B173" s="21" t="str">
        <f t="shared" si="30"/>
        <v>Huelen Generales</v>
      </c>
      <c r="C173" s="36">
        <v>1</v>
      </c>
      <c r="D173" s="36">
        <v>1</v>
      </c>
      <c r="E173" s="36">
        <v>0</v>
      </c>
      <c r="F173" s="36">
        <v>0</v>
      </c>
      <c r="G173" s="36">
        <v>0</v>
      </c>
      <c r="H173" s="36">
        <v>0</v>
      </c>
      <c r="I173" s="36">
        <v>0</v>
      </c>
      <c r="J173" s="36"/>
      <c r="K173" s="8">
        <v>40</v>
      </c>
      <c r="L173" s="53">
        <v>42</v>
      </c>
      <c r="N173" s="60">
        <f t="shared" si="32"/>
        <v>0</v>
      </c>
      <c r="O173" s="59">
        <f t="shared" si="31"/>
        <v>0</v>
      </c>
    </row>
    <row r="174" spans="1:25">
      <c r="B174" s="21" t="str">
        <f t="shared" si="30"/>
        <v>Liberty Seguros</v>
      </c>
      <c r="C174" s="25">
        <v>13494</v>
      </c>
      <c r="D174" s="24">
        <v>83322</v>
      </c>
      <c r="E174" s="25">
        <v>2471</v>
      </c>
      <c r="F174" s="25">
        <v>690</v>
      </c>
      <c r="G174" s="24">
        <v>416</v>
      </c>
      <c r="H174" s="36">
        <v>0</v>
      </c>
      <c r="I174" s="36">
        <v>0</v>
      </c>
      <c r="J174" s="36">
        <v>323</v>
      </c>
      <c r="K174" s="8">
        <v>3393</v>
      </c>
      <c r="L174" s="53">
        <v>104109</v>
      </c>
      <c r="N174" s="60">
        <f t="shared" si="32"/>
        <v>0</v>
      </c>
      <c r="O174" s="59">
        <f t="shared" si="31"/>
        <v>0</v>
      </c>
    </row>
    <row r="175" spans="1:25">
      <c r="B175" s="21" t="str">
        <f t="shared" si="30"/>
        <v>Mapfre Seguros Generales</v>
      </c>
      <c r="C175" s="25">
        <v>60538</v>
      </c>
      <c r="D175" s="24">
        <v>30973</v>
      </c>
      <c r="E175" s="25">
        <v>4465</v>
      </c>
      <c r="F175" s="25">
        <v>500</v>
      </c>
      <c r="G175" s="24">
        <v>1611</v>
      </c>
      <c r="H175" s="36">
        <v>0</v>
      </c>
      <c r="I175" s="24">
        <v>102</v>
      </c>
      <c r="J175" s="24">
        <v>962</v>
      </c>
      <c r="K175" s="8">
        <v>3861</v>
      </c>
      <c r="L175" s="53">
        <v>103012</v>
      </c>
      <c r="N175" s="60">
        <f t="shared" si="32"/>
        <v>0</v>
      </c>
      <c r="O175" s="59">
        <f t="shared" si="31"/>
        <v>0</v>
      </c>
    </row>
    <row r="176" spans="1:25">
      <c r="B176" s="21" t="str">
        <f t="shared" si="30"/>
        <v>Mutualidad de Carabineros</v>
      </c>
      <c r="C176" s="25">
        <v>73</v>
      </c>
      <c r="D176" s="36">
        <v>0</v>
      </c>
      <c r="E176" s="36">
        <v>0</v>
      </c>
      <c r="F176" s="36">
        <v>0</v>
      </c>
      <c r="G176" s="36">
        <v>0</v>
      </c>
      <c r="H176" s="36">
        <v>0</v>
      </c>
      <c r="I176" s="36">
        <v>0</v>
      </c>
      <c r="J176" s="36"/>
      <c r="K176" s="36">
        <v>0</v>
      </c>
      <c r="L176" s="53">
        <v>73</v>
      </c>
      <c r="N176" s="60">
        <f t="shared" si="32"/>
        <v>0</v>
      </c>
      <c r="O176" s="59">
        <f t="shared" si="31"/>
        <v>0</v>
      </c>
    </row>
    <row r="177" spans="2:25">
      <c r="B177" s="21" t="str">
        <f t="shared" si="30"/>
        <v>Orion Seguros Generales</v>
      </c>
      <c r="C177" s="25">
        <v>0</v>
      </c>
      <c r="D177" s="36">
        <v>0</v>
      </c>
      <c r="E177" s="25">
        <v>17607</v>
      </c>
      <c r="F177" s="36">
        <v>0</v>
      </c>
      <c r="G177" s="36">
        <v>0</v>
      </c>
      <c r="H177" s="36">
        <v>0</v>
      </c>
      <c r="I177" s="36">
        <v>0</v>
      </c>
      <c r="J177" s="36">
        <v>29</v>
      </c>
      <c r="K177" s="36">
        <v>12</v>
      </c>
      <c r="L177" s="53">
        <v>17648</v>
      </c>
      <c r="N177" s="60">
        <f t="shared" si="32"/>
        <v>0</v>
      </c>
      <c r="O177" s="59">
        <f t="shared" si="31"/>
        <v>0</v>
      </c>
    </row>
    <row r="178" spans="2:25">
      <c r="B178" s="21" t="str">
        <f t="shared" si="30"/>
        <v>Penta Security</v>
      </c>
      <c r="C178" s="25">
        <v>2797</v>
      </c>
      <c r="D178" s="36">
        <v>52883</v>
      </c>
      <c r="E178" s="25">
        <v>1264</v>
      </c>
      <c r="F178" s="36">
        <v>450</v>
      </c>
      <c r="G178" s="36">
        <v>7804</v>
      </c>
      <c r="H178" s="36">
        <v>0</v>
      </c>
      <c r="I178" s="36">
        <v>15</v>
      </c>
      <c r="J178" s="36">
        <v>1048</v>
      </c>
      <c r="K178" s="36">
        <v>3830</v>
      </c>
      <c r="L178" s="53">
        <v>70091</v>
      </c>
      <c r="N178" s="60">
        <f t="shared" si="32"/>
        <v>0</v>
      </c>
      <c r="O178" s="59">
        <f t="shared" si="31"/>
        <v>0</v>
      </c>
    </row>
    <row r="179" spans="2:25">
      <c r="B179" s="21" t="str">
        <f t="shared" si="30"/>
        <v>QBE Chile</v>
      </c>
      <c r="C179" s="25">
        <v>0</v>
      </c>
      <c r="D179" s="24">
        <v>0</v>
      </c>
      <c r="E179" s="25">
        <v>0</v>
      </c>
      <c r="F179" s="25">
        <v>0</v>
      </c>
      <c r="G179" s="24">
        <v>0</v>
      </c>
      <c r="H179" s="36">
        <v>0</v>
      </c>
      <c r="I179" s="24">
        <v>0</v>
      </c>
      <c r="J179" s="24"/>
      <c r="K179" s="8"/>
      <c r="L179" s="53">
        <v>0</v>
      </c>
      <c r="N179" s="60">
        <f t="shared" si="32"/>
        <v>0</v>
      </c>
      <c r="O179" s="59">
        <f>IF(ISERR(L144/L179),1,0)</f>
        <v>1</v>
      </c>
    </row>
    <row r="180" spans="2:25">
      <c r="B180" s="21" t="str">
        <f t="shared" si="30"/>
        <v>RSA Seguros</v>
      </c>
      <c r="C180" s="25">
        <v>7356</v>
      </c>
      <c r="D180" s="24">
        <v>65686</v>
      </c>
      <c r="E180" s="25">
        <v>2126</v>
      </c>
      <c r="F180" s="25">
        <v>819</v>
      </c>
      <c r="G180" s="24">
        <v>1157</v>
      </c>
      <c r="H180" s="36">
        <v>0</v>
      </c>
      <c r="I180" s="24">
        <v>1</v>
      </c>
      <c r="J180" s="24">
        <v>1153</v>
      </c>
      <c r="K180" s="8">
        <v>6928</v>
      </c>
      <c r="L180" s="53">
        <v>85226</v>
      </c>
      <c r="N180" s="60">
        <f t="shared" si="32"/>
        <v>0</v>
      </c>
      <c r="O180" s="59">
        <f t="shared" si="31"/>
        <v>0</v>
      </c>
    </row>
    <row r="181" spans="2:25">
      <c r="B181" s="21" t="str">
        <f t="shared" si="30"/>
        <v>Renta Nacional</v>
      </c>
      <c r="C181" s="25">
        <v>122</v>
      </c>
      <c r="D181" s="24">
        <v>12846</v>
      </c>
      <c r="E181" s="25">
        <v>243</v>
      </c>
      <c r="F181" s="25">
        <v>118</v>
      </c>
      <c r="G181" s="24">
        <v>2147</v>
      </c>
      <c r="H181" s="36">
        <v>0</v>
      </c>
      <c r="I181" s="24">
        <v>2</v>
      </c>
      <c r="J181" s="24">
        <v>16</v>
      </c>
      <c r="K181" s="8">
        <v>132</v>
      </c>
      <c r="L181" s="53">
        <v>15626</v>
      </c>
      <c r="N181" s="60">
        <f t="shared" si="32"/>
        <v>0</v>
      </c>
      <c r="O181" s="59">
        <f t="shared" si="31"/>
        <v>0</v>
      </c>
    </row>
    <row r="182" spans="2:25">
      <c r="B182" s="21" t="str">
        <f t="shared" si="30"/>
        <v>Santander Generales</v>
      </c>
      <c r="C182" s="25">
        <v>364</v>
      </c>
      <c r="D182" s="36">
        <v>0</v>
      </c>
      <c r="E182" s="36">
        <v>0</v>
      </c>
      <c r="F182" s="25">
        <v>573</v>
      </c>
      <c r="G182" s="36">
        <v>0</v>
      </c>
      <c r="H182" s="36">
        <v>0</v>
      </c>
      <c r="I182" s="36">
        <v>0</v>
      </c>
      <c r="J182" s="36">
        <v>1</v>
      </c>
      <c r="K182" s="8">
        <v>30129</v>
      </c>
      <c r="L182" s="53">
        <v>31067</v>
      </c>
      <c r="N182" s="60">
        <f t="shared" si="32"/>
        <v>0</v>
      </c>
      <c r="O182" s="59">
        <f t="shared" si="31"/>
        <v>0</v>
      </c>
    </row>
    <row r="183" spans="2:25">
      <c r="B183" s="21" t="str">
        <f t="shared" si="30"/>
        <v>Zenit Seguros Generales</v>
      </c>
      <c r="C183" s="25">
        <v>33</v>
      </c>
      <c r="D183" s="24">
        <v>4180</v>
      </c>
      <c r="E183" s="36">
        <v>0</v>
      </c>
      <c r="F183" s="36">
        <v>496</v>
      </c>
      <c r="G183" s="24">
        <v>160</v>
      </c>
      <c r="H183" s="36">
        <v>0</v>
      </c>
      <c r="I183" s="36">
        <v>0</v>
      </c>
      <c r="J183" s="36"/>
      <c r="K183" s="8">
        <v>256</v>
      </c>
      <c r="L183" s="53">
        <v>5125</v>
      </c>
      <c r="N183" s="60">
        <f t="shared" si="32"/>
        <v>0</v>
      </c>
      <c r="O183" s="59">
        <f t="shared" si="31"/>
        <v>0</v>
      </c>
    </row>
    <row r="184" spans="2:25">
      <c r="B184" s="26" t="s">
        <v>64</v>
      </c>
      <c r="C184" s="27">
        <v>97937</v>
      </c>
      <c r="D184" s="27">
        <v>483590</v>
      </c>
      <c r="E184" s="27">
        <v>68702</v>
      </c>
      <c r="F184" s="27">
        <v>16119</v>
      </c>
      <c r="G184" s="27">
        <v>29766</v>
      </c>
      <c r="H184" s="27">
        <v>0</v>
      </c>
      <c r="I184" s="27">
        <v>444</v>
      </c>
      <c r="J184" s="27">
        <v>10859</v>
      </c>
      <c r="K184" s="27">
        <v>239408</v>
      </c>
      <c r="L184" s="27">
        <v>946825</v>
      </c>
      <c r="N184" s="60">
        <f t="shared" si="32"/>
        <v>0</v>
      </c>
      <c r="O184" s="59">
        <f t="shared" si="31"/>
        <v>0</v>
      </c>
      <c r="P184" s="60">
        <f t="shared" ref="P184:W184" si="33">SUM(C163:C183)-C184</f>
        <v>0</v>
      </c>
      <c r="Q184" s="60">
        <f t="shared" si="33"/>
        <v>0</v>
      </c>
      <c r="R184" s="60">
        <f t="shared" si="33"/>
        <v>0</v>
      </c>
      <c r="S184" s="60">
        <f t="shared" si="33"/>
        <v>0</v>
      </c>
      <c r="T184" s="60">
        <f t="shared" si="33"/>
        <v>0</v>
      </c>
      <c r="U184" s="60">
        <f t="shared" si="33"/>
        <v>0</v>
      </c>
      <c r="V184" s="60">
        <f t="shared" si="33"/>
        <v>0</v>
      </c>
      <c r="W184" s="60">
        <f t="shared" si="33"/>
        <v>0</v>
      </c>
      <c r="X184" s="60">
        <f t="shared" ref="X184" si="34">SUM(K163:K183)-K184</f>
        <v>0</v>
      </c>
      <c r="Y184" s="60">
        <f>SUM(L163:L183)-L184</f>
        <v>0</v>
      </c>
    </row>
    <row r="186" spans="2:25">
      <c r="B186" s="64" t="s">
        <v>66</v>
      </c>
      <c r="C186" s="66" t="str">
        <f>C92</f>
        <v>Incendio</v>
      </c>
      <c r="D186" s="66" t="str">
        <f t="shared" ref="D186:K186" si="35">D92</f>
        <v>Vehículos</v>
      </c>
      <c r="E186" s="66" t="str">
        <f t="shared" si="35"/>
        <v>Transporte</v>
      </c>
      <c r="F186" s="66" t="str">
        <f t="shared" si="35"/>
        <v>Robo</v>
      </c>
      <c r="G186" s="66" t="str">
        <f t="shared" si="35"/>
        <v>SOAP</v>
      </c>
      <c r="H186" s="66" t="str">
        <f t="shared" si="35"/>
        <v>Crédito</v>
      </c>
      <c r="I186" s="66" t="str">
        <f t="shared" si="35"/>
        <v>Garantía</v>
      </c>
      <c r="J186" s="66" t="str">
        <f t="shared" si="35"/>
        <v>Resp. Civil</v>
      </c>
      <c r="K186" s="66" t="str">
        <f t="shared" si="35"/>
        <v>Otros</v>
      </c>
      <c r="L186" s="66" t="str">
        <f t="shared" ref="L186" si="36">L92</f>
        <v>Total</v>
      </c>
    </row>
    <row r="187" spans="2:25">
      <c r="B187" s="8" t="str">
        <f t="shared" ref="B187:B192" si="37">B117</f>
        <v>Aseg. Magallanes Garantía y Crédito</v>
      </c>
      <c r="C187" s="36">
        <v>0</v>
      </c>
      <c r="D187" s="36">
        <v>0</v>
      </c>
      <c r="E187" s="36">
        <v>0</v>
      </c>
      <c r="F187" s="36">
        <v>0</v>
      </c>
      <c r="G187" s="36">
        <v>0</v>
      </c>
      <c r="H187" s="8">
        <v>101</v>
      </c>
      <c r="I187" s="8">
        <v>21</v>
      </c>
      <c r="J187" s="37"/>
      <c r="K187" s="36">
        <v>0</v>
      </c>
      <c r="L187" s="56">
        <v>122</v>
      </c>
      <c r="N187" s="60">
        <f>SUM(C187:K187)-L187</f>
        <v>0</v>
      </c>
      <c r="O187" s="59">
        <f t="shared" ref="O187:O192" si="38">IF(ISERR(L152/L187),1,0)</f>
        <v>0</v>
      </c>
    </row>
    <row r="188" spans="2:25">
      <c r="B188" s="8" t="str">
        <f t="shared" si="37"/>
        <v>Cesce Chile</v>
      </c>
      <c r="C188" s="36">
        <v>0</v>
      </c>
      <c r="D188" s="36">
        <v>0</v>
      </c>
      <c r="E188" s="36">
        <v>0</v>
      </c>
      <c r="F188" s="36">
        <v>0</v>
      </c>
      <c r="G188" s="36">
        <v>0</v>
      </c>
      <c r="H188" s="8">
        <v>50</v>
      </c>
      <c r="I188" s="8">
        <v>25</v>
      </c>
      <c r="J188" s="37"/>
      <c r="K188" s="36">
        <v>0</v>
      </c>
      <c r="L188" s="56">
        <v>75</v>
      </c>
      <c r="N188" s="60">
        <f t="shared" ref="N188:N192" si="39">SUM(C188:K188)-L188</f>
        <v>0</v>
      </c>
      <c r="O188" s="59">
        <f t="shared" si="38"/>
        <v>0</v>
      </c>
    </row>
    <row r="189" spans="2:25">
      <c r="B189" s="8" t="str">
        <f t="shared" si="37"/>
        <v>Coface Chile</v>
      </c>
      <c r="C189" s="36">
        <v>0</v>
      </c>
      <c r="D189" s="36">
        <v>0</v>
      </c>
      <c r="E189" s="36">
        <v>0</v>
      </c>
      <c r="F189" s="36">
        <v>0</v>
      </c>
      <c r="G189" s="36">
        <v>0</v>
      </c>
      <c r="H189" s="8">
        <v>381</v>
      </c>
      <c r="I189" s="36">
        <v>0</v>
      </c>
      <c r="J189" s="36"/>
      <c r="K189" s="36">
        <v>0</v>
      </c>
      <c r="L189" s="56">
        <v>381</v>
      </c>
      <c r="N189" s="60">
        <f t="shared" si="39"/>
        <v>0</v>
      </c>
      <c r="O189" s="59">
        <f t="shared" si="38"/>
        <v>0</v>
      </c>
    </row>
    <row r="190" spans="2:25">
      <c r="B190" s="8" t="str">
        <f t="shared" si="37"/>
        <v>Continental</v>
      </c>
      <c r="C190" s="36">
        <v>0</v>
      </c>
      <c r="D190" s="36">
        <v>0</v>
      </c>
      <c r="E190" s="36">
        <v>0</v>
      </c>
      <c r="F190" s="36">
        <v>0</v>
      </c>
      <c r="G190" s="36">
        <v>0</v>
      </c>
      <c r="H190" s="8">
        <v>2273</v>
      </c>
      <c r="I190" s="8">
        <v>373</v>
      </c>
      <c r="J190" s="37"/>
      <c r="K190" s="36">
        <v>0</v>
      </c>
      <c r="L190" s="56">
        <v>2646</v>
      </c>
      <c r="N190" s="60">
        <f t="shared" si="39"/>
        <v>0</v>
      </c>
      <c r="O190" s="59">
        <f t="shared" si="38"/>
        <v>0</v>
      </c>
    </row>
    <row r="191" spans="2:25">
      <c r="B191" s="8" t="str">
        <f t="shared" si="37"/>
        <v>Euler Hermes</v>
      </c>
      <c r="C191" s="36">
        <v>0</v>
      </c>
      <c r="D191" s="36">
        <v>0</v>
      </c>
      <c r="E191" s="36">
        <v>0</v>
      </c>
      <c r="F191" s="36">
        <v>0</v>
      </c>
      <c r="G191" s="36">
        <v>0</v>
      </c>
      <c r="H191" s="36">
        <v>4</v>
      </c>
      <c r="I191" s="36">
        <v>0</v>
      </c>
      <c r="J191" s="36"/>
      <c r="K191" s="36">
        <v>0</v>
      </c>
      <c r="L191" s="56">
        <v>4</v>
      </c>
      <c r="N191" s="60">
        <f t="shared" si="39"/>
        <v>0</v>
      </c>
      <c r="O191" s="59">
        <f t="shared" si="38"/>
        <v>0</v>
      </c>
    </row>
    <row r="192" spans="2:25">
      <c r="B192" s="8" t="str">
        <f t="shared" si="37"/>
        <v>Mapfre Garantías y Crédito</v>
      </c>
      <c r="C192" s="36">
        <v>0</v>
      </c>
      <c r="D192" s="36">
        <v>0</v>
      </c>
      <c r="E192" s="36">
        <v>0</v>
      </c>
      <c r="F192" s="36">
        <v>0</v>
      </c>
      <c r="G192" s="36">
        <v>0</v>
      </c>
      <c r="H192" s="8">
        <v>319</v>
      </c>
      <c r="I192" s="8">
        <v>8</v>
      </c>
      <c r="J192" s="8"/>
      <c r="K192" s="8">
        <v>0</v>
      </c>
      <c r="L192" s="56">
        <v>327</v>
      </c>
      <c r="N192" s="60">
        <f t="shared" si="39"/>
        <v>0</v>
      </c>
      <c r="O192" s="59">
        <f t="shared" si="38"/>
        <v>0</v>
      </c>
    </row>
    <row r="193" spans="1:25">
      <c r="B193" s="26" t="s">
        <v>64</v>
      </c>
      <c r="C193" s="27">
        <v>0</v>
      </c>
      <c r="D193" s="27">
        <v>0</v>
      </c>
      <c r="E193" s="27">
        <v>0</v>
      </c>
      <c r="F193" s="27">
        <v>0</v>
      </c>
      <c r="G193" s="27">
        <v>0</v>
      </c>
      <c r="H193" s="27">
        <v>3128</v>
      </c>
      <c r="I193" s="27">
        <v>427</v>
      </c>
      <c r="J193" s="27">
        <v>0</v>
      </c>
      <c r="K193" s="27">
        <v>0</v>
      </c>
      <c r="L193" s="27">
        <v>3555</v>
      </c>
      <c r="N193" s="60">
        <f>SUM(C193:K193)-L193</f>
        <v>0</v>
      </c>
      <c r="O193" s="60">
        <f>SUM(L187:L192)-L193</f>
        <v>0</v>
      </c>
      <c r="P193" s="60">
        <f t="shared" ref="P193:W193" si="40">SUM(C187:C192)-C193</f>
        <v>0</v>
      </c>
      <c r="Q193" s="60">
        <f t="shared" si="40"/>
        <v>0</v>
      </c>
      <c r="R193" s="60">
        <f t="shared" si="40"/>
        <v>0</v>
      </c>
      <c r="S193" s="60">
        <f t="shared" si="40"/>
        <v>0</v>
      </c>
      <c r="T193" s="60">
        <f t="shared" si="40"/>
        <v>0</v>
      </c>
      <c r="U193" s="60">
        <f t="shared" si="40"/>
        <v>0</v>
      </c>
      <c r="V193" s="60">
        <f t="shared" si="40"/>
        <v>0</v>
      </c>
      <c r="W193" s="60">
        <f t="shared" si="40"/>
        <v>0</v>
      </c>
      <c r="X193" s="60">
        <f t="shared" ref="X193:Y193" si="41">SUM(K187:K192)-K193</f>
        <v>0</v>
      </c>
      <c r="Y193" s="60">
        <f t="shared" si="41"/>
        <v>0</v>
      </c>
    </row>
    <row r="196" spans="1:25" s="48" customFormat="1" ht="24" customHeight="1">
      <c r="A196" s="47"/>
      <c r="B196" s="157" t="s">
        <v>101</v>
      </c>
      <c r="C196" s="160"/>
      <c r="D196" s="160"/>
      <c r="E196" s="160"/>
      <c r="F196" s="160"/>
      <c r="G196" s="160"/>
      <c r="H196" s="160"/>
      <c r="I196" s="160"/>
      <c r="J196" s="160"/>
      <c r="K196" s="160"/>
      <c r="L196" s="1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</row>
    <row r="197" spans="1:25">
      <c r="B197" s="64" t="s">
        <v>60</v>
      </c>
      <c r="C197" s="66" t="str">
        <f>C92</f>
        <v>Incendio</v>
      </c>
      <c r="D197" s="66" t="str">
        <f t="shared" ref="D197:J197" si="42">D92</f>
        <v>Vehículos</v>
      </c>
      <c r="E197" s="66" t="str">
        <f t="shared" si="42"/>
        <v>Transporte</v>
      </c>
      <c r="F197" s="66" t="str">
        <f t="shared" si="42"/>
        <v>Robo</v>
      </c>
      <c r="G197" s="66" t="str">
        <f t="shared" si="42"/>
        <v>SOAP</v>
      </c>
      <c r="H197" s="66" t="str">
        <f t="shared" si="42"/>
        <v>Crédito</v>
      </c>
      <c r="I197" s="66" t="str">
        <f t="shared" si="42"/>
        <v>Garantía</v>
      </c>
      <c r="J197" s="66" t="str">
        <f t="shared" si="42"/>
        <v>Resp. Civil</v>
      </c>
      <c r="K197" s="66" t="str">
        <f t="shared" ref="K197:L197" si="43">K92</f>
        <v>Otros</v>
      </c>
      <c r="L197" s="66" t="str">
        <f t="shared" si="43"/>
        <v>Total</v>
      </c>
    </row>
    <row r="198" spans="1:25">
      <c r="B198" s="21" t="str">
        <f t="shared" ref="B198:B218" si="44">B93</f>
        <v>ACE Seguros S.A.</v>
      </c>
      <c r="C198" s="103">
        <v>5259</v>
      </c>
      <c r="D198" s="36">
        <v>0</v>
      </c>
      <c r="E198" s="103">
        <v>1787</v>
      </c>
      <c r="F198" s="103">
        <v>654</v>
      </c>
      <c r="G198" s="36">
        <v>0</v>
      </c>
      <c r="H198" s="36">
        <v>0</v>
      </c>
      <c r="I198" s="36">
        <v>0</v>
      </c>
      <c r="J198" s="36">
        <v>1492</v>
      </c>
      <c r="K198" s="37">
        <v>2982</v>
      </c>
      <c r="L198" s="53">
        <v>12174</v>
      </c>
      <c r="N198" s="60">
        <f>SUM(C198:K198)-L198</f>
        <v>0</v>
      </c>
    </row>
    <row r="199" spans="1:25">
      <c r="B199" s="21" t="str">
        <f t="shared" si="44"/>
        <v>Aseguradora Magallanes</v>
      </c>
      <c r="C199" s="25">
        <v>86952</v>
      </c>
      <c r="D199" s="24">
        <v>508870</v>
      </c>
      <c r="E199" s="25">
        <v>3181</v>
      </c>
      <c r="F199" s="25">
        <v>6527</v>
      </c>
      <c r="G199" s="24">
        <v>653520</v>
      </c>
      <c r="H199" s="36">
        <v>0</v>
      </c>
      <c r="I199" s="24">
        <v>8000</v>
      </c>
      <c r="J199" s="24">
        <v>13464</v>
      </c>
      <c r="K199" s="8">
        <v>464096</v>
      </c>
      <c r="L199" s="53">
        <v>1744610</v>
      </c>
      <c r="N199" s="60">
        <f t="shared" ref="N199:N218" si="45">SUM(C199:K199)-L199</f>
        <v>0</v>
      </c>
    </row>
    <row r="200" spans="1:25">
      <c r="B200" s="21" t="str">
        <f t="shared" si="44"/>
        <v>BCI Seguros Generales</v>
      </c>
      <c r="C200" s="25">
        <v>219220</v>
      </c>
      <c r="D200" s="24">
        <v>508686</v>
      </c>
      <c r="E200" s="25">
        <v>18095</v>
      </c>
      <c r="F200" s="25">
        <v>243999</v>
      </c>
      <c r="G200" s="24">
        <v>1150999</v>
      </c>
      <c r="H200" s="36">
        <v>0</v>
      </c>
      <c r="I200" s="24">
        <v>34</v>
      </c>
      <c r="J200" s="24">
        <v>87240</v>
      </c>
      <c r="K200" s="8">
        <v>993572</v>
      </c>
      <c r="L200" s="53">
        <v>3221845</v>
      </c>
      <c r="N200" s="60">
        <f t="shared" si="45"/>
        <v>0</v>
      </c>
    </row>
    <row r="201" spans="1:25">
      <c r="B201" s="21" t="str">
        <f t="shared" si="44"/>
        <v>Cardif</v>
      </c>
      <c r="C201" s="25">
        <v>1815</v>
      </c>
      <c r="D201" s="24">
        <v>0</v>
      </c>
      <c r="E201" s="25">
        <v>0</v>
      </c>
      <c r="F201" s="25">
        <v>136705</v>
      </c>
      <c r="G201" s="24">
        <v>0</v>
      </c>
      <c r="H201" s="36">
        <v>0</v>
      </c>
      <c r="I201" s="36">
        <v>0</v>
      </c>
      <c r="J201" s="36"/>
      <c r="K201" s="8">
        <v>162556</v>
      </c>
      <c r="L201" s="53">
        <v>301076</v>
      </c>
      <c r="N201" s="60">
        <f t="shared" si="45"/>
        <v>0</v>
      </c>
    </row>
    <row r="202" spans="1:25">
      <c r="B202" s="21" t="str">
        <f t="shared" si="44"/>
        <v>Chartis Chile</v>
      </c>
      <c r="C202" s="25">
        <v>33588</v>
      </c>
      <c r="D202" s="24">
        <v>49009</v>
      </c>
      <c r="E202" s="25">
        <v>17982</v>
      </c>
      <c r="F202" s="25">
        <v>7868</v>
      </c>
      <c r="G202" s="36">
        <v>0</v>
      </c>
      <c r="H202" s="36">
        <v>0</v>
      </c>
      <c r="I202" s="36">
        <v>0</v>
      </c>
      <c r="J202" s="36">
        <v>10338</v>
      </c>
      <c r="K202" s="8">
        <v>58811</v>
      </c>
      <c r="L202" s="53">
        <v>177596</v>
      </c>
      <c r="N202" s="60">
        <f t="shared" si="45"/>
        <v>0</v>
      </c>
    </row>
    <row r="203" spans="1:25">
      <c r="B203" s="21" t="str">
        <f t="shared" si="44"/>
        <v>Chilena Consolidada</v>
      </c>
      <c r="C203" s="25">
        <v>509076</v>
      </c>
      <c r="D203" s="24">
        <v>233594</v>
      </c>
      <c r="E203" s="25">
        <v>3092</v>
      </c>
      <c r="F203" s="25">
        <v>29862</v>
      </c>
      <c r="G203" s="24">
        <v>143672</v>
      </c>
      <c r="H203" s="36">
        <v>0</v>
      </c>
      <c r="I203" s="24">
        <v>84</v>
      </c>
      <c r="J203" s="24">
        <v>52293</v>
      </c>
      <c r="K203" s="8">
        <v>326420</v>
      </c>
      <c r="L203" s="53">
        <v>1298093</v>
      </c>
      <c r="N203" s="60">
        <f t="shared" si="45"/>
        <v>0</v>
      </c>
    </row>
    <row r="204" spans="1:25">
      <c r="B204" s="21" t="str">
        <f t="shared" si="44"/>
        <v>Chubb de Chile</v>
      </c>
      <c r="C204" s="25">
        <v>1603</v>
      </c>
      <c r="D204" s="24">
        <v>551</v>
      </c>
      <c r="E204" s="25">
        <v>1384</v>
      </c>
      <c r="F204" s="25">
        <v>34</v>
      </c>
      <c r="G204" s="36">
        <v>0</v>
      </c>
      <c r="H204" s="36">
        <v>0</v>
      </c>
      <c r="I204" s="36">
        <v>3</v>
      </c>
      <c r="J204" s="36">
        <v>803</v>
      </c>
      <c r="K204" s="8">
        <v>2616</v>
      </c>
      <c r="L204" s="53">
        <v>6994</v>
      </c>
      <c r="N204" s="60">
        <f t="shared" si="45"/>
        <v>0</v>
      </c>
    </row>
    <row r="205" spans="1:25">
      <c r="B205" s="21" t="str">
        <f t="shared" si="44"/>
        <v>Consorcio Nacional de Seguros</v>
      </c>
      <c r="C205" s="25">
        <v>129359</v>
      </c>
      <c r="D205" s="24">
        <v>147336</v>
      </c>
      <c r="E205" s="25">
        <v>58</v>
      </c>
      <c r="F205" s="25">
        <v>23636</v>
      </c>
      <c r="G205" s="24">
        <v>230120</v>
      </c>
      <c r="H205" s="36">
        <v>0</v>
      </c>
      <c r="I205" s="24">
        <v>519</v>
      </c>
      <c r="J205" s="24">
        <v>634</v>
      </c>
      <c r="K205" s="8">
        <v>140881</v>
      </c>
      <c r="L205" s="53">
        <v>672543</v>
      </c>
      <c r="N205" s="60">
        <f t="shared" si="45"/>
        <v>0</v>
      </c>
    </row>
    <row r="206" spans="1:25">
      <c r="B206" s="21" t="str">
        <f t="shared" si="44"/>
        <v>FAF International</v>
      </c>
      <c r="C206" s="36">
        <v>0</v>
      </c>
      <c r="D206" s="36">
        <v>0</v>
      </c>
      <c r="E206" s="36">
        <v>0</v>
      </c>
      <c r="F206" s="36">
        <v>0</v>
      </c>
      <c r="G206" s="36">
        <v>0</v>
      </c>
      <c r="H206" s="36">
        <v>0</v>
      </c>
      <c r="I206" s="36">
        <v>0</v>
      </c>
      <c r="J206" s="36"/>
      <c r="K206" s="36">
        <v>13</v>
      </c>
      <c r="L206" s="53">
        <v>13</v>
      </c>
      <c r="N206" s="60">
        <f t="shared" si="45"/>
        <v>0</v>
      </c>
    </row>
    <row r="207" spans="1:25">
      <c r="B207" s="21" t="str">
        <f t="shared" si="44"/>
        <v>HDI Seguros</v>
      </c>
      <c r="C207" s="25">
        <v>126653</v>
      </c>
      <c r="D207" s="24">
        <v>39406</v>
      </c>
      <c r="E207" s="25">
        <v>2530</v>
      </c>
      <c r="F207" s="25">
        <v>4749</v>
      </c>
      <c r="G207" s="24">
        <v>1126</v>
      </c>
      <c r="H207" s="36">
        <v>0</v>
      </c>
      <c r="I207" s="24">
        <v>9424</v>
      </c>
      <c r="J207" s="24">
        <v>4456</v>
      </c>
      <c r="K207" s="8">
        <v>75042</v>
      </c>
      <c r="L207" s="53">
        <v>263386</v>
      </c>
      <c r="N207" s="60">
        <f t="shared" si="45"/>
        <v>0</v>
      </c>
    </row>
    <row r="208" spans="1:25">
      <c r="B208" s="21" t="str">
        <f t="shared" si="44"/>
        <v>Huelen Generales</v>
      </c>
      <c r="C208" s="36">
        <v>12</v>
      </c>
      <c r="D208" s="36">
        <v>12</v>
      </c>
      <c r="E208" s="36">
        <v>0</v>
      </c>
      <c r="F208" s="36">
        <v>0</v>
      </c>
      <c r="G208" s="36">
        <v>0</v>
      </c>
      <c r="H208" s="36">
        <v>0</v>
      </c>
      <c r="I208" s="36">
        <v>0</v>
      </c>
      <c r="J208" s="36"/>
      <c r="K208" s="8">
        <v>61</v>
      </c>
      <c r="L208" s="53">
        <v>85</v>
      </c>
      <c r="N208" s="60">
        <f t="shared" si="45"/>
        <v>0</v>
      </c>
    </row>
    <row r="209" spans="2:24">
      <c r="B209" s="21" t="str">
        <f t="shared" si="44"/>
        <v>Liberty Seguros</v>
      </c>
      <c r="C209" s="25">
        <v>31300</v>
      </c>
      <c r="D209" s="24">
        <v>74871</v>
      </c>
      <c r="E209" s="25">
        <v>5643</v>
      </c>
      <c r="F209" s="25">
        <v>3168</v>
      </c>
      <c r="G209" s="24">
        <v>49656</v>
      </c>
      <c r="H209" s="36">
        <v>0</v>
      </c>
      <c r="I209" s="36">
        <v>19</v>
      </c>
      <c r="J209" s="36">
        <v>2319</v>
      </c>
      <c r="K209" s="8">
        <v>8832</v>
      </c>
      <c r="L209" s="53">
        <v>175808</v>
      </c>
      <c r="N209" s="60">
        <f t="shared" si="45"/>
        <v>0</v>
      </c>
    </row>
    <row r="210" spans="2:24">
      <c r="B210" s="21" t="str">
        <f t="shared" si="44"/>
        <v>Mapfre Seguros Generales</v>
      </c>
      <c r="C210" s="25">
        <v>148440</v>
      </c>
      <c r="D210" s="24">
        <v>186336</v>
      </c>
      <c r="E210" s="25">
        <v>26474</v>
      </c>
      <c r="F210" s="25">
        <v>11849</v>
      </c>
      <c r="G210" s="24">
        <v>236920</v>
      </c>
      <c r="H210" s="36">
        <v>0</v>
      </c>
      <c r="I210" s="24">
        <v>1754</v>
      </c>
      <c r="J210" s="24">
        <v>29564</v>
      </c>
      <c r="K210" s="8">
        <v>155523</v>
      </c>
      <c r="L210" s="53">
        <v>796860</v>
      </c>
      <c r="N210" s="60">
        <f t="shared" si="45"/>
        <v>0</v>
      </c>
    </row>
    <row r="211" spans="2:24">
      <c r="B211" s="21" t="str">
        <f t="shared" si="44"/>
        <v>Mutualidad de Carabineros</v>
      </c>
      <c r="C211" s="25">
        <v>65405</v>
      </c>
      <c r="D211" s="36">
        <v>0</v>
      </c>
      <c r="E211" s="36">
        <v>0</v>
      </c>
      <c r="F211" s="36">
        <v>0</v>
      </c>
      <c r="G211" s="36">
        <v>0</v>
      </c>
      <c r="H211" s="36">
        <v>0</v>
      </c>
      <c r="I211" s="36">
        <v>0</v>
      </c>
      <c r="J211" s="36"/>
      <c r="K211" s="36">
        <v>0</v>
      </c>
      <c r="L211" s="53">
        <v>65405</v>
      </c>
      <c r="N211" s="60">
        <f t="shared" si="45"/>
        <v>0</v>
      </c>
    </row>
    <row r="212" spans="2:24">
      <c r="B212" s="21" t="str">
        <f t="shared" si="44"/>
        <v>Orion Seguros Generales</v>
      </c>
      <c r="C212" s="25">
        <v>54</v>
      </c>
      <c r="D212" s="36">
        <v>0</v>
      </c>
      <c r="E212" s="25">
        <v>477</v>
      </c>
      <c r="F212" s="36">
        <v>0</v>
      </c>
      <c r="G212" s="36">
        <v>0</v>
      </c>
      <c r="H212" s="36">
        <v>0</v>
      </c>
      <c r="I212" s="36">
        <v>42</v>
      </c>
      <c r="J212" s="36">
        <v>389</v>
      </c>
      <c r="K212" s="36">
        <v>444</v>
      </c>
      <c r="L212" s="53">
        <v>1406</v>
      </c>
      <c r="N212" s="60">
        <f t="shared" si="45"/>
        <v>0</v>
      </c>
    </row>
    <row r="213" spans="2:24">
      <c r="B213" s="21" t="str">
        <f t="shared" si="44"/>
        <v>Penta Security</v>
      </c>
      <c r="C213" s="25">
        <v>80864</v>
      </c>
      <c r="D213" s="24">
        <v>105466</v>
      </c>
      <c r="E213" s="25">
        <v>5391</v>
      </c>
      <c r="F213" s="25">
        <v>2272</v>
      </c>
      <c r="G213" s="24">
        <v>766351</v>
      </c>
      <c r="H213" s="36">
        <v>0</v>
      </c>
      <c r="I213" s="24">
        <v>866</v>
      </c>
      <c r="J213" s="24">
        <v>1701</v>
      </c>
      <c r="K213" s="8">
        <v>15576</v>
      </c>
      <c r="L213" s="53">
        <v>978487</v>
      </c>
      <c r="N213" s="60">
        <f t="shared" si="45"/>
        <v>0</v>
      </c>
    </row>
    <row r="214" spans="2:24">
      <c r="B214" s="21" t="str">
        <f t="shared" si="44"/>
        <v>QBE Chile</v>
      </c>
      <c r="C214" s="25">
        <v>0</v>
      </c>
      <c r="D214" s="24">
        <v>0</v>
      </c>
      <c r="E214" s="25">
        <v>0</v>
      </c>
      <c r="F214" s="25">
        <v>0</v>
      </c>
      <c r="G214" s="24">
        <v>0</v>
      </c>
      <c r="H214" s="36">
        <v>0</v>
      </c>
      <c r="I214" s="24">
        <v>0</v>
      </c>
      <c r="J214" s="24"/>
      <c r="K214" s="8"/>
      <c r="L214" s="53">
        <v>0</v>
      </c>
      <c r="N214" s="60">
        <f t="shared" si="45"/>
        <v>0</v>
      </c>
    </row>
    <row r="215" spans="2:24">
      <c r="B215" s="21" t="str">
        <f t="shared" si="44"/>
        <v>RSA Seguros</v>
      </c>
      <c r="C215" s="25">
        <v>368245</v>
      </c>
      <c r="D215" s="24">
        <v>206899</v>
      </c>
      <c r="E215" s="25">
        <v>4673</v>
      </c>
      <c r="F215" s="25">
        <v>28736</v>
      </c>
      <c r="G215" s="24">
        <v>198356</v>
      </c>
      <c r="H215" s="36">
        <v>0</v>
      </c>
      <c r="I215" s="24">
        <v>11</v>
      </c>
      <c r="J215" s="24">
        <v>48842</v>
      </c>
      <c r="K215" s="8">
        <v>270604</v>
      </c>
      <c r="L215" s="53">
        <v>1126366</v>
      </c>
      <c r="N215" s="60">
        <f t="shared" si="45"/>
        <v>0</v>
      </c>
    </row>
    <row r="216" spans="2:24">
      <c r="B216" s="21" t="str">
        <f t="shared" si="44"/>
        <v>Renta Nacional</v>
      </c>
      <c r="C216" s="25">
        <v>38307</v>
      </c>
      <c r="D216" s="24">
        <v>52392</v>
      </c>
      <c r="E216" s="25">
        <v>2917</v>
      </c>
      <c r="F216" s="25">
        <v>1029</v>
      </c>
      <c r="G216" s="24">
        <v>88455</v>
      </c>
      <c r="H216" s="36">
        <v>0</v>
      </c>
      <c r="I216" s="24">
        <v>2427</v>
      </c>
      <c r="J216" s="24">
        <v>3924</v>
      </c>
      <c r="K216" s="8">
        <v>16348</v>
      </c>
      <c r="L216" s="53">
        <v>205799</v>
      </c>
      <c r="N216" s="60">
        <f t="shared" si="45"/>
        <v>0</v>
      </c>
    </row>
    <row r="217" spans="2:24">
      <c r="B217" s="21" t="str">
        <f t="shared" si="44"/>
        <v>Santander Generales</v>
      </c>
      <c r="C217" s="25">
        <v>2708</v>
      </c>
      <c r="D217" s="36">
        <v>0</v>
      </c>
      <c r="E217" s="36">
        <v>0</v>
      </c>
      <c r="F217" s="25">
        <v>7089</v>
      </c>
      <c r="G217" s="36">
        <v>0</v>
      </c>
      <c r="H217" s="36">
        <v>0</v>
      </c>
      <c r="I217" s="36">
        <v>0</v>
      </c>
      <c r="J217" s="36">
        <v>1</v>
      </c>
      <c r="K217" s="8">
        <v>96225</v>
      </c>
      <c r="L217" s="53">
        <v>106023</v>
      </c>
      <c r="N217" s="60">
        <f t="shared" si="45"/>
        <v>0</v>
      </c>
    </row>
    <row r="218" spans="2:24">
      <c r="B218" s="21" t="str">
        <f t="shared" si="44"/>
        <v>Zenit Seguros Generales</v>
      </c>
      <c r="C218" s="25">
        <v>4064</v>
      </c>
      <c r="D218" s="24">
        <v>17805</v>
      </c>
      <c r="E218" s="36">
        <v>0</v>
      </c>
      <c r="F218" s="36">
        <v>12</v>
      </c>
      <c r="G218" s="24">
        <v>46389</v>
      </c>
      <c r="H218" s="36">
        <v>0</v>
      </c>
      <c r="I218" s="36">
        <v>0</v>
      </c>
      <c r="J218" s="36">
        <v>1</v>
      </c>
      <c r="K218" s="8">
        <v>11548</v>
      </c>
      <c r="L218" s="53">
        <v>79819</v>
      </c>
      <c r="N218" s="60">
        <f t="shared" si="45"/>
        <v>0</v>
      </c>
    </row>
    <row r="219" spans="2:24">
      <c r="B219" s="26" t="s">
        <v>64</v>
      </c>
      <c r="C219" s="27">
        <v>1852924</v>
      </c>
      <c r="D219" s="27">
        <v>2131233</v>
      </c>
      <c r="E219" s="27">
        <v>93684</v>
      </c>
      <c r="F219" s="27">
        <v>508189</v>
      </c>
      <c r="G219" s="27">
        <v>3565564</v>
      </c>
      <c r="H219" s="27">
        <v>0</v>
      </c>
      <c r="I219" s="27">
        <v>23183</v>
      </c>
      <c r="J219" s="27">
        <v>257461</v>
      </c>
      <c r="K219" s="27">
        <v>2802150</v>
      </c>
      <c r="L219" s="27">
        <v>11234388</v>
      </c>
      <c r="N219" s="60">
        <f>SUM(C219:K219)-L219</f>
        <v>0</v>
      </c>
      <c r="O219" s="60">
        <f t="shared" ref="O219:U219" si="46">SUM(C198:C218)-C219</f>
        <v>0</v>
      </c>
      <c r="P219" s="60">
        <f t="shared" si="46"/>
        <v>0</v>
      </c>
      <c r="Q219" s="60">
        <f t="shared" si="46"/>
        <v>0</v>
      </c>
      <c r="R219" s="60">
        <f t="shared" si="46"/>
        <v>0</v>
      </c>
      <c r="S219" s="60">
        <f t="shared" si="46"/>
        <v>0</v>
      </c>
      <c r="T219" s="60">
        <f t="shared" si="46"/>
        <v>0</v>
      </c>
      <c r="U219" s="60">
        <f t="shared" si="46"/>
        <v>0</v>
      </c>
      <c r="V219" s="60">
        <f t="shared" ref="V219:W219" si="47">SUM(K198:K218)-K219</f>
        <v>0</v>
      </c>
      <c r="W219" s="60">
        <f t="shared" si="47"/>
        <v>0</v>
      </c>
      <c r="X219" s="60">
        <f>SUM(L198:L218)-L219</f>
        <v>0</v>
      </c>
    </row>
    <row r="221" spans="2:24">
      <c r="B221" s="64" t="s">
        <v>66</v>
      </c>
      <c r="C221" s="66" t="str">
        <f>C92</f>
        <v>Incendio</v>
      </c>
      <c r="D221" s="66" t="str">
        <f t="shared" ref="D221:K221" si="48">D92</f>
        <v>Vehículos</v>
      </c>
      <c r="E221" s="66" t="str">
        <f t="shared" si="48"/>
        <v>Transporte</v>
      </c>
      <c r="F221" s="66" t="str">
        <f t="shared" si="48"/>
        <v>Robo</v>
      </c>
      <c r="G221" s="66" t="str">
        <f t="shared" si="48"/>
        <v>SOAP</v>
      </c>
      <c r="H221" s="66" t="str">
        <f t="shared" si="48"/>
        <v>Crédito</v>
      </c>
      <c r="I221" s="66" t="str">
        <f t="shared" si="48"/>
        <v>Garantía</v>
      </c>
      <c r="J221" s="66" t="str">
        <f t="shared" si="48"/>
        <v>Resp. Civil</v>
      </c>
      <c r="K221" s="66" t="str">
        <f t="shared" si="48"/>
        <v>Otros</v>
      </c>
      <c r="L221" s="66" t="str">
        <f t="shared" ref="L221" si="49">L92</f>
        <v>Total</v>
      </c>
    </row>
    <row r="222" spans="2:24">
      <c r="B222" s="8" t="str">
        <f t="shared" ref="B222:B227" si="50">B117</f>
        <v>Aseg. Magallanes Garantía y Crédito</v>
      </c>
      <c r="C222" s="36">
        <v>0</v>
      </c>
      <c r="D222" s="36">
        <v>0</v>
      </c>
      <c r="E222" s="36">
        <v>0</v>
      </c>
      <c r="F222" s="36">
        <v>0</v>
      </c>
      <c r="G222" s="36">
        <v>0</v>
      </c>
      <c r="H222" s="8">
        <v>88</v>
      </c>
      <c r="I222" s="8">
        <v>8674</v>
      </c>
      <c r="J222" s="37"/>
      <c r="K222" s="36">
        <v>0</v>
      </c>
      <c r="L222" s="56">
        <v>8762</v>
      </c>
      <c r="N222" s="60">
        <f>SUM(C222:K222)-L222</f>
        <v>0</v>
      </c>
    </row>
    <row r="223" spans="2:24">
      <c r="B223" s="8" t="str">
        <f t="shared" si="50"/>
        <v>Cesce Chile</v>
      </c>
      <c r="C223" s="36">
        <v>0</v>
      </c>
      <c r="D223" s="36">
        <v>0</v>
      </c>
      <c r="E223" s="36">
        <v>0</v>
      </c>
      <c r="F223" s="36">
        <v>0</v>
      </c>
      <c r="G223" s="36">
        <v>0</v>
      </c>
      <c r="H223" s="8">
        <v>16</v>
      </c>
      <c r="I223" s="8">
        <v>3601</v>
      </c>
      <c r="J223" s="37"/>
      <c r="K223" s="36">
        <v>0</v>
      </c>
      <c r="L223" s="56">
        <v>3617</v>
      </c>
      <c r="N223" s="60">
        <f t="shared" ref="N223:N228" si="51">SUM(C223:K223)-L223</f>
        <v>0</v>
      </c>
    </row>
    <row r="224" spans="2:24">
      <c r="B224" s="8" t="str">
        <f t="shared" si="50"/>
        <v>Coface Chile</v>
      </c>
      <c r="C224" s="36">
        <v>0</v>
      </c>
      <c r="D224" s="36">
        <v>0</v>
      </c>
      <c r="E224" s="36">
        <v>0</v>
      </c>
      <c r="F224" s="36">
        <v>0</v>
      </c>
      <c r="G224" s="36">
        <v>0</v>
      </c>
      <c r="H224" s="8">
        <v>86</v>
      </c>
      <c r="I224" s="36">
        <v>0</v>
      </c>
      <c r="J224" s="36"/>
      <c r="K224" s="36">
        <v>0</v>
      </c>
      <c r="L224" s="56">
        <v>86</v>
      </c>
      <c r="N224" s="60">
        <f t="shared" si="51"/>
        <v>0</v>
      </c>
    </row>
    <row r="225" spans="2:24">
      <c r="B225" s="8" t="str">
        <f t="shared" si="50"/>
        <v>Continental</v>
      </c>
      <c r="C225" s="36">
        <v>0</v>
      </c>
      <c r="D225" s="36">
        <v>0</v>
      </c>
      <c r="E225" s="36">
        <v>0</v>
      </c>
      <c r="F225" s="36">
        <v>0</v>
      </c>
      <c r="G225" s="36">
        <v>0</v>
      </c>
      <c r="H225" s="8">
        <v>97</v>
      </c>
      <c r="I225" s="8">
        <v>10928</v>
      </c>
      <c r="J225" s="37"/>
      <c r="K225" s="36">
        <v>0</v>
      </c>
      <c r="L225" s="56">
        <v>11025</v>
      </c>
      <c r="N225" s="60">
        <f t="shared" si="51"/>
        <v>0</v>
      </c>
    </row>
    <row r="226" spans="2:24">
      <c r="B226" s="8" t="str">
        <f t="shared" si="50"/>
        <v>Euler Hermes</v>
      </c>
      <c r="C226" s="36">
        <v>0</v>
      </c>
      <c r="D226" s="36">
        <v>0</v>
      </c>
      <c r="E226" s="36">
        <v>0</v>
      </c>
      <c r="F226" s="36">
        <v>0</v>
      </c>
      <c r="G226" s="36">
        <v>0</v>
      </c>
      <c r="H226" s="36">
        <v>20</v>
      </c>
      <c r="I226" s="36">
        <v>0</v>
      </c>
      <c r="J226" s="36"/>
      <c r="K226" s="36">
        <v>0</v>
      </c>
      <c r="L226" s="56">
        <v>20</v>
      </c>
      <c r="N226" s="60">
        <f t="shared" si="51"/>
        <v>0</v>
      </c>
    </row>
    <row r="227" spans="2:24">
      <c r="B227" s="8" t="str">
        <f t="shared" si="50"/>
        <v>Mapfre Garantías y Crédito</v>
      </c>
      <c r="C227" s="36">
        <v>0</v>
      </c>
      <c r="D227" s="36">
        <v>0</v>
      </c>
      <c r="E227" s="36">
        <v>0</v>
      </c>
      <c r="F227" s="36">
        <v>0</v>
      </c>
      <c r="G227" s="36">
        <v>0</v>
      </c>
      <c r="H227" s="8">
        <v>41</v>
      </c>
      <c r="I227" s="8">
        <v>2358</v>
      </c>
      <c r="J227" s="8"/>
      <c r="K227" s="8">
        <v>4</v>
      </c>
      <c r="L227" s="56">
        <v>2403</v>
      </c>
      <c r="N227" s="60">
        <f t="shared" si="51"/>
        <v>0</v>
      </c>
    </row>
    <row r="228" spans="2:24">
      <c r="B228" s="26" t="s">
        <v>64</v>
      </c>
      <c r="C228" s="27">
        <v>0</v>
      </c>
      <c r="D228" s="27">
        <v>0</v>
      </c>
      <c r="E228" s="27">
        <v>0</v>
      </c>
      <c r="F228" s="27">
        <v>0</v>
      </c>
      <c r="G228" s="27">
        <v>0</v>
      </c>
      <c r="H228" s="27">
        <v>348</v>
      </c>
      <c r="I228" s="27">
        <v>25561</v>
      </c>
      <c r="J228" s="27">
        <v>0</v>
      </c>
      <c r="K228" s="27">
        <v>4</v>
      </c>
      <c r="L228" s="27">
        <v>25913</v>
      </c>
      <c r="N228" s="60">
        <f t="shared" si="51"/>
        <v>0</v>
      </c>
      <c r="O228" s="60">
        <f t="shared" ref="O228:U228" si="52">SUM(C222:C227)-C228</f>
        <v>0</v>
      </c>
      <c r="P228" s="60">
        <f t="shared" si="52"/>
        <v>0</v>
      </c>
      <c r="Q228" s="60">
        <f t="shared" si="52"/>
        <v>0</v>
      </c>
      <c r="R228" s="60">
        <f t="shared" si="52"/>
        <v>0</v>
      </c>
      <c r="S228" s="60">
        <f t="shared" si="52"/>
        <v>0</v>
      </c>
      <c r="T228" s="60">
        <f t="shared" si="52"/>
        <v>0</v>
      </c>
      <c r="U228" s="60">
        <f t="shared" si="52"/>
        <v>0</v>
      </c>
      <c r="V228" s="60">
        <f t="shared" ref="V228:W228" si="53">SUM(K222:K227)-K228</f>
        <v>0</v>
      </c>
      <c r="W228" s="60">
        <f t="shared" si="53"/>
        <v>0</v>
      </c>
      <c r="X228" s="60">
        <f>SUM(L222:L227)-L228</f>
        <v>0</v>
      </c>
    </row>
    <row r="231" spans="2:24" ht="24" customHeight="1">
      <c r="B231" s="157" t="s">
        <v>107</v>
      </c>
      <c r="C231" s="158"/>
    </row>
    <row r="232" spans="2:24">
      <c r="B232" s="70" t="s">
        <v>15</v>
      </c>
      <c r="C232" s="71">
        <f>D14</f>
        <v>1744958134</v>
      </c>
    </row>
    <row r="233" spans="2:24">
      <c r="B233" s="72" t="s">
        <v>32</v>
      </c>
      <c r="C233" s="71">
        <f t="shared" ref="C233:C238" si="54">D6</f>
        <v>611902446</v>
      </c>
    </row>
    <row r="234" spans="2:24">
      <c r="B234" s="72" t="s">
        <v>33</v>
      </c>
      <c r="C234" s="71">
        <f t="shared" si="54"/>
        <v>420725123</v>
      </c>
    </row>
    <row r="235" spans="2:24">
      <c r="B235" s="72" t="s">
        <v>34</v>
      </c>
      <c r="C235" s="71">
        <f t="shared" si="54"/>
        <v>63696966</v>
      </c>
    </row>
    <row r="236" spans="2:24">
      <c r="B236" s="72" t="s">
        <v>35</v>
      </c>
      <c r="C236" s="71">
        <f t="shared" si="54"/>
        <v>43805942</v>
      </c>
    </row>
    <row r="237" spans="2:24">
      <c r="B237" s="72" t="s">
        <v>36</v>
      </c>
      <c r="C237" s="71">
        <f t="shared" si="54"/>
        <v>48860901</v>
      </c>
    </row>
    <row r="238" spans="2:24">
      <c r="B238" s="72" t="s">
        <v>46</v>
      </c>
      <c r="C238" s="71">
        <f t="shared" si="54"/>
        <v>46747401</v>
      </c>
    </row>
    <row r="239" spans="2:24">
      <c r="B239" s="72" t="s">
        <v>37</v>
      </c>
      <c r="C239" s="71">
        <f t="shared" ref="C239" si="55">D13</f>
        <v>440788872</v>
      </c>
    </row>
    <row r="240" spans="2:24">
      <c r="B240" s="70" t="s">
        <v>61</v>
      </c>
      <c r="C240" s="71">
        <f>D27</f>
        <v>658814876</v>
      </c>
    </row>
    <row r="241" spans="2:3">
      <c r="B241" s="70" t="s">
        <v>106</v>
      </c>
      <c r="C241" s="71">
        <f>D79+D88</f>
        <v>37335380</v>
      </c>
    </row>
    <row r="242" spans="2:3">
      <c r="B242" s="70" t="s">
        <v>17</v>
      </c>
      <c r="C242" s="71">
        <f>E79+E88</f>
        <v>52609406</v>
      </c>
    </row>
    <row r="243" spans="2:3">
      <c r="B243" s="70" t="s">
        <v>18</v>
      </c>
      <c r="C243" s="71">
        <f>F79+F88</f>
        <v>18568165</v>
      </c>
    </row>
    <row r="244" spans="2:3">
      <c r="B244" s="70" t="s">
        <v>20</v>
      </c>
      <c r="C244" s="71">
        <f>H79+H88</f>
        <v>462085447</v>
      </c>
    </row>
    <row r="245" spans="2:3">
      <c r="B245" s="70" t="s">
        <v>62</v>
      </c>
      <c r="C245" s="71">
        <f>I79+I88</f>
        <v>824517448</v>
      </c>
    </row>
  </sheetData>
  <mergeCells count="10">
    <mergeCell ref="B231:C231"/>
    <mergeCell ref="B4:D4"/>
    <mergeCell ref="B17:D17"/>
    <mergeCell ref="B30:D30"/>
    <mergeCell ref="B196:L196"/>
    <mergeCell ref="B126:L126"/>
    <mergeCell ref="B161:L161"/>
    <mergeCell ref="B43:D43"/>
    <mergeCell ref="B56:I56"/>
    <mergeCell ref="B91:L91"/>
  </mergeCells>
  <conditionalFormatting sqref="B1:L1048576">
    <cfRule type="cellIs" dxfId="5" priority="46" operator="lessThan">
      <formula>0</formula>
    </cfRule>
  </conditionalFormatting>
  <conditionalFormatting sqref="Q114:Z114 N1:Y1048576">
    <cfRule type="containsBlanks" priority="1" stopIfTrue="1">
      <formula>LEN(TRIM(N1))=0</formula>
    </cfRule>
    <cfRule type="cellIs" dxfId="4" priority="4" operator="equal">
      <formula>0</formula>
    </cfRule>
    <cfRule type="cellIs" dxfId="3" priority="5" operator="notEqual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2:W246"/>
  <sheetViews>
    <sheetView zoomScale="80" zoomScaleNormal="80" workbookViewId="0"/>
  </sheetViews>
  <sheetFormatPr baseColWidth="10" defaultRowHeight="12.75"/>
  <cols>
    <col min="1" max="1" width="5.7109375" style="76" customWidth="1"/>
    <col min="2" max="2" width="31.42578125" style="76" customWidth="1"/>
    <col min="3" max="3" width="15.5703125" style="76" customWidth="1"/>
    <col min="4" max="8" width="13.5703125" style="76" customWidth="1"/>
    <col min="9" max="9" width="15.7109375" style="76" customWidth="1"/>
    <col min="10" max="10" width="15" style="76" customWidth="1"/>
    <col min="11" max="11" width="13.5703125" style="77" customWidth="1"/>
    <col min="12" max="23" width="3.5703125" style="78" customWidth="1"/>
    <col min="24" max="16384" width="11.42578125" style="76"/>
  </cols>
  <sheetData>
    <row r="2" spans="2:23" s="73" customFormat="1" ht="26.25">
      <c r="B2" s="46" t="s">
        <v>122</v>
      </c>
      <c r="K2" s="74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</row>
    <row r="4" spans="2:23" ht="24" customHeight="1">
      <c r="B4" s="166" t="s">
        <v>94</v>
      </c>
      <c r="C4" s="166"/>
      <c r="D4" s="166"/>
    </row>
    <row r="5" spans="2:23">
      <c r="B5" s="79" t="s">
        <v>26</v>
      </c>
      <c r="C5" s="80" t="str">
        <f>res_PD!C14</f>
        <v>31.12.2010</v>
      </c>
      <c r="D5" s="80" t="str">
        <f>res_PD!E14</f>
        <v>31.12.2011</v>
      </c>
    </row>
    <row r="6" spans="2:23">
      <c r="B6" s="81" t="s">
        <v>42</v>
      </c>
      <c r="C6" s="82">
        <v>396393368</v>
      </c>
      <c r="D6" s="82">
        <f>26656716+400660811</f>
        <v>427317527</v>
      </c>
      <c r="M6" s="78">
        <f>D6-C123</f>
        <v>0</v>
      </c>
    </row>
    <row r="7" spans="2:23">
      <c r="B7" s="81" t="s">
        <v>43</v>
      </c>
      <c r="C7" s="82">
        <v>406686880</v>
      </c>
      <c r="D7" s="82">
        <f>42574057+415513469</f>
        <v>458087526</v>
      </c>
      <c r="M7" s="78">
        <f>D7-D123</f>
        <v>0</v>
      </c>
    </row>
    <row r="8" spans="2:23">
      <c r="B8" s="81" t="s">
        <v>44</v>
      </c>
      <c r="C8" s="82">
        <v>352810813</v>
      </c>
      <c r="D8" s="82">
        <f>61756546+347460123</f>
        <v>409216669</v>
      </c>
      <c r="M8" s="78">
        <f>D8-E123</f>
        <v>0</v>
      </c>
    </row>
    <row r="9" spans="2:23">
      <c r="B9" s="81" t="s">
        <v>45</v>
      </c>
      <c r="C9" s="82">
        <v>144112755</v>
      </c>
      <c r="D9" s="82">
        <f>9981409+235489712</f>
        <v>245471121</v>
      </c>
      <c r="M9" s="78">
        <f>D9-F123</f>
        <v>0</v>
      </c>
    </row>
    <row r="10" spans="2:23">
      <c r="B10" s="81" t="s">
        <v>49</v>
      </c>
      <c r="C10" s="82">
        <v>769886428</v>
      </c>
      <c r="D10" s="82">
        <f>127182869+753877006</f>
        <v>881059875</v>
      </c>
      <c r="M10" s="78">
        <f>D10-G123</f>
        <v>0</v>
      </c>
    </row>
    <row r="11" spans="2:23">
      <c r="B11" s="81" t="s">
        <v>104</v>
      </c>
      <c r="C11" s="82">
        <v>215042538</v>
      </c>
      <c r="D11" s="82">
        <f>54925729+275141948</f>
        <v>330067677</v>
      </c>
      <c r="M11" s="78">
        <f>D11-H123</f>
        <v>0</v>
      </c>
    </row>
    <row r="12" spans="2:23">
      <c r="B12" s="81" t="s">
        <v>105</v>
      </c>
      <c r="C12" s="82">
        <v>82911650</v>
      </c>
      <c r="D12" s="82">
        <f>27023995+76217336</f>
        <v>103241331</v>
      </c>
      <c r="M12" s="78">
        <f>D12-I123</f>
        <v>0</v>
      </c>
    </row>
    <row r="13" spans="2:23">
      <c r="B13" s="81" t="s">
        <v>47</v>
      </c>
      <c r="C13" s="82">
        <v>427332924</v>
      </c>
      <c r="D13" s="82">
        <v>428024725</v>
      </c>
      <c r="M13" s="78">
        <f>D13-J123</f>
        <v>0</v>
      </c>
    </row>
    <row r="14" spans="2:23">
      <c r="B14" s="83" t="s">
        <v>27</v>
      </c>
      <c r="C14" s="83">
        <v>2795177356</v>
      </c>
      <c r="D14" s="83">
        <f>SUM(D6:D13)</f>
        <v>3282486451</v>
      </c>
      <c r="M14" s="78">
        <f>D14-K123</f>
        <v>0</v>
      </c>
      <c r="N14" s="78">
        <f>SUM(D6:D13)-D14</f>
        <v>0</v>
      </c>
      <c r="O14" s="78">
        <f>D14-C84</f>
        <v>0</v>
      </c>
      <c r="P14" s="78">
        <f>D14-K123</f>
        <v>0</v>
      </c>
      <c r="Q14" s="78">
        <f>SUM(C6:C13)-C14</f>
        <v>0</v>
      </c>
    </row>
    <row r="17" spans="2:17" ht="24" customHeight="1">
      <c r="B17" s="166" t="s">
        <v>95</v>
      </c>
      <c r="C17" s="166"/>
      <c r="D17" s="166"/>
    </row>
    <row r="18" spans="2:17">
      <c r="B18" s="79" t="s">
        <v>26</v>
      </c>
      <c r="C18" s="80" t="str">
        <f>C5</f>
        <v>31.12.2010</v>
      </c>
      <c r="D18" s="80" t="str">
        <f>D5</f>
        <v>31.12.2011</v>
      </c>
    </row>
    <row r="19" spans="2:17">
      <c r="B19" s="81" t="str">
        <f>B6</f>
        <v>Individuales</v>
      </c>
      <c r="C19" s="82">
        <v>202345699</v>
      </c>
      <c r="D19" s="82">
        <v>198835065</v>
      </c>
      <c r="M19" s="78">
        <f>D19-C158</f>
        <v>0</v>
      </c>
    </row>
    <row r="20" spans="2:17">
      <c r="B20" s="81" t="str">
        <f t="shared" ref="B20:B26" si="0">B7</f>
        <v>Desgravamen</v>
      </c>
      <c r="C20" s="82">
        <v>92843542</v>
      </c>
      <c r="D20" s="82">
        <v>85064699</v>
      </c>
      <c r="M20" s="78">
        <f>D20-D158</f>
        <v>0</v>
      </c>
    </row>
    <row r="21" spans="2:17">
      <c r="B21" s="81" t="str">
        <f t="shared" si="0"/>
        <v>Grupo</v>
      </c>
      <c r="C21" s="82">
        <v>225018499</v>
      </c>
      <c r="D21" s="82">
        <v>201205708</v>
      </c>
      <c r="M21" s="78">
        <f>D21-E158</f>
        <v>0</v>
      </c>
    </row>
    <row r="22" spans="2:17">
      <c r="B22" s="81" t="str">
        <f t="shared" si="0"/>
        <v>Seguros APV</v>
      </c>
      <c r="C22" s="82">
        <v>53557444</v>
      </c>
      <c r="D22" s="82">
        <v>60467230</v>
      </c>
      <c r="M22" s="78">
        <f>D22-F158</f>
        <v>0</v>
      </c>
    </row>
    <row r="23" spans="2:17">
      <c r="B23" s="81" t="str">
        <f t="shared" si="0"/>
        <v>Renta Vitalicia Vejez</v>
      </c>
      <c r="C23" s="82">
        <v>1280420338</v>
      </c>
      <c r="D23" s="82">
        <v>1109685268</v>
      </c>
      <c r="M23" s="78">
        <f>D23-G158</f>
        <v>0</v>
      </c>
    </row>
    <row r="24" spans="2:17">
      <c r="B24" s="81" t="str">
        <f t="shared" si="0"/>
        <v>Renta Vitalicia Invalidez</v>
      </c>
      <c r="C24" s="82">
        <v>149940507</v>
      </c>
      <c r="D24" s="82">
        <v>307307644</v>
      </c>
      <c r="M24" s="78">
        <f>D24-H158</f>
        <v>0</v>
      </c>
    </row>
    <row r="25" spans="2:17">
      <c r="B25" s="81" t="str">
        <f t="shared" si="0"/>
        <v>Renta Vitalicia Sobrevivencia</v>
      </c>
      <c r="C25" s="82">
        <v>236684354</v>
      </c>
      <c r="D25" s="82">
        <v>241152702</v>
      </c>
      <c r="M25" s="78">
        <f>D25-I158</f>
        <v>0</v>
      </c>
    </row>
    <row r="26" spans="2:17">
      <c r="B26" s="81" t="str">
        <f t="shared" si="0"/>
        <v>Seg. AFP + Inv. y Sobr.</v>
      </c>
      <c r="C26" s="82">
        <v>301026759</v>
      </c>
      <c r="D26" s="82">
        <v>340780823</v>
      </c>
      <c r="M26" s="78">
        <f>D26-J158</f>
        <v>0</v>
      </c>
    </row>
    <row r="27" spans="2:17">
      <c r="B27" s="83" t="s">
        <v>27</v>
      </c>
      <c r="C27" s="83">
        <v>2541837142</v>
      </c>
      <c r="D27" s="83">
        <v>2544499139</v>
      </c>
      <c r="M27" s="78">
        <f>D27-K158</f>
        <v>0</v>
      </c>
      <c r="N27" s="78">
        <f>SUM(D19:D26)-D27</f>
        <v>0</v>
      </c>
      <c r="O27" s="78">
        <f>D27-K158</f>
        <v>0</v>
      </c>
      <c r="P27" s="78">
        <f>D27-G84</f>
        <v>0</v>
      </c>
      <c r="Q27" s="78">
        <f>SUM(C19:C26)-C27</f>
        <v>0</v>
      </c>
    </row>
    <row r="30" spans="2:17" ht="24" customHeight="1">
      <c r="B30" s="166" t="s">
        <v>96</v>
      </c>
      <c r="C30" s="166"/>
      <c r="D30" s="166"/>
    </row>
    <row r="31" spans="2:17">
      <c r="B31" s="79" t="s">
        <v>26</v>
      </c>
      <c r="C31" s="80" t="str">
        <f>C5</f>
        <v>31.12.2010</v>
      </c>
      <c r="D31" s="80" t="str">
        <f>D5</f>
        <v>31.12.2011</v>
      </c>
    </row>
    <row r="32" spans="2:17">
      <c r="B32" s="81" t="s">
        <v>42</v>
      </c>
      <c r="C32" s="82">
        <v>95935</v>
      </c>
      <c r="D32" s="82">
        <v>118452</v>
      </c>
      <c r="M32" s="78">
        <f>D32-C193</f>
        <v>0</v>
      </c>
    </row>
    <row r="33" spans="2:15">
      <c r="B33" s="81" t="s">
        <v>43</v>
      </c>
      <c r="C33" s="82">
        <v>66124</v>
      </c>
      <c r="D33" s="82">
        <v>64904</v>
      </c>
      <c r="M33" s="78">
        <f>D33-D193</f>
        <v>0</v>
      </c>
    </row>
    <row r="34" spans="2:15">
      <c r="B34" s="81" t="s">
        <v>44</v>
      </c>
      <c r="C34" s="82">
        <v>8217474</v>
      </c>
      <c r="D34" s="82">
        <v>9706700</v>
      </c>
      <c r="M34" s="78">
        <f>D34-E193</f>
        <v>0</v>
      </c>
    </row>
    <row r="35" spans="2:15">
      <c r="B35" s="81" t="s">
        <v>45</v>
      </c>
      <c r="C35" s="82">
        <v>10931</v>
      </c>
      <c r="D35" s="82">
        <v>11700</v>
      </c>
      <c r="M35" s="78">
        <f>D35-F193</f>
        <v>0</v>
      </c>
    </row>
    <row r="36" spans="2:15">
      <c r="B36" s="83" t="s">
        <v>27</v>
      </c>
      <c r="C36" s="83">
        <v>8390464</v>
      </c>
      <c r="D36" s="83">
        <v>9901756</v>
      </c>
      <c r="M36" s="78">
        <f>D36-SUM(C193:F193)</f>
        <v>0</v>
      </c>
      <c r="N36" s="78">
        <f>SUM(D32:D35)-D36</f>
        <v>0</v>
      </c>
      <c r="O36" s="78">
        <f>SUM(C32:C35)-C36</f>
        <v>0</v>
      </c>
    </row>
    <row r="39" spans="2:15" ht="24" customHeight="1">
      <c r="B39" s="166" t="s">
        <v>97</v>
      </c>
      <c r="C39" s="166"/>
      <c r="D39" s="166"/>
    </row>
    <row r="40" spans="2:15">
      <c r="B40" s="79" t="s">
        <v>26</v>
      </c>
      <c r="C40" s="80" t="str">
        <f>C5</f>
        <v>31.12.2010</v>
      </c>
      <c r="D40" s="80" t="str">
        <f>D5</f>
        <v>31.12.2011</v>
      </c>
    </row>
    <row r="41" spans="2:15">
      <c r="B41" s="81" t="str">
        <f>B6</f>
        <v>Individuales</v>
      </c>
      <c r="C41" s="82">
        <v>799322</v>
      </c>
      <c r="D41" s="82">
        <v>902171</v>
      </c>
      <c r="M41" s="78">
        <f>D41-C228</f>
        <v>0</v>
      </c>
    </row>
    <row r="42" spans="2:15">
      <c r="B42" s="81" t="str">
        <f t="shared" ref="B42:B48" si="1">B7</f>
        <v>Desgravamen</v>
      </c>
      <c r="C42" s="82">
        <v>10059</v>
      </c>
      <c r="D42" s="82">
        <v>34423</v>
      </c>
      <c r="M42" s="78">
        <f>D42-D228</f>
        <v>0</v>
      </c>
    </row>
    <row r="43" spans="2:15">
      <c r="B43" s="81" t="str">
        <f t="shared" si="1"/>
        <v>Grupo</v>
      </c>
      <c r="C43" s="82">
        <v>89356</v>
      </c>
      <c r="D43" s="82">
        <v>102622</v>
      </c>
      <c r="M43" s="78">
        <f>D43-E228</f>
        <v>0</v>
      </c>
    </row>
    <row r="44" spans="2:15">
      <c r="B44" s="81" t="str">
        <f t="shared" si="1"/>
        <v>Seguros APV</v>
      </c>
      <c r="C44" s="82">
        <v>32026</v>
      </c>
      <c r="D44" s="82">
        <v>41653</v>
      </c>
      <c r="M44" s="78">
        <f>D44-F228</f>
        <v>0</v>
      </c>
    </row>
    <row r="45" spans="2:15">
      <c r="B45" s="81" t="str">
        <f t="shared" si="1"/>
        <v>Renta Vitalicia Vejez</v>
      </c>
      <c r="C45" s="82">
        <v>17546</v>
      </c>
      <c r="D45" s="82">
        <v>16733</v>
      </c>
      <c r="M45" s="78">
        <f>D45-G228</f>
        <v>0</v>
      </c>
    </row>
    <row r="46" spans="2:15">
      <c r="B46" s="81" t="str">
        <f t="shared" si="1"/>
        <v>Renta Vitalicia Invalidez</v>
      </c>
      <c r="C46" s="82">
        <v>3564</v>
      </c>
      <c r="D46" s="82">
        <v>5469</v>
      </c>
      <c r="M46" s="78">
        <f>D46-H228</f>
        <v>0</v>
      </c>
    </row>
    <row r="47" spans="2:15">
      <c r="B47" s="81" t="str">
        <f t="shared" si="1"/>
        <v>Renta Vitalicia Sobrevivencia</v>
      </c>
      <c r="C47" s="82">
        <v>1918</v>
      </c>
      <c r="D47" s="82">
        <v>2446</v>
      </c>
      <c r="M47" s="78">
        <f>D47-I228</f>
        <v>0</v>
      </c>
    </row>
    <row r="48" spans="2:15">
      <c r="B48" s="81" t="str">
        <f t="shared" si="1"/>
        <v>Seg. AFP + Inv. y Sobr.</v>
      </c>
      <c r="C48" s="82">
        <v>6</v>
      </c>
      <c r="D48" s="82">
        <v>3</v>
      </c>
      <c r="M48" s="78">
        <f>D48-J228</f>
        <v>0</v>
      </c>
    </row>
    <row r="49" spans="1:23">
      <c r="B49" s="83" t="s">
        <v>27</v>
      </c>
      <c r="C49" s="83">
        <v>953797</v>
      </c>
      <c r="D49" s="83">
        <v>1105520</v>
      </c>
      <c r="M49" s="78">
        <f>D49-K228</f>
        <v>0</v>
      </c>
      <c r="N49" s="78">
        <f>SUM(D41:D48)-D49</f>
        <v>0</v>
      </c>
      <c r="O49" s="78">
        <f>SUM(C41:C48)-C49</f>
        <v>0</v>
      </c>
    </row>
    <row r="52" spans="1:23" s="87" customFormat="1" ht="24" customHeight="1">
      <c r="A52" s="84"/>
      <c r="B52" s="163" t="s">
        <v>102</v>
      </c>
      <c r="C52" s="164"/>
      <c r="D52" s="164"/>
      <c r="E52" s="164"/>
      <c r="F52" s="164"/>
      <c r="G52" s="164"/>
      <c r="H52" s="164"/>
      <c r="I52" s="165"/>
      <c r="J52" s="85"/>
      <c r="K52" s="85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</row>
    <row r="53" spans="1:23" ht="25.5">
      <c r="B53" s="88" t="s">
        <v>76</v>
      </c>
      <c r="C53" s="80" t="s">
        <v>15</v>
      </c>
      <c r="D53" s="80" t="s">
        <v>16</v>
      </c>
      <c r="E53" s="80" t="s">
        <v>17</v>
      </c>
      <c r="F53" s="89" t="s">
        <v>18</v>
      </c>
      <c r="G53" s="80" t="s">
        <v>61</v>
      </c>
      <c r="H53" s="80" t="s">
        <v>20</v>
      </c>
      <c r="I53" s="80" t="s">
        <v>62</v>
      </c>
    </row>
    <row r="54" spans="1:23">
      <c r="B54" s="126" t="s">
        <v>126</v>
      </c>
      <c r="C54" s="102">
        <v>17335270</v>
      </c>
      <c r="D54" s="90">
        <v>594104</v>
      </c>
      <c r="E54" s="102">
        <v>545598</v>
      </c>
      <c r="F54" s="102">
        <v>85178</v>
      </c>
      <c r="G54" s="90">
        <v>4579032</v>
      </c>
      <c r="H54" s="90">
        <v>3497545</v>
      </c>
      <c r="I54" s="90">
        <v>5286638</v>
      </c>
    </row>
    <row r="55" spans="1:23">
      <c r="B55" s="126" t="s">
        <v>127</v>
      </c>
      <c r="C55" s="91">
        <v>123622998</v>
      </c>
      <c r="D55" s="92">
        <v>9854888</v>
      </c>
      <c r="E55" s="91">
        <v>10922845</v>
      </c>
      <c r="F55" s="91">
        <v>4223996</v>
      </c>
      <c r="G55" s="92">
        <v>35011023</v>
      </c>
      <c r="H55" s="92">
        <v>42345581</v>
      </c>
      <c r="I55" s="92">
        <v>111268761</v>
      </c>
    </row>
    <row r="56" spans="1:23">
      <c r="B56" s="126" t="s">
        <v>128</v>
      </c>
      <c r="C56" s="91">
        <v>102815360</v>
      </c>
      <c r="D56" s="92">
        <v>16608203</v>
      </c>
      <c r="E56" s="91">
        <v>17261267</v>
      </c>
      <c r="F56" s="91">
        <v>5458914</v>
      </c>
      <c r="G56" s="92">
        <v>66122875</v>
      </c>
      <c r="H56" s="92">
        <v>53660282</v>
      </c>
      <c r="I56" s="92">
        <v>215364514</v>
      </c>
    </row>
    <row r="57" spans="1:23">
      <c r="B57" s="126" t="s">
        <v>129</v>
      </c>
      <c r="C57" s="91">
        <v>71423658</v>
      </c>
      <c r="D57" s="92">
        <v>6057920</v>
      </c>
      <c r="E57" s="91">
        <v>6420160</v>
      </c>
      <c r="F57" s="91">
        <v>2006698</v>
      </c>
      <c r="G57" s="92">
        <v>22060858</v>
      </c>
      <c r="H57" s="92">
        <v>19140454</v>
      </c>
      <c r="I57" s="92">
        <v>128522486</v>
      </c>
    </row>
    <row r="58" spans="1:23">
      <c r="B58" s="126" t="s">
        <v>130</v>
      </c>
      <c r="C58" s="91">
        <v>178207116</v>
      </c>
      <c r="D58" s="92">
        <v>-80033668</v>
      </c>
      <c r="E58" s="91">
        <v>17635063</v>
      </c>
      <c r="F58" s="91">
        <v>99546730</v>
      </c>
      <c r="G58" s="92">
        <v>220172639</v>
      </c>
      <c r="H58" s="92">
        <v>223377911</v>
      </c>
      <c r="I58" s="92">
        <v>1880703274</v>
      </c>
    </row>
    <row r="59" spans="1:23">
      <c r="B59" s="126" t="s">
        <v>131</v>
      </c>
      <c r="C59" s="91">
        <v>88066624</v>
      </c>
      <c r="D59" s="92">
        <v>5162067</v>
      </c>
      <c r="E59" s="91">
        <v>6295800</v>
      </c>
      <c r="F59" s="91">
        <v>1892032</v>
      </c>
      <c r="G59" s="92">
        <v>8914251</v>
      </c>
      <c r="H59" s="92">
        <v>36091008</v>
      </c>
      <c r="I59" s="92">
        <v>84319344</v>
      </c>
    </row>
    <row r="60" spans="1:23">
      <c r="B60" s="126" t="s">
        <v>113</v>
      </c>
      <c r="C60" s="91">
        <v>179006832</v>
      </c>
      <c r="D60" s="92">
        <v>-44697645</v>
      </c>
      <c r="E60" s="91">
        <v>-1170651</v>
      </c>
      <c r="F60" s="91">
        <v>36867232</v>
      </c>
      <c r="G60" s="92">
        <v>184382953</v>
      </c>
      <c r="H60" s="92">
        <v>90387719</v>
      </c>
      <c r="I60" s="92">
        <v>1145342368</v>
      </c>
    </row>
    <row r="61" spans="1:23">
      <c r="B61" s="126" t="s">
        <v>132</v>
      </c>
      <c r="C61" s="91">
        <v>26756820</v>
      </c>
      <c r="D61" s="92">
        <v>-16740984</v>
      </c>
      <c r="E61" s="91">
        <v>499722</v>
      </c>
      <c r="F61" s="91">
        <v>17906864</v>
      </c>
      <c r="G61" s="92">
        <v>42257229</v>
      </c>
      <c r="H61" s="92">
        <v>50665962</v>
      </c>
      <c r="I61" s="92">
        <v>373346562</v>
      </c>
    </row>
    <row r="62" spans="1:23">
      <c r="B62" s="81" t="s">
        <v>133</v>
      </c>
      <c r="C62" s="91">
        <v>282520251</v>
      </c>
      <c r="D62" s="92">
        <v>-116503930</v>
      </c>
      <c r="E62" s="91">
        <v>-24613725</v>
      </c>
      <c r="F62" s="91">
        <v>81975954</v>
      </c>
      <c r="G62" s="92">
        <v>316267666</v>
      </c>
      <c r="H62" s="92">
        <v>278074284</v>
      </c>
      <c r="I62" s="92">
        <v>2965118699</v>
      </c>
    </row>
    <row r="63" spans="1:23">
      <c r="B63" s="81" t="s">
        <v>134</v>
      </c>
      <c r="C63" s="91">
        <v>231998409</v>
      </c>
      <c r="D63" s="92">
        <v>-79683564</v>
      </c>
      <c r="E63" s="91">
        <v>-21254083</v>
      </c>
      <c r="F63" s="91">
        <v>57326695</v>
      </c>
      <c r="G63" s="92">
        <v>257165102</v>
      </c>
      <c r="H63" s="92">
        <v>118368452</v>
      </c>
      <c r="I63" s="92">
        <v>1692692147</v>
      </c>
    </row>
    <row r="64" spans="1:23">
      <c r="B64" s="81" t="s">
        <v>135</v>
      </c>
      <c r="C64" s="91">
        <v>36987102</v>
      </c>
      <c r="D64" s="92">
        <v>-77642311</v>
      </c>
      <c r="E64" s="91">
        <v>6707543</v>
      </c>
      <c r="F64" s="91">
        <v>86937031</v>
      </c>
      <c r="G64" s="92">
        <v>108882899</v>
      </c>
      <c r="H64" s="92">
        <v>175571048</v>
      </c>
      <c r="I64" s="92">
        <v>1942885759</v>
      </c>
    </row>
    <row r="65" spans="2:9">
      <c r="B65" s="126" t="s">
        <v>136</v>
      </c>
      <c r="C65" s="91">
        <v>192819483</v>
      </c>
      <c r="D65" s="92">
        <v>-32040222</v>
      </c>
      <c r="E65" s="91">
        <v>-11892437</v>
      </c>
      <c r="F65" s="91">
        <v>17779456</v>
      </c>
      <c r="G65" s="92">
        <v>187216833</v>
      </c>
      <c r="H65" s="92">
        <v>66950704</v>
      </c>
      <c r="I65" s="92">
        <v>770502984</v>
      </c>
    </row>
    <row r="66" spans="2:9">
      <c r="B66" s="81" t="s">
        <v>137</v>
      </c>
      <c r="C66" s="91">
        <v>142630579</v>
      </c>
      <c r="D66" s="92">
        <v>-18847687</v>
      </c>
      <c r="E66" s="91">
        <v>4611409</v>
      </c>
      <c r="F66" s="91">
        <v>26469193</v>
      </c>
      <c r="G66" s="92">
        <v>131383294</v>
      </c>
      <c r="H66" s="92">
        <v>49035337</v>
      </c>
      <c r="I66" s="92">
        <v>773002858</v>
      </c>
    </row>
    <row r="67" spans="2:9">
      <c r="B67" s="126" t="s">
        <v>149</v>
      </c>
      <c r="C67" s="91">
        <v>420201</v>
      </c>
      <c r="D67" s="92">
        <v>-44273</v>
      </c>
      <c r="E67" s="91">
        <v>47391</v>
      </c>
      <c r="F67" s="91">
        <v>268587</v>
      </c>
      <c r="G67" s="92">
        <v>215655</v>
      </c>
      <c r="H67" s="92">
        <v>3409996</v>
      </c>
      <c r="I67" s="92">
        <v>4871808</v>
      </c>
    </row>
    <row r="68" spans="2:9">
      <c r="B68" s="81" t="s">
        <v>138</v>
      </c>
      <c r="C68" s="91">
        <v>12502348</v>
      </c>
      <c r="D68" s="92">
        <v>6561414</v>
      </c>
      <c r="E68" s="91">
        <v>5562178</v>
      </c>
      <c r="F68" s="91">
        <v>589246</v>
      </c>
      <c r="G68" s="92">
        <v>1919912</v>
      </c>
      <c r="H68" s="92">
        <v>18306563</v>
      </c>
      <c r="I68" s="92">
        <v>22042053</v>
      </c>
    </row>
    <row r="69" spans="2:9">
      <c r="B69" s="81" t="s">
        <v>139</v>
      </c>
      <c r="C69" s="91">
        <v>2834743</v>
      </c>
      <c r="D69" s="92">
        <v>-1273865</v>
      </c>
      <c r="E69" s="91">
        <v>76774</v>
      </c>
      <c r="F69" s="91">
        <v>1279165</v>
      </c>
      <c r="G69" s="92">
        <v>2812242</v>
      </c>
      <c r="H69" s="92">
        <v>3564731</v>
      </c>
      <c r="I69" s="92">
        <v>33636886</v>
      </c>
    </row>
    <row r="70" spans="2:9">
      <c r="B70" s="81" t="s">
        <v>140</v>
      </c>
      <c r="C70" s="91">
        <f>350101321+118131697</f>
        <v>468233018</v>
      </c>
      <c r="D70" s="92">
        <v>8999253</v>
      </c>
      <c r="E70" s="91">
        <v>10217851</v>
      </c>
      <c r="F70" s="91">
        <v>4078040</v>
      </c>
      <c r="G70" s="92">
        <v>61457775</v>
      </c>
      <c r="H70" s="92">
        <v>214259955</v>
      </c>
      <c r="I70" s="92">
        <v>2608561929</v>
      </c>
    </row>
    <row r="71" spans="2:9">
      <c r="B71" s="126" t="s">
        <v>117</v>
      </c>
      <c r="C71" s="91">
        <v>18215876</v>
      </c>
      <c r="D71" s="92">
        <v>-929845</v>
      </c>
      <c r="E71" s="91">
        <v>5115079</v>
      </c>
      <c r="F71" s="91">
        <v>8959736</v>
      </c>
      <c r="G71" s="92">
        <v>11911308</v>
      </c>
      <c r="H71" s="92">
        <v>81618024</v>
      </c>
      <c r="I71" s="92">
        <v>179174522</v>
      </c>
    </row>
    <row r="72" spans="2:9">
      <c r="B72" s="81" t="s">
        <v>125</v>
      </c>
      <c r="C72" s="91">
        <v>17775257</v>
      </c>
      <c r="D72" s="92">
        <v>1841755</v>
      </c>
      <c r="E72" s="91">
        <v>5491243</v>
      </c>
      <c r="F72" s="91">
        <v>3675657</v>
      </c>
      <c r="G72" s="92">
        <v>10471019</v>
      </c>
      <c r="H72" s="92">
        <v>72595607</v>
      </c>
      <c r="I72" s="92">
        <v>101180751</v>
      </c>
    </row>
    <row r="73" spans="2:9">
      <c r="B73" s="81" t="s">
        <v>124</v>
      </c>
      <c r="C73" s="91">
        <v>26071004</v>
      </c>
      <c r="D73" s="92">
        <v>2277898</v>
      </c>
      <c r="E73" s="91">
        <v>5713216</v>
      </c>
      <c r="F73" s="91">
        <v>4587570</v>
      </c>
      <c r="G73" s="92">
        <v>11525635</v>
      </c>
      <c r="H73" s="92">
        <v>96142729</v>
      </c>
      <c r="I73" s="92">
        <v>181102669</v>
      </c>
    </row>
    <row r="74" spans="2:9">
      <c r="B74" s="81" t="s">
        <v>141</v>
      </c>
      <c r="C74" s="91">
        <v>104251283</v>
      </c>
      <c r="D74" s="92">
        <v>-18563010</v>
      </c>
      <c r="E74" s="91">
        <v>4716802</v>
      </c>
      <c r="F74" s="91">
        <v>23899004</v>
      </c>
      <c r="G74" s="92">
        <v>88544300</v>
      </c>
      <c r="H74" s="92">
        <v>54353539</v>
      </c>
      <c r="I74" s="92">
        <v>548919509</v>
      </c>
    </row>
    <row r="75" spans="2:9">
      <c r="B75" s="81" t="s">
        <v>142</v>
      </c>
      <c r="C75" s="91">
        <v>118395965</v>
      </c>
      <c r="D75" s="92">
        <v>-39462320</v>
      </c>
      <c r="E75" s="91">
        <v>-1132199</v>
      </c>
      <c r="F75" s="91">
        <v>41052723</v>
      </c>
      <c r="G75" s="92">
        <v>139640493</v>
      </c>
      <c r="H75" s="92">
        <v>87219078</v>
      </c>
      <c r="I75" s="92">
        <v>1047791824</v>
      </c>
    </row>
    <row r="76" spans="2:9">
      <c r="B76" s="81" t="s">
        <v>143</v>
      </c>
      <c r="C76" s="91">
        <v>138113448</v>
      </c>
      <c r="D76" s="92">
        <v>-79583667</v>
      </c>
      <c r="E76" s="91">
        <v>7238250</v>
      </c>
      <c r="F76" s="91">
        <v>88025430</v>
      </c>
      <c r="G76" s="92">
        <v>202896859</v>
      </c>
      <c r="H76" s="92">
        <v>120416155</v>
      </c>
      <c r="I76" s="92">
        <v>1955250684</v>
      </c>
    </row>
    <row r="77" spans="2:9">
      <c r="B77" s="81" t="s">
        <v>118</v>
      </c>
      <c r="C77" s="91">
        <v>59138842</v>
      </c>
      <c r="D77" s="92">
        <v>-20889343</v>
      </c>
      <c r="E77" s="91">
        <v>-7875123</v>
      </c>
      <c r="F77" s="91">
        <v>13968829</v>
      </c>
      <c r="G77" s="92">
        <v>77706304</v>
      </c>
      <c r="H77" s="92">
        <v>35091679</v>
      </c>
      <c r="I77" s="92">
        <v>485613554</v>
      </c>
    </row>
    <row r="78" spans="2:9">
      <c r="B78" s="81" t="s">
        <v>144</v>
      </c>
      <c r="C78" s="91">
        <v>41068988</v>
      </c>
      <c r="D78" s="92">
        <v>4933475</v>
      </c>
      <c r="E78" s="91">
        <v>4197985</v>
      </c>
      <c r="F78" s="91">
        <v>608171</v>
      </c>
      <c r="G78" s="92">
        <v>31746262</v>
      </c>
      <c r="H78" s="92">
        <v>10548512</v>
      </c>
      <c r="I78" s="92">
        <v>26884624</v>
      </c>
    </row>
    <row r="79" spans="2:9">
      <c r="B79" s="81" t="s">
        <v>145</v>
      </c>
      <c r="C79" s="91">
        <v>156021774</v>
      </c>
      <c r="D79" s="92">
        <v>34095617</v>
      </c>
      <c r="E79" s="91">
        <v>31554541</v>
      </c>
      <c r="F79" s="91">
        <v>5843616</v>
      </c>
      <c r="G79" s="92">
        <v>44606061</v>
      </c>
      <c r="H79" s="92">
        <v>145249106</v>
      </c>
      <c r="I79" s="92">
        <v>284852942</v>
      </c>
    </row>
    <row r="80" spans="2:9">
      <c r="B80" s="81" t="s">
        <v>146</v>
      </c>
      <c r="C80" s="91">
        <v>99204209</v>
      </c>
      <c r="D80" s="92">
        <v>-22134743</v>
      </c>
      <c r="E80" s="91">
        <v>5875368</v>
      </c>
      <c r="F80" s="91">
        <v>28396308</v>
      </c>
      <c r="G80" s="92">
        <v>84321735</v>
      </c>
      <c r="H80" s="92">
        <v>68735104</v>
      </c>
      <c r="I80" s="92">
        <v>794374948</v>
      </c>
    </row>
    <row r="81" spans="1:23">
      <c r="B81" s="126" t="s">
        <v>150</v>
      </c>
      <c r="C81" s="91">
        <v>7907414</v>
      </c>
      <c r="D81" s="92">
        <v>508036</v>
      </c>
      <c r="E81" s="91">
        <v>392618</v>
      </c>
      <c r="F81" s="91">
        <v>16922</v>
      </c>
      <c r="G81" s="92">
        <v>5355095</v>
      </c>
      <c r="H81" s="92">
        <v>3508410</v>
      </c>
      <c r="I81" s="92">
        <v>4703313</v>
      </c>
    </row>
    <row r="82" spans="1:23">
      <c r="B82" s="126" t="s">
        <v>151</v>
      </c>
      <c r="C82" s="91">
        <v>156907252</v>
      </c>
      <c r="D82" s="92">
        <v>39752425</v>
      </c>
      <c r="E82" s="91">
        <v>34094658</v>
      </c>
      <c r="F82" s="91">
        <v>3739490</v>
      </c>
      <c r="G82" s="92">
        <v>117574644</v>
      </c>
      <c r="H82" s="92">
        <v>34152462</v>
      </c>
      <c r="I82" s="92">
        <v>107112921</v>
      </c>
    </row>
    <row r="83" spans="1:23">
      <c r="B83" s="126" t="s">
        <v>172</v>
      </c>
      <c r="C83" s="91">
        <v>181234327</v>
      </c>
      <c r="D83" s="92">
        <v>-10706347</v>
      </c>
      <c r="E83" s="91">
        <v>2246394</v>
      </c>
      <c r="F83" s="91">
        <v>11346455</v>
      </c>
      <c r="G83" s="92">
        <v>67377186</v>
      </c>
      <c r="H83" s="92">
        <v>66421873</v>
      </c>
      <c r="I83" s="92">
        <v>413007291</v>
      </c>
    </row>
    <row r="84" spans="1:23">
      <c r="B84" s="93" t="s">
        <v>27</v>
      </c>
      <c r="C84" s="94">
        <f>SUM(C54:C83)</f>
        <v>3282486451</v>
      </c>
      <c r="D84" s="94">
        <v>-522530369</v>
      </c>
      <c r="E84" s="94">
        <v>125501537</v>
      </c>
      <c r="F84" s="94">
        <v>678810922</v>
      </c>
      <c r="G84" s="94">
        <v>2544499139</v>
      </c>
      <c r="H84" s="94">
        <v>2322759810</v>
      </c>
      <c r="I84" s="94">
        <v>20887438622</v>
      </c>
      <c r="M84" s="78">
        <f t="shared" ref="M84:S84" si="2">SUM(C54:C83)-C84</f>
        <v>0</v>
      </c>
      <c r="N84" s="78">
        <f t="shared" si="2"/>
        <v>0</v>
      </c>
      <c r="O84" s="78">
        <f t="shared" si="2"/>
        <v>0</v>
      </c>
      <c r="P84" s="78">
        <f t="shared" si="2"/>
        <v>0</v>
      </c>
      <c r="Q84" s="78">
        <f t="shared" si="2"/>
        <v>0</v>
      </c>
      <c r="R84" s="78">
        <f t="shared" si="2"/>
        <v>0</v>
      </c>
      <c r="S84" s="78">
        <f t="shared" si="2"/>
        <v>0</v>
      </c>
    </row>
    <row r="86" spans="1:23" ht="25.5">
      <c r="B86" s="88" t="s">
        <v>77</v>
      </c>
      <c r="C86" s="80" t="str">
        <f>C53</f>
        <v>Prima Directa</v>
      </c>
      <c r="D86" s="80" t="str">
        <f t="shared" ref="D86:I86" si="3">D53</f>
        <v>Resultado de Operaciones</v>
      </c>
      <c r="E86" s="80" t="str">
        <f t="shared" si="3"/>
        <v>Utilidad</v>
      </c>
      <c r="F86" s="80" t="str">
        <f t="shared" si="3"/>
        <v>Producto de Inversiones</v>
      </c>
      <c r="G86" s="80" t="str">
        <f t="shared" si="3"/>
        <v>Siniestros Directos</v>
      </c>
      <c r="H86" s="80" t="str">
        <f t="shared" si="3"/>
        <v>Patrimonio</v>
      </c>
      <c r="I86" s="80" t="str">
        <f t="shared" si="3"/>
        <v>Inversiones</v>
      </c>
    </row>
    <row r="87" spans="1:23">
      <c r="B87" s="82" t="s">
        <v>165</v>
      </c>
      <c r="C87" s="95"/>
      <c r="D87" s="82"/>
      <c r="E87" s="95"/>
      <c r="F87" s="95"/>
      <c r="G87" s="82"/>
      <c r="H87" s="82"/>
      <c r="I87" s="82"/>
    </row>
    <row r="88" spans="1:23">
      <c r="B88" s="93" t="s">
        <v>27</v>
      </c>
      <c r="C88" s="94"/>
      <c r="D88" s="94"/>
      <c r="E88" s="94"/>
      <c r="F88" s="94"/>
      <c r="G88" s="94"/>
      <c r="H88" s="94"/>
      <c r="I88" s="94"/>
    </row>
    <row r="89" spans="1:23">
      <c r="B89" s="136" t="s">
        <v>173</v>
      </c>
    </row>
    <row r="91" spans="1:23" s="87" customFormat="1" ht="24" customHeight="1">
      <c r="A91" s="84"/>
      <c r="B91" s="163" t="s">
        <v>93</v>
      </c>
      <c r="C91" s="164"/>
      <c r="D91" s="164"/>
      <c r="E91" s="164"/>
      <c r="F91" s="164"/>
      <c r="G91" s="164"/>
      <c r="H91" s="164"/>
      <c r="I91" s="164"/>
      <c r="J91" s="164"/>
      <c r="K91" s="165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</row>
    <row r="92" spans="1:23" ht="25.5">
      <c r="B92" s="96" t="s">
        <v>63</v>
      </c>
      <c r="C92" s="97" t="s">
        <v>42</v>
      </c>
      <c r="D92" s="97" t="s">
        <v>43</v>
      </c>
      <c r="E92" s="97" t="s">
        <v>44</v>
      </c>
      <c r="F92" s="97" t="s">
        <v>45</v>
      </c>
      <c r="G92" s="97" t="s">
        <v>79</v>
      </c>
      <c r="H92" s="97" t="s">
        <v>80</v>
      </c>
      <c r="I92" s="97" t="s">
        <v>81</v>
      </c>
      <c r="J92" s="97" t="s">
        <v>82</v>
      </c>
      <c r="K92" s="97" t="s">
        <v>27</v>
      </c>
    </row>
    <row r="93" spans="1:23">
      <c r="B93" s="98" t="str">
        <f t="shared" ref="B93:B122" si="4">B54</f>
        <v>ACE Seguros de Vida</v>
      </c>
      <c r="C93" s="91">
        <v>631010</v>
      </c>
      <c r="D93" s="92">
        <v>6904165</v>
      </c>
      <c r="E93" s="91">
        <v>9800095</v>
      </c>
      <c r="F93" s="91">
        <v>0</v>
      </c>
      <c r="G93" s="92">
        <v>0</v>
      </c>
      <c r="H93" s="92">
        <v>0</v>
      </c>
      <c r="I93" s="92">
        <v>0</v>
      </c>
      <c r="J93" s="82">
        <v>0</v>
      </c>
      <c r="K93" s="99">
        <v>17335270</v>
      </c>
      <c r="M93" s="78">
        <f>SUM(C93:J93)-K93</f>
        <v>0</v>
      </c>
    </row>
    <row r="94" spans="1:23">
      <c r="B94" s="98" t="str">
        <f t="shared" si="4"/>
        <v>Banchile Seguros de Vida</v>
      </c>
      <c r="C94" s="91">
        <v>10689566</v>
      </c>
      <c r="D94" s="92">
        <v>78756328</v>
      </c>
      <c r="E94" s="91">
        <v>14288046</v>
      </c>
      <c r="F94" s="91">
        <v>1088</v>
      </c>
      <c r="G94" s="92">
        <v>0</v>
      </c>
      <c r="H94" s="92">
        <v>0</v>
      </c>
      <c r="I94" s="92">
        <v>0</v>
      </c>
      <c r="J94" s="82">
        <v>19887970</v>
      </c>
      <c r="K94" s="99">
        <v>123622998</v>
      </c>
      <c r="M94" s="78">
        <f t="shared" ref="M94:M122" si="5">SUM(C94:J94)-K94</f>
        <v>0</v>
      </c>
    </row>
    <row r="95" spans="1:23">
      <c r="B95" s="98" t="str">
        <f t="shared" si="4"/>
        <v>BBVA Seguros de Vida</v>
      </c>
      <c r="C95" s="91">
        <v>591017</v>
      </c>
      <c r="D95" s="92">
        <v>22218434</v>
      </c>
      <c r="E95" s="91">
        <v>520644</v>
      </c>
      <c r="F95" s="91">
        <v>0</v>
      </c>
      <c r="G95" s="92">
        <v>0</v>
      </c>
      <c r="H95" s="92">
        <v>3613608</v>
      </c>
      <c r="I95" s="92">
        <v>100876</v>
      </c>
      <c r="J95" s="82">
        <v>75770781</v>
      </c>
      <c r="K95" s="99">
        <v>102815360</v>
      </c>
      <c r="M95" s="78">
        <f t="shared" si="5"/>
        <v>0</v>
      </c>
    </row>
    <row r="96" spans="1:23">
      <c r="B96" s="98" t="str">
        <f t="shared" si="4"/>
        <v>BCI Seguros Vida</v>
      </c>
      <c r="C96" s="91">
        <v>9703125</v>
      </c>
      <c r="D96" s="92">
        <v>52850326</v>
      </c>
      <c r="E96" s="91">
        <v>8781432</v>
      </c>
      <c r="F96" s="91">
        <v>88775</v>
      </c>
      <c r="G96" s="92">
        <v>0</v>
      </c>
      <c r="H96" s="92">
        <v>0</v>
      </c>
      <c r="I96" s="92">
        <v>0</v>
      </c>
      <c r="J96" s="82">
        <v>0</v>
      </c>
      <c r="K96" s="99">
        <v>71423658</v>
      </c>
      <c r="M96" s="78">
        <f t="shared" si="5"/>
        <v>0</v>
      </c>
    </row>
    <row r="97" spans="2:13">
      <c r="B97" s="98" t="str">
        <f t="shared" si="4"/>
        <v>BICE Vida</v>
      </c>
      <c r="C97" s="91">
        <v>14502014</v>
      </c>
      <c r="D97" s="92">
        <v>7307706</v>
      </c>
      <c r="E97" s="91">
        <v>45936197</v>
      </c>
      <c r="F97" s="91">
        <v>317448</v>
      </c>
      <c r="G97" s="92">
        <v>57892582</v>
      </c>
      <c r="H97" s="92">
        <v>43343095</v>
      </c>
      <c r="I97" s="92">
        <v>9884712</v>
      </c>
      <c r="J97" s="82">
        <v>-976638</v>
      </c>
      <c r="K97" s="99">
        <v>178207116</v>
      </c>
      <c r="M97" s="78">
        <f t="shared" si="5"/>
        <v>0</v>
      </c>
    </row>
    <row r="98" spans="2:13">
      <c r="B98" s="98" t="str">
        <f t="shared" si="4"/>
        <v>Cardif</v>
      </c>
      <c r="C98" s="91">
        <v>1284818</v>
      </c>
      <c r="D98" s="92">
        <v>56129144</v>
      </c>
      <c r="E98" s="91">
        <v>30652662</v>
      </c>
      <c r="F98" s="91">
        <v>0</v>
      </c>
      <c r="G98" s="92">
        <v>0</v>
      </c>
      <c r="H98" s="92">
        <v>0</v>
      </c>
      <c r="I98" s="92">
        <v>0</v>
      </c>
      <c r="J98" s="82">
        <v>0</v>
      </c>
      <c r="K98" s="99">
        <v>88066624</v>
      </c>
      <c r="M98" s="78">
        <f t="shared" si="5"/>
        <v>0</v>
      </c>
    </row>
    <row r="99" spans="2:13">
      <c r="B99" s="98" t="str">
        <f t="shared" si="4"/>
        <v>Chilena Consolidada</v>
      </c>
      <c r="C99" s="91">
        <v>48727215</v>
      </c>
      <c r="D99" s="92">
        <v>2666310</v>
      </c>
      <c r="E99" s="91">
        <v>19571402</v>
      </c>
      <c r="F99" s="91">
        <v>12729287</v>
      </c>
      <c r="G99" s="92">
        <v>73895229</v>
      </c>
      <c r="H99" s="92">
        <v>16401627</v>
      </c>
      <c r="I99" s="92">
        <v>4986708</v>
      </c>
      <c r="J99" s="82">
        <v>29054</v>
      </c>
      <c r="K99" s="99">
        <v>179006832</v>
      </c>
      <c r="M99" s="78">
        <f t="shared" si="5"/>
        <v>0</v>
      </c>
    </row>
    <row r="100" spans="2:13">
      <c r="B100" s="98" t="str">
        <f t="shared" si="4"/>
        <v>CN Life Chile</v>
      </c>
      <c r="C100" s="91">
        <v>284238</v>
      </c>
      <c r="D100" s="92">
        <v>12535</v>
      </c>
      <c r="E100" s="91">
        <v>0</v>
      </c>
      <c r="F100" s="91">
        <v>0</v>
      </c>
      <c r="G100" s="92">
        <v>19713590</v>
      </c>
      <c r="H100" s="92">
        <v>4373147</v>
      </c>
      <c r="I100" s="92">
        <v>2373310</v>
      </c>
      <c r="J100" s="82">
        <v>0</v>
      </c>
      <c r="K100" s="99">
        <v>26756820</v>
      </c>
      <c r="M100" s="78">
        <f t="shared" si="5"/>
        <v>0</v>
      </c>
    </row>
    <row r="101" spans="2:13">
      <c r="B101" s="98" t="str">
        <f t="shared" si="4"/>
        <v>Consorcio Nacional de Seguros</v>
      </c>
      <c r="C101" s="91">
        <v>48307639</v>
      </c>
      <c r="D101" s="92">
        <v>2654593</v>
      </c>
      <c r="E101" s="91">
        <v>8414147</v>
      </c>
      <c r="F101" s="91">
        <v>41903113</v>
      </c>
      <c r="G101" s="92">
        <v>126190932</v>
      </c>
      <c r="H101" s="92">
        <v>38133144</v>
      </c>
      <c r="I101" s="92">
        <v>16888278</v>
      </c>
      <c r="J101" s="82">
        <v>28405</v>
      </c>
      <c r="K101" s="99">
        <v>282520251</v>
      </c>
      <c r="M101" s="78">
        <f t="shared" si="5"/>
        <v>0</v>
      </c>
    </row>
    <row r="102" spans="2:13">
      <c r="B102" s="98" t="str">
        <f t="shared" si="4"/>
        <v>CorpVida</v>
      </c>
      <c r="C102" s="91">
        <v>9837727</v>
      </c>
      <c r="D102" s="92">
        <v>15605103</v>
      </c>
      <c r="E102" s="91">
        <v>6908735</v>
      </c>
      <c r="F102" s="91">
        <v>26050372</v>
      </c>
      <c r="G102" s="92">
        <v>125727432</v>
      </c>
      <c r="H102" s="92">
        <v>34687908</v>
      </c>
      <c r="I102" s="92">
        <v>13181132</v>
      </c>
      <c r="J102" s="82">
        <v>0</v>
      </c>
      <c r="K102" s="99">
        <v>231998409</v>
      </c>
      <c r="M102" s="78">
        <f t="shared" si="5"/>
        <v>0</v>
      </c>
    </row>
    <row r="103" spans="2:13">
      <c r="B103" s="98" t="str">
        <f t="shared" si="4"/>
        <v>CorpSeguros</v>
      </c>
      <c r="C103" s="91">
        <v>0</v>
      </c>
      <c r="D103" s="92">
        <v>0</v>
      </c>
      <c r="E103" s="91">
        <v>0</v>
      </c>
      <c r="F103" s="91">
        <v>0</v>
      </c>
      <c r="G103" s="92">
        <v>29356806</v>
      </c>
      <c r="H103" s="92">
        <v>7603337</v>
      </c>
      <c r="I103" s="92">
        <v>26959</v>
      </c>
      <c r="J103" s="82">
        <v>0</v>
      </c>
      <c r="K103" s="99">
        <v>36987102</v>
      </c>
      <c r="M103" s="78">
        <f t="shared" si="5"/>
        <v>0</v>
      </c>
    </row>
    <row r="104" spans="2:13">
      <c r="B104" s="98" t="str">
        <f t="shared" si="4"/>
        <v>Cruz del Sur</v>
      </c>
      <c r="C104" s="91">
        <v>14395819</v>
      </c>
      <c r="D104" s="92">
        <v>6505343</v>
      </c>
      <c r="E104" s="91">
        <v>21856111</v>
      </c>
      <c r="F104" s="91">
        <v>18153387</v>
      </c>
      <c r="G104" s="92">
        <v>79846033</v>
      </c>
      <c r="H104" s="92">
        <v>23939363</v>
      </c>
      <c r="I104" s="92">
        <v>7992517</v>
      </c>
      <c r="J104" s="82">
        <v>20130910</v>
      </c>
      <c r="K104" s="99">
        <v>192819483</v>
      </c>
      <c r="M104" s="78">
        <f t="shared" si="5"/>
        <v>0</v>
      </c>
    </row>
    <row r="105" spans="2:13">
      <c r="B105" s="98" t="str">
        <f t="shared" si="4"/>
        <v>EuroAmerica Seguros de Vida</v>
      </c>
      <c r="C105" s="91">
        <v>31448125</v>
      </c>
      <c r="D105" s="92">
        <v>56739</v>
      </c>
      <c r="E105" s="91">
        <v>34067732</v>
      </c>
      <c r="F105" s="91">
        <v>25325931</v>
      </c>
      <c r="G105" s="92">
        <v>23071267</v>
      </c>
      <c r="H105" s="92">
        <v>7826163</v>
      </c>
      <c r="I105" s="92">
        <v>465785</v>
      </c>
      <c r="J105" s="82">
        <v>20368837</v>
      </c>
      <c r="K105" s="99">
        <v>142630579</v>
      </c>
      <c r="M105" s="78">
        <f t="shared" si="5"/>
        <v>0</v>
      </c>
    </row>
    <row r="106" spans="2:13">
      <c r="B106" s="98" t="str">
        <f t="shared" si="4"/>
        <v>Huelen</v>
      </c>
      <c r="C106" s="91">
        <v>0</v>
      </c>
      <c r="D106" s="92">
        <v>420201</v>
      </c>
      <c r="E106" s="91">
        <v>0</v>
      </c>
      <c r="F106" s="91">
        <v>0</v>
      </c>
      <c r="G106" s="92">
        <v>0</v>
      </c>
      <c r="H106" s="92">
        <v>0</v>
      </c>
      <c r="I106" s="92">
        <v>0</v>
      </c>
      <c r="J106" s="82">
        <v>0</v>
      </c>
      <c r="K106" s="99">
        <v>420201</v>
      </c>
      <c r="M106" s="78">
        <f t="shared" si="5"/>
        <v>0</v>
      </c>
    </row>
    <row r="107" spans="2:13">
      <c r="B107" s="98" t="str">
        <f t="shared" si="4"/>
        <v>Itaú Chile</v>
      </c>
      <c r="C107" s="91">
        <v>8841</v>
      </c>
      <c r="D107" s="92">
        <v>5599316</v>
      </c>
      <c r="E107" s="91">
        <v>6894191</v>
      </c>
      <c r="F107" s="91">
        <v>0</v>
      </c>
      <c r="G107" s="92">
        <v>0</v>
      </c>
      <c r="H107" s="92">
        <v>0</v>
      </c>
      <c r="I107" s="92">
        <v>0</v>
      </c>
      <c r="J107" s="82">
        <v>0</v>
      </c>
      <c r="K107" s="99">
        <v>12502348</v>
      </c>
      <c r="M107" s="78">
        <f t="shared" si="5"/>
        <v>0</v>
      </c>
    </row>
    <row r="108" spans="2:13">
      <c r="B108" s="98" t="str">
        <f t="shared" si="4"/>
        <v>Mapfre</v>
      </c>
      <c r="C108" s="91">
        <v>908620</v>
      </c>
      <c r="D108" s="92">
        <v>202706</v>
      </c>
      <c r="E108" s="91">
        <v>1723417</v>
      </c>
      <c r="F108" s="91">
        <v>0</v>
      </c>
      <c r="G108" s="92">
        <v>0</v>
      </c>
      <c r="H108" s="92">
        <v>0</v>
      </c>
      <c r="I108" s="92">
        <v>0</v>
      </c>
      <c r="J108" s="82">
        <v>0</v>
      </c>
      <c r="K108" s="99">
        <v>2834743</v>
      </c>
      <c r="M108" s="78">
        <f t="shared" si="5"/>
        <v>0</v>
      </c>
    </row>
    <row r="109" spans="2:13">
      <c r="B109" s="98" t="str">
        <f t="shared" si="4"/>
        <v>Metlife Chile</v>
      </c>
      <c r="C109" s="91">
        <f>26656716+41551682</f>
        <v>68208398</v>
      </c>
      <c r="D109" s="92">
        <f>42574057+1382375</f>
        <v>43956432</v>
      </c>
      <c r="E109" s="91">
        <f>61756546+19473405</f>
        <v>81229951</v>
      </c>
      <c r="F109" s="91">
        <f>9981409+11990324</f>
        <v>21971733</v>
      </c>
      <c r="G109" s="92">
        <f>127182869+1039334</f>
        <v>128222203</v>
      </c>
      <c r="H109" s="92">
        <f>54925729+3088925</f>
        <v>58014654</v>
      </c>
      <c r="I109" s="92">
        <f>27023995+511319</f>
        <v>27535314</v>
      </c>
      <c r="J109" s="82">
        <v>39094333</v>
      </c>
      <c r="K109" s="99">
        <f>SUM(C109:J109)</f>
        <v>468233018</v>
      </c>
      <c r="M109" s="78">
        <f t="shared" si="5"/>
        <v>0</v>
      </c>
    </row>
    <row r="110" spans="2:13">
      <c r="B110" s="98" t="str">
        <f t="shared" si="4"/>
        <v>Mutualidad de Carabineros</v>
      </c>
      <c r="C110" s="91">
        <v>2675792</v>
      </c>
      <c r="D110" s="92">
        <v>1052106</v>
      </c>
      <c r="E110" s="91">
        <v>14487978</v>
      </c>
      <c r="F110" s="91">
        <v>0</v>
      </c>
      <c r="G110" s="92">
        <v>0</v>
      </c>
      <c r="H110" s="92">
        <v>0</v>
      </c>
      <c r="I110" s="92">
        <v>0</v>
      </c>
      <c r="J110" s="82">
        <v>0</v>
      </c>
      <c r="K110" s="99">
        <v>18215876</v>
      </c>
      <c r="M110" s="78">
        <f t="shared" si="5"/>
        <v>0</v>
      </c>
    </row>
    <row r="111" spans="2:13">
      <c r="B111" s="98" t="str">
        <f t="shared" si="4"/>
        <v>Mutualidad del Ejército y Aviación</v>
      </c>
      <c r="C111" s="91">
        <v>7096471</v>
      </c>
      <c r="D111" s="92">
        <v>506000</v>
      </c>
      <c r="E111" s="91">
        <v>10172786</v>
      </c>
      <c r="F111" s="91">
        <v>0</v>
      </c>
      <c r="G111" s="92">
        <v>0</v>
      </c>
      <c r="H111" s="92">
        <v>0</v>
      </c>
      <c r="I111" s="92">
        <v>0</v>
      </c>
      <c r="J111" s="82">
        <v>0</v>
      </c>
      <c r="K111" s="99">
        <v>17775257</v>
      </c>
      <c r="M111" s="78">
        <f t="shared" si="5"/>
        <v>0</v>
      </c>
    </row>
    <row r="112" spans="2:13">
      <c r="B112" s="98" t="str">
        <f t="shared" si="4"/>
        <v>Mutual de Seguros de Chile</v>
      </c>
      <c r="C112" s="91">
        <v>21269527</v>
      </c>
      <c r="D112" s="92">
        <v>9798</v>
      </c>
      <c r="E112" s="91">
        <v>4791679</v>
      </c>
      <c r="F112" s="91">
        <v>0</v>
      </c>
      <c r="G112" s="92">
        <v>0</v>
      </c>
      <c r="H112" s="92">
        <v>0</v>
      </c>
      <c r="I112" s="92">
        <v>0</v>
      </c>
      <c r="J112" s="82">
        <v>0</v>
      </c>
      <c r="K112" s="99">
        <v>26071004</v>
      </c>
      <c r="M112" s="78">
        <f t="shared" si="5"/>
        <v>0</v>
      </c>
    </row>
    <row r="113" spans="1:23">
      <c r="B113" s="98" t="str">
        <f t="shared" si="4"/>
        <v>Ohio National</v>
      </c>
      <c r="C113" s="91">
        <v>5017401</v>
      </c>
      <c r="D113" s="92">
        <v>22382468</v>
      </c>
      <c r="E113" s="91">
        <v>6799752</v>
      </c>
      <c r="F113" s="91">
        <v>0</v>
      </c>
      <c r="G113" s="92">
        <v>11548511</v>
      </c>
      <c r="H113" s="92">
        <v>18293536</v>
      </c>
      <c r="I113" s="92">
        <v>2990645</v>
      </c>
      <c r="J113" s="82">
        <v>37218970</v>
      </c>
      <c r="K113" s="99">
        <v>104251283</v>
      </c>
      <c r="M113" s="78">
        <f t="shared" si="5"/>
        <v>0</v>
      </c>
    </row>
    <row r="114" spans="1:23">
      <c r="B114" s="98" t="str">
        <f t="shared" si="4"/>
        <v>Penta Vida</v>
      </c>
      <c r="C114" s="91">
        <v>15942605</v>
      </c>
      <c r="D114" s="92">
        <v>1033824</v>
      </c>
      <c r="E114" s="91">
        <v>23771</v>
      </c>
      <c r="F114" s="91">
        <v>0</v>
      </c>
      <c r="G114" s="92">
        <v>67425535</v>
      </c>
      <c r="H114" s="92">
        <v>28803560</v>
      </c>
      <c r="I114" s="92">
        <v>5166670</v>
      </c>
      <c r="J114" s="82">
        <v>0</v>
      </c>
      <c r="K114" s="99">
        <v>118395965</v>
      </c>
      <c r="M114" s="78">
        <f t="shared" si="5"/>
        <v>0</v>
      </c>
    </row>
    <row r="115" spans="1:23">
      <c r="B115" s="98" t="str">
        <f t="shared" si="4"/>
        <v>Principal</v>
      </c>
      <c r="C115" s="91">
        <v>11671825</v>
      </c>
      <c r="D115" s="92">
        <v>0</v>
      </c>
      <c r="E115" s="91">
        <v>0</v>
      </c>
      <c r="F115" s="91">
        <v>2306668</v>
      </c>
      <c r="G115" s="92">
        <v>91560271</v>
      </c>
      <c r="H115" s="92">
        <v>26403369</v>
      </c>
      <c r="I115" s="92">
        <v>6171315</v>
      </c>
      <c r="J115" s="82">
        <v>0</v>
      </c>
      <c r="K115" s="99">
        <v>138113448</v>
      </c>
      <c r="M115" s="78">
        <f t="shared" si="5"/>
        <v>0</v>
      </c>
    </row>
    <row r="116" spans="1:23">
      <c r="B116" s="98" t="str">
        <f t="shared" si="4"/>
        <v>Renta Nacional</v>
      </c>
      <c r="C116" s="91">
        <v>26063</v>
      </c>
      <c r="D116" s="92">
        <v>115919</v>
      </c>
      <c r="E116" s="91">
        <v>33087</v>
      </c>
      <c r="F116" s="91">
        <v>0</v>
      </c>
      <c r="G116" s="92">
        <v>37736471</v>
      </c>
      <c r="H116" s="92">
        <v>16746969</v>
      </c>
      <c r="I116" s="92">
        <v>4473161</v>
      </c>
      <c r="J116" s="82">
        <v>7172</v>
      </c>
      <c r="K116" s="99">
        <v>59138842</v>
      </c>
      <c r="M116" s="78">
        <f t="shared" si="5"/>
        <v>0</v>
      </c>
    </row>
    <row r="117" spans="1:23">
      <c r="B117" s="98" t="str">
        <f t="shared" si="4"/>
        <v>Rigel Seguros de Vida</v>
      </c>
      <c r="C117" s="91">
        <v>0</v>
      </c>
      <c r="D117" s="92">
        <v>0</v>
      </c>
      <c r="E117" s="91">
        <v>0</v>
      </c>
      <c r="F117" s="91">
        <v>0</v>
      </c>
      <c r="G117" s="92">
        <v>0</v>
      </c>
      <c r="H117" s="92">
        <v>0</v>
      </c>
      <c r="I117" s="92">
        <v>0</v>
      </c>
      <c r="J117" s="82">
        <v>41068988</v>
      </c>
      <c r="K117" s="99">
        <v>41068988</v>
      </c>
      <c r="M117" s="78">
        <f t="shared" si="5"/>
        <v>0</v>
      </c>
    </row>
    <row r="118" spans="1:23">
      <c r="B118" s="98" t="str">
        <f t="shared" si="4"/>
        <v>Santander Seguros de Vida</v>
      </c>
      <c r="C118" s="91">
        <v>39922698</v>
      </c>
      <c r="D118" s="92">
        <v>94907429</v>
      </c>
      <c r="E118" s="91">
        <v>19641724</v>
      </c>
      <c r="F118" s="91">
        <v>1549923</v>
      </c>
      <c r="G118" s="92">
        <v>0</v>
      </c>
      <c r="H118" s="92">
        <v>0</v>
      </c>
      <c r="I118" s="92">
        <v>0</v>
      </c>
      <c r="J118" s="82">
        <v>0</v>
      </c>
      <c r="K118" s="99">
        <v>156021774</v>
      </c>
      <c r="M118" s="78">
        <f t="shared" si="5"/>
        <v>0</v>
      </c>
    </row>
    <row r="119" spans="1:23">
      <c r="B119" s="98" t="str">
        <f t="shared" si="4"/>
        <v>Security Previsión</v>
      </c>
      <c r="C119" s="91">
        <v>22742449</v>
      </c>
      <c r="D119" s="92">
        <v>4443337</v>
      </c>
      <c r="E119" s="91">
        <v>23418266</v>
      </c>
      <c r="F119" s="91">
        <v>16726400</v>
      </c>
      <c r="G119" s="92">
        <v>8873013</v>
      </c>
      <c r="H119" s="92">
        <v>1884197</v>
      </c>
      <c r="I119" s="92">
        <v>1003949</v>
      </c>
      <c r="J119" s="82">
        <v>20112598</v>
      </c>
      <c r="K119" s="99">
        <v>99204209</v>
      </c>
      <c r="M119" s="78">
        <f t="shared" si="5"/>
        <v>0</v>
      </c>
    </row>
    <row r="120" spans="1:23">
      <c r="B120" s="98" t="str">
        <f t="shared" si="4"/>
        <v>Seguros CLC</v>
      </c>
      <c r="C120" s="91">
        <v>7902143</v>
      </c>
      <c r="D120" s="92">
        <v>0</v>
      </c>
      <c r="E120" s="91">
        <v>5271</v>
      </c>
      <c r="F120" s="91">
        <v>0</v>
      </c>
      <c r="G120" s="92">
        <v>0</v>
      </c>
      <c r="H120" s="92">
        <v>0</v>
      </c>
      <c r="I120" s="92">
        <v>0</v>
      </c>
      <c r="J120" s="82">
        <v>0</v>
      </c>
      <c r="K120" s="99">
        <v>7907414</v>
      </c>
      <c r="M120" s="78">
        <f t="shared" si="5"/>
        <v>0</v>
      </c>
    </row>
    <row r="121" spans="1:23">
      <c r="B121" s="98" t="str">
        <f t="shared" si="4"/>
        <v>Seguros de Vida Cámara</v>
      </c>
      <c r="C121" s="91">
        <v>0</v>
      </c>
      <c r="D121" s="92">
        <v>0</v>
      </c>
      <c r="E121" s="91">
        <v>0</v>
      </c>
      <c r="F121" s="91">
        <v>0</v>
      </c>
      <c r="G121" s="92">
        <v>0</v>
      </c>
      <c r="H121" s="92">
        <v>0</v>
      </c>
      <c r="I121" s="92">
        <v>0</v>
      </c>
      <c r="J121" s="82">
        <v>156907252</v>
      </c>
      <c r="K121" s="99">
        <v>156907252</v>
      </c>
      <c r="M121" s="78">
        <f t="shared" si="5"/>
        <v>0</v>
      </c>
    </row>
    <row r="122" spans="1:23">
      <c r="B122" s="98" t="str">
        <f t="shared" si="4"/>
        <v>Sura</v>
      </c>
      <c r="C122" s="91">
        <v>33522381</v>
      </c>
      <c r="D122" s="92">
        <v>31791264</v>
      </c>
      <c r="E122" s="91">
        <v>39197593</v>
      </c>
      <c r="F122" s="91">
        <v>78346996</v>
      </c>
      <c r="G122" s="92">
        <v>0</v>
      </c>
      <c r="H122" s="92">
        <v>0</v>
      </c>
      <c r="I122" s="92">
        <v>0</v>
      </c>
      <c r="J122" s="82">
        <v>-1623907</v>
      </c>
      <c r="K122" s="99">
        <v>181234327</v>
      </c>
      <c r="M122" s="78">
        <f t="shared" si="5"/>
        <v>0</v>
      </c>
    </row>
    <row r="123" spans="1:23">
      <c r="B123" s="100" t="s">
        <v>27</v>
      </c>
      <c r="C123" s="94">
        <f>SUM(C93:C122)</f>
        <v>427317527</v>
      </c>
      <c r="D123" s="94">
        <f t="shared" ref="D123:K123" si="6">SUM(D93:D122)</f>
        <v>458087526</v>
      </c>
      <c r="E123" s="94">
        <f t="shared" si="6"/>
        <v>409216669</v>
      </c>
      <c r="F123" s="94">
        <f t="shared" si="6"/>
        <v>245471121</v>
      </c>
      <c r="G123" s="94">
        <f t="shared" si="6"/>
        <v>881059875</v>
      </c>
      <c r="H123" s="94">
        <f t="shared" si="6"/>
        <v>330067677</v>
      </c>
      <c r="I123" s="94">
        <f t="shared" si="6"/>
        <v>103241331</v>
      </c>
      <c r="J123" s="94">
        <f t="shared" si="6"/>
        <v>428024725</v>
      </c>
      <c r="K123" s="94">
        <f t="shared" si="6"/>
        <v>3282486451</v>
      </c>
      <c r="M123" s="78">
        <f>SUM(C123:J123)-K123</f>
        <v>0</v>
      </c>
      <c r="N123" s="78">
        <f t="shared" ref="N123:U123" si="7">SUM(C93:C122)-C123</f>
        <v>0</v>
      </c>
      <c r="O123" s="78">
        <f t="shared" si="7"/>
        <v>0</v>
      </c>
      <c r="P123" s="78">
        <f t="shared" si="7"/>
        <v>0</v>
      </c>
      <c r="Q123" s="78">
        <f t="shared" si="7"/>
        <v>0</v>
      </c>
      <c r="R123" s="78">
        <f t="shared" si="7"/>
        <v>0</v>
      </c>
      <c r="S123" s="78">
        <f t="shared" si="7"/>
        <v>0</v>
      </c>
      <c r="T123" s="78">
        <f t="shared" si="7"/>
        <v>0</v>
      </c>
      <c r="U123" s="78">
        <f t="shared" si="7"/>
        <v>0</v>
      </c>
    </row>
    <row r="126" spans="1:23" s="87" customFormat="1" ht="24" customHeight="1">
      <c r="A126" s="84"/>
      <c r="B126" s="163" t="s">
        <v>99</v>
      </c>
      <c r="C126" s="164"/>
      <c r="D126" s="164"/>
      <c r="E126" s="164"/>
      <c r="F126" s="164"/>
      <c r="G126" s="164"/>
      <c r="H126" s="164"/>
      <c r="I126" s="164"/>
      <c r="J126" s="164"/>
      <c r="K126" s="165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</row>
    <row r="127" spans="1:23" ht="25.5">
      <c r="B127" s="96" t="s">
        <v>63</v>
      </c>
      <c r="C127" s="97" t="str">
        <f>C92</f>
        <v>Individuales</v>
      </c>
      <c r="D127" s="97" t="str">
        <f t="shared" ref="D127:K127" si="8">D92</f>
        <v>Desgravamen</v>
      </c>
      <c r="E127" s="97" t="str">
        <f t="shared" si="8"/>
        <v>Grupo</v>
      </c>
      <c r="F127" s="97" t="str">
        <f t="shared" si="8"/>
        <v>Seguros APV</v>
      </c>
      <c r="G127" s="97" t="str">
        <f t="shared" si="8"/>
        <v>Renta Vit. Vejez</v>
      </c>
      <c r="H127" s="97" t="str">
        <f t="shared" si="8"/>
        <v>Renta Vit. Invalidez</v>
      </c>
      <c r="I127" s="97" t="str">
        <f t="shared" si="8"/>
        <v>Renta Vit. Sobrevivencia</v>
      </c>
      <c r="J127" s="97" t="str">
        <f t="shared" si="8"/>
        <v>Seg. AFP. + Inv. y Sobrevivencia</v>
      </c>
      <c r="K127" s="97" t="str">
        <f t="shared" si="8"/>
        <v>Total</v>
      </c>
    </row>
    <row r="128" spans="1:23">
      <c r="B128" s="98" t="str">
        <f t="shared" ref="B128:B157" si="9">B54</f>
        <v>ACE Seguros de Vida</v>
      </c>
      <c r="C128" s="91">
        <v>-22664</v>
      </c>
      <c r="D128" s="92">
        <v>2153366</v>
      </c>
      <c r="E128" s="91">
        <v>2448330</v>
      </c>
      <c r="F128" s="91">
        <v>0</v>
      </c>
      <c r="G128" s="91">
        <v>0</v>
      </c>
      <c r="H128" s="91">
        <v>0</v>
      </c>
      <c r="I128" s="91">
        <v>0</v>
      </c>
      <c r="J128" s="91">
        <v>0</v>
      </c>
      <c r="K128" s="99">
        <v>4579032</v>
      </c>
      <c r="M128" s="78">
        <f>SUM(C128:J128)-K128</f>
        <v>0</v>
      </c>
    </row>
    <row r="129" spans="2:13">
      <c r="B129" s="98" t="str">
        <f t="shared" si="9"/>
        <v>Banchile Seguros de Vida</v>
      </c>
      <c r="C129" s="91">
        <v>1207006</v>
      </c>
      <c r="D129" s="92">
        <v>16016681</v>
      </c>
      <c r="E129" s="91">
        <v>1998018</v>
      </c>
      <c r="F129" s="91">
        <v>0</v>
      </c>
      <c r="G129" s="91">
        <v>0</v>
      </c>
      <c r="H129" s="91">
        <v>0</v>
      </c>
      <c r="I129" s="91">
        <v>0</v>
      </c>
      <c r="J129" s="82">
        <v>15789318</v>
      </c>
      <c r="K129" s="99">
        <v>35011023</v>
      </c>
      <c r="M129" s="78">
        <f t="shared" ref="M129:M157" si="10">SUM(C129:J129)-K129</f>
        <v>0</v>
      </c>
    </row>
    <row r="130" spans="2:13">
      <c r="B130" s="98" t="str">
        <f t="shared" si="9"/>
        <v>BBVA Seguros de Vida</v>
      </c>
      <c r="C130" s="91">
        <v>16174</v>
      </c>
      <c r="D130" s="92">
        <v>3680522</v>
      </c>
      <c r="E130" s="91">
        <v>60160</v>
      </c>
      <c r="F130" s="91">
        <v>0</v>
      </c>
      <c r="G130" s="92">
        <v>953423</v>
      </c>
      <c r="H130" s="92">
        <v>4556968</v>
      </c>
      <c r="I130" s="92">
        <v>298708</v>
      </c>
      <c r="J130" s="82">
        <v>56556920</v>
      </c>
      <c r="K130" s="99">
        <v>66122875</v>
      </c>
      <c r="M130" s="78">
        <f t="shared" si="10"/>
        <v>0</v>
      </c>
    </row>
    <row r="131" spans="2:13">
      <c r="B131" s="98" t="str">
        <f t="shared" si="9"/>
        <v>BCI Seguros Vida</v>
      </c>
      <c r="C131" s="91">
        <v>3606623</v>
      </c>
      <c r="D131" s="92">
        <v>9447359</v>
      </c>
      <c r="E131" s="91">
        <v>7297446</v>
      </c>
      <c r="F131" s="91">
        <v>28242</v>
      </c>
      <c r="G131" s="92">
        <v>498897</v>
      </c>
      <c r="H131" s="92">
        <v>300316</v>
      </c>
      <c r="I131" s="92">
        <v>881975</v>
      </c>
      <c r="J131" s="91">
        <v>0</v>
      </c>
      <c r="K131" s="99">
        <v>22060858</v>
      </c>
      <c r="M131" s="78">
        <f t="shared" si="10"/>
        <v>0</v>
      </c>
    </row>
    <row r="132" spans="2:13">
      <c r="B132" s="98" t="str">
        <f t="shared" si="9"/>
        <v>BICE Vida</v>
      </c>
      <c r="C132" s="91">
        <v>9839754</v>
      </c>
      <c r="D132" s="92">
        <v>3384000</v>
      </c>
      <c r="E132" s="91">
        <v>31068019</v>
      </c>
      <c r="F132" s="91">
        <v>0</v>
      </c>
      <c r="G132" s="92">
        <v>101123051</v>
      </c>
      <c r="H132" s="92">
        <v>52017818</v>
      </c>
      <c r="I132" s="92">
        <v>23896839</v>
      </c>
      <c r="J132" s="82">
        <v>-1156842</v>
      </c>
      <c r="K132" s="99">
        <v>220172639</v>
      </c>
      <c r="M132" s="78">
        <f t="shared" si="10"/>
        <v>0</v>
      </c>
    </row>
    <row r="133" spans="2:13">
      <c r="B133" s="98" t="str">
        <f t="shared" si="9"/>
        <v>Cardif</v>
      </c>
      <c r="C133" s="91">
        <v>194019</v>
      </c>
      <c r="D133" s="92">
        <v>6261083</v>
      </c>
      <c r="E133" s="91">
        <v>2459149</v>
      </c>
      <c r="F133" s="91">
        <v>0</v>
      </c>
      <c r="G133" s="91">
        <v>0</v>
      </c>
      <c r="H133" s="91">
        <v>0</v>
      </c>
      <c r="I133" s="91">
        <v>0</v>
      </c>
      <c r="J133" s="91">
        <v>0</v>
      </c>
      <c r="K133" s="99">
        <v>8914251</v>
      </c>
      <c r="M133" s="78">
        <f t="shared" si="10"/>
        <v>0</v>
      </c>
    </row>
    <row r="134" spans="2:13">
      <c r="B134" s="98" t="str">
        <f t="shared" si="9"/>
        <v>Chilena Consolidada</v>
      </c>
      <c r="C134" s="91">
        <v>29821101</v>
      </c>
      <c r="D134" s="92">
        <v>261012</v>
      </c>
      <c r="E134" s="91">
        <v>15267851</v>
      </c>
      <c r="F134" s="91">
        <v>124161</v>
      </c>
      <c r="G134" s="92">
        <v>51927558</v>
      </c>
      <c r="H134" s="92">
        <v>14294687</v>
      </c>
      <c r="I134" s="92">
        <v>66970881</v>
      </c>
      <c r="J134" s="82">
        <v>5715702</v>
      </c>
      <c r="K134" s="99">
        <v>184382953</v>
      </c>
      <c r="M134" s="78">
        <f t="shared" si="10"/>
        <v>0</v>
      </c>
    </row>
    <row r="135" spans="2:13">
      <c r="B135" s="98" t="str">
        <f t="shared" si="9"/>
        <v>CN Life Chile</v>
      </c>
      <c r="C135" s="91">
        <v>-33624</v>
      </c>
      <c r="D135" s="92">
        <v>12676</v>
      </c>
      <c r="E135" s="91">
        <v>382319</v>
      </c>
      <c r="F135" s="91">
        <v>0</v>
      </c>
      <c r="G135" s="92">
        <v>30907817</v>
      </c>
      <c r="H135" s="92">
        <v>5825537</v>
      </c>
      <c r="I135" s="92">
        <v>5162504</v>
      </c>
      <c r="J135" s="91">
        <v>0</v>
      </c>
      <c r="K135" s="99">
        <v>42257229</v>
      </c>
      <c r="M135" s="78">
        <f t="shared" si="10"/>
        <v>0</v>
      </c>
    </row>
    <row r="136" spans="2:13">
      <c r="B136" s="98" t="str">
        <f t="shared" si="9"/>
        <v>Consorcio Nacional de Seguros</v>
      </c>
      <c r="C136" s="91">
        <v>22375869</v>
      </c>
      <c r="D136" s="92">
        <v>1055881</v>
      </c>
      <c r="E136" s="91">
        <v>5772334</v>
      </c>
      <c r="F136" s="91">
        <v>13027328</v>
      </c>
      <c r="G136" s="92">
        <v>187393314</v>
      </c>
      <c r="H136" s="92">
        <v>44356434</v>
      </c>
      <c r="I136" s="92">
        <v>37664468</v>
      </c>
      <c r="J136" s="82">
        <v>4622038</v>
      </c>
      <c r="K136" s="99">
        <v>316267666</v>
      </c>
      <c r="M136" s="78">
        <f t="shared" si="10"/>
        <v>0</v>
      </c>
    </row>
    <row r="137" spans="2:13">
      <c r="B137" s="98" t="str">
        <f t="shared" si="9"/>
        <v>CorpVida</v>
      </c>
      <c r="C137" s="91">
        <v>5427710</v>
      </c>
      <c r="D137" s="92">
        <v>2551906</v>
      </c>
      <c r="E137" s="91">
        <v>5103508</v>
      </c>
      <c r="F137" s="91">
        <v>8781660</v>
      </c>
      <c r="G137" s="92">
        <v>171724881</v>
      </c>
      <c r="H137" s="92">
        <v>39849801</v>
      </c>
      <c r="I137" s="92">
        <v>23725636</v>
      </c>
      <c r="J137" s="82">
        <v>0</v>
      </c>
      <c r="K137" s="99">
        <v>257165102</v>
      </c>
      <c r="M137" s="78">
        <f t="shared" si="10"/>
        <v>0</v>
      </c>
    </row>
    <row r="138" spans="2:13">
      <c r="B138" s="98" t="str">
        <f t="shared" si="9"/>
        <v>CorpSeguros</v>
      </c>
      <c r="C138" s="91">
        <v>154983</v>
      </c>
      <c r="D138" s="91">
        <v>0</v>
      </c>
      <c r="E138" s="91">
        <v>0</v>
      </c>
      <c r="F138" s="91">
        <v>0</v>
      </c>
      <c r="G138" s="92">
        <v>79334531</v>
      </c>
      <c r="H138" s="92">
        <v>10695517</v>
      </c>
      <c r="I138" s="92">
        <v>14415152</v>
      </c>
      <c r="J138" s="82">
        <v>4282716</v>
      </c>
      <c r="K138" s="99">
        <v>108882899</v>
      </c>
      <c r="M138" s="78">
        <f t="shared" si="10"/>
        <v>0</v>
      </c>
    </row>
    <row r="139" spans="2:13">
      <c r="B139" s="98" t="str">
        <f t="shared" si="9"/>
        <v>Cruz del Sur</v>
      </c>
      <c r="C139" s="91">
        <v>6785216</v>
      </c>
      <c r="D139" s="92">
        <v>5755968</v>
      </c>
      <c r="E139" s="91">
        <v>18422066</v>
      </c>
      <c r="F139" s="91">
        <v>3247553</v>
      </c>
      <c r="G139" s="92">
        <v>103956697</v>
      </c>
      <c r="H139" s="92">
        <v>21295236</v>
      </c>
      <c r="I139" s="92">
        <v>10123314</v>
      </c>
      <c r="J139" s="82">
        <v>17630783</v>
      </c>
      <c r="K139" s="99">
        <v>187216833</v>
      </c>
      <c r="M139" s="78">
        <f t="shared" si="10"/>
        <v>0</v>
      </c>
    </row>
    <row r="140" spans="2:13">
      <c r="B140" s="98" t="str">
        <f t="shared" si="9"/>
        <v>EuroAmerica Seguros de Vida</v>
      </c>
      <c r="C140" s="91">
        <v>20908110</v>
      </c>
      <c r="D140" s="92">
        <v>57175</v>
      </c>
      <c r="E140" s="91">
        <v>25934090</v>
      </c>
      <c r="F140" s="91">
        <v>16215886</v>
      </c>
      <c r="G140" s="92">
        <v>42667955</v>
      </c>
      <c r="H140" s="92">
        <v>8508741</v>
      </c>
      <c r="I140" s="92">
        <v>1289975</v>
      </c>
      <c r="J140" s="82">
        <v>15801362</v>
      </c>
      <c r="K140" s="99">
        <v>131383294</v>
      </c>
      <c r="M140" s="78">
        <f t="shared" si="10"/>
        <v>0</v>
      </c>
    </row>
    <row r="141" spans="2:13">
      <c r="B141" s="98" t="str">
        <f t="shared" si="9"/>
        <v>Huelen</v>
      </c>
      <c r="C141" s="91">
        <v>14144</v>
      </c>
      <c r="D141" s="92">
        <v>201511</v>
      </c>
      <c r="E141" s="91">
        <v>0</v>
      </c>
      <c r="F141" s="91">
        <v>0</v>
      </c>
      <c r="G141" s="91">
        <v>0</v>
      </c>
      <c r="H141" s="91">
        <v>0</v>
      </c>
      <c r="I141" s="91">
        <v>0</v>
      </c>
      <c r="J141" s="91">
        <v>0</v>
      </c>
      <c r="K141" s="99">
        <v>215655</v>
      </c>
      <c r="M141" s="78">
        <f t="shared" si="10"/>
        <v>0</v>
      </c>
    </row>
    <row r="142" spans="2:13">
      <c r="B142" s="98" t="str">
        <f t="shared" si="9"/>
        <v>Itaú Chile</v>
      </c>
      <c r="C142" s="91">
        <v>0</v>
      </c>
      <c r="D142" s="92">
        <v>1653355</v>
      </c>
      <c r="E142" s="91">
        <v>266557</v>
      </c>
      <c r="F142" s="91">
        <v>0</v>
      </c>
      <c r="G142" s="91">
        <v>0</v>
      </c>
      <c r="H142" s="91">
        <v>0</v>
      </c>
      <c r="I142" s="91">
        <v>0</v>
      </c>
      <c r="J142" s="82">
        <v>0</v>
      </c>
      <c r="K142" s="99">
        <v>1919912</v>
      </c>
      <c r="M142" s="78">
        <f t="shared" si="10"/>
        <v>0</v>
      </c>
    </row>
    <row r="143" spans="2:13">
      <c r="B143" s="98" t="str">
        <f t="shared" si="9"/>
        <v>Mapfre</v>
      </c>
      <c r="C143" s="91">
        <v>582674</v>
      </c>
      <c r="D143" s="92">
        <v>119943</v>
      </c>
      <c r="E143" s="91">
        <v>1028588</v>
      </c>
      <c r="F143" s="91">
        <v>0</v>
      </c>
      <c r="G143" s="92">
        <v>673594</v>
      </c>
      <c r="H143" s="92">
        <v>58906</v>
      </c>
      <c r="I143" s="92">
        <v>348537</v>
      </c>
      <c r="J143" s="82">
        <v>0</v>
      </c>
      <c r="K143" s="99">
        <v>2812242</v>
      </c>
      <c r="M143" s="78">
        <f t="shared" si="10"/>
        <v>0</v>
      </c>
    </row>
    <row r="144" spans="2:13">
      <c r="B144" s="98" t="str">
        <f t="shared" si="9"/>
        <v>Metlife Chile</v>
      </c>
      <c r="C144" s="91">
        <v>16451228</v>
      </c>
      <c r="D144" s="92">
        <v>-587599</v>
      </c>
      <c r="E144" s="91">
        <v>10335950</v>
      </c>
      <c r="F144" s="91">
        <v>1980766</v>
      </c>
      <c r="G144" s="91">
        <v>1601357</v>
      </c>
      <c r="H144" s="91">
        <v>3384161</v>
      </c>
      <c r="I144" s="91">
        <v>1384019</v>
      </c>
      <c r="J144" s="91">
        <v>26907893</v>
      </c>
      <c r="K144" s="99">
        <v>61457775</v>
      </c>
      <c r="M144" s="78">
        <f t="shared" si="10"/>
        <v>0</v>
      </c>
    </row>
    <row r="145" spans="2:21">
      <c r="B145" s="98" t="str">
        <f t="shared" si="9"/>
        <v>Mutualidad de Carabineros</v>
      </c>
      <c r="C145" s="91">
        <v>1848833</v>
      </c>
      <c r="D145" s="92">
        <v>286615</v>
      </c>
      <c r="E145" s="91">
        <v>9775860</v>
      </c>
      <c r="F145" s="91">
        <v>0</v>
      </c>
      <c r="G145" s="92">
        <v>0</v>
      </c>
      <c r="H145" s="92">
        <v>0</v>
      </c>
      <c r="I145" s="92">
        <v>0</v>
      </c>
      <c r="J145" s="91">
        <v>0</v>
      </c>
      <c r="K145" s="99">
        <v>11911308</v>
      </c>
      <c r="M145" s="78">
        <f t="shared" si="10"/>
        <v>0</v>
      </c>
    </row>
    <row r="146" spans="2:21">
      <c r="B146" s="98" t="str">
        <f t="shared" si="9"/>
        <v>Mutualidad del Ejército y Aviación</v>
      </c>
      <c r="C146" s="91">
        <v>4461935</v>
      </c>
      <c r="D146" s="92">
        <v>107682</v>
      </c>
      <c r="E146" s="91">
        <v>5901402</v>
      </c>
      <c r="F146" s="91">
        <v>0</v>
      </c>
      <c r="G146" s="92">
        <v>0</v>
      </c>
      <c r="H146" s="92">
        <v>0</v>
      </c>
      <c r="I146" s="92">
        <v>0</v>
      </c>
      <c r="J146" s="82">
        <v>0</v>
      </c>
      <c r="K146" s="99">
        <v>10471019</v>
      </c>
      <c r="M146" s="78">
        <f t="shared" si="10"/>
        <v>0</v>
      </c>
    </row>
    <row r="147" spans="2:21">
      <c r="B147" s="98" t="str">
        <f t="shared" si="9"/>
        <v>Mutual de Seguros de Chile</v>
      </c>
      <c r="C147" s="91">
        <v>8598484</v>
      </c>
      <c r="D147" s="92">
        <v>457</v>
      </c>
      <c r="E147" s="91">
        <v>2926694</v>
      </c>
      <c r="F147" s="91">
        <v>0</v>
      </c>
      <c r="G147" s="91">
        <v>0</v>
      </c>
      <c r="H147" s="91">
        <v>0</v>
      </c>
      <c r="I147" s="91">
        <v>0</v>
      </c>
      <c r="J147" s="91">
        <v>0</v>
      </c>
      <c r="K147" s="99">
        <v>11525635</v>
      </c>
      <c r="M147" s="78">
        <f t="shared" si="10"/>
        <v>0</v>
      </c>
    </row>
    <row r="148" spans="2:21">
      <c r="B148" s="98" t="str">
        <f t="shared" si="9"/>
        <v>Ohio National</v>
      </c>
      <c r="C148" s="91">
        <v>819736</v>
      </c>
      <c r="D148" s="92">
        <v>4488535</v>
      </c>
      <c r="E148" s="91">
        <v>638081</v>
      </c>
      <c r="F148" s="91">
        <v>0</v>
      </c>
      <c r="G148" s="91">
        <v>24803162</v>
      </c>
      <c r="H148" s="91">
        <v>19357210</v>
      </c>
      <c r="I148" s="91">
        <v>6801321</v>
      </c>
      <c r="J148" s="91">
        <v>31636255</v>
      </c>
      <c r="K148" s="99">
        <v>88544300</v>
      </c>
      <c r="M148" s="78">
        <f t="shared" si="10"/>
        <v>0</v>
      </c>
    </row>
    <row r="149" spans="2:21">
      <c r="B149" s="98" t="str">
        <f t="shared" si="9"/>
        <v>Penta Vida</v>
      </c>
      <c r="C149" s="91">
        <v>4868229</v>
      </c>
      <c r="D149" s="92">
        <v>76964</v>
      </c>
      <c r="E149" s="91">
        <v>42752</v>
      </c>
      <c r="F149" s="91">
        <v>0</v>
      </c>
      <c r="G149" s="91">
        <v>92062206</v>
      </c>
      <c r="H149" s="91">
        <v>33684243</v>
      </c>
      <c r="I149" s="91">
        <v>7569874</v>
      </c>
      <c r="J149" s="91">
        <v>1336225</v>
      </c>
      <c r="K149" s="99">
        <v>139640493</v>
      </c>
      <c r="M149" s="78">
        <f t="shared" si="10"/>
        <v>0</v>
      </c>
    </row>
    <row r="150" spans="2:21">
      <c r="B150" s="98" t="str">
        <f t="shared" si="9"/>
        <v>Principal</v>
      </c>
      <c r="C150" s="91">
        <v>8238813</v>
      </c>
      <c r="D150" s="92">
        <v>0</v>
      </c>
      <c r="E150" s="91">
        <v>-25725</v>
      </c>
      <c r="F150" s="91">
        <v>455015</v>
      </c>
      <c r="G150" s="92">
        <v>137193454</v>
      </c>
      <c r="H150" s="92">
        <v>29830450</v>
      </c>
      <c r="I150" s="92">
        <v>27204852</v>
      </c>
      <c r="J150" s="82">
        <v>0</v>
      </c>
      <c r="K150" s="99">
        <v>202896859</v>
      </c>
      <c r="M150" s="78">
        <f t="shared" si="10"/>
        <v>0</v>
      </c>
    </row>
    <row r="151" spans="2:21">
      <c r="B151" s="98" t="str">
        <f t="shared" si="9"/>
        <v>Renta Nacional</v>
      </c>
      <c r="C151" s="91">
        <v>32365</v>
      </c>
      <c r="D151" s="92">
        <v>32278</v>
      </c>
      <c r="E151" s="91">
        <v>44777</v>
      </c>
      <c r="F151" s="91">
        <v>0</v>
      </c>
      <c r="G151" s="92">
        <v>52989909</v>
      </c>
      <c r="H151" s="92">
        <v>16047288</v>
      </c>
      <c r="I151" s="92">
        <v>8002272</v>
      </c>
      <c r="J151" s="82">
        <v>557415</v>
      </c>
      <c r="K151" s="99">
        <v>77706304</v>
      </c>
      <c r="M151" s="78">
        <f t="shared" si="10"/>
        <v>0</v>
      </c>
    </row>
    <row r="152" spans="2:21">
      <c r="B152" s="98" t="str">
        <f t="shared" si="9"/>
        <v>Rigel Seguros de Vida</v>
      </c>
      <c r="C152" s="91">
        <v>0</v>
      </c>
      <c r="D152" s="91">
        <v>0</v>
      </c>
      <c r="E152" s="91">
        <v>0</v>
      </c>
      <c r="F152" s="91">
        <v>0</v>
      </c>
      <c r="G152" s="92">
        <v>0</v>
      </c>
      <c r="H152" s="92">
        <v>0</v>
      </c>
      <c r="I152" s="92">
        <v>0</v>
      </c>
      <c r="J152" s="91">
        <v>31746262</v>
      </c>
      <c r="K152" s="99">
        <v>31746262</v>
      </c>
      <c r="M152" s="78">
        <f t="shared" si="10"/>
        <v>0</v>
      </c>
    </row>
    <row r="153" spans="2:21">
      <c r="B153" s="98" t="str">
        <f t="shared" si="9"/>
        <v>Santander Seguros de Vida</v>
      </c>
      <c r="C153" s="91">
        <v>19878459</v>
      </c>
      <c r="D153" s="92">
        <v>19666135</v>
      </c>
      <c r="E153" s="91">
        <v>4794383</v>
      </c>
      <c r="F153" s="91">
        <v>267084</v>
      </c>
      <c r="G153" s="92">
        <v>0</v>
      </c>
      <c r="H153" s="92">
        <v>0</v>
      </c>
      <c r="I153" s="92">
        <v>0</v>
      </c>
      <c r="J153" s="82">
        <v>0</v>
      </c>
      <c r="K153" s="99">
        <v>44606061</v>
      </c>
      <c r="M153" s="78">
        <f t="shared" si="10"/>
        <v>0</v>
      </c>
    </row>
    <row r="154" spans="2:21">
      <c r="B154" s="98" t="str">
        <f t="shared" si="9"/>
        <v>Security Previsión</v>
      </c>
      <c r="C154" s="91">
        <v>8331123</v>
      </c>
      <c r="D154" s="91">
        <v>1002905</v>
      </c>
      <c r="E154" s="91">
        <v>15833737</v>
      </c>
      <c r="F154" s="91">
        <v>6041707</v>
      </c>
      <c r="G154" s="91">
        <v>29873462</v>
      </c>
      <c r="H154" s="91">
        <v>3244331</v>
      </c>
      <c r="I154" s="91">
        <v>5412375</v>
      </c>
      <c r="J154" s="82">
        <v>14582095</v>
      </c>
      <c r="K154" s="99">
        <v>84321735</v>
      </c>
      <c r="M154" s="78">
        <f t="shared" si="10"/>
        <v>0</v>
      </c>
    </row>
    <row r="155" spans="2:21">
      <c r="B155" s="98" t="str">
        <f t="shared" si="9"/>
        <v>Seguros CLC</v>
      </c>
      <c r="C155" s="91">
        <v>5354617</v>
      </c>
      <c r="D155" s="92">
        <v>0</v>
      </c>
      <c r="E155" s="91">
        <v>478</v>
      </c>
      <c r="F155" s="91">
        <v>0</v>
      </c>
      <c r="G155" s="91">
        <v>0</v>
      </c>
      <c r="H155" s="91">
        <v>0</v>
      </c>
      <c r="I155" s="91">
        <v>0</v>
      </c>
      <c r="J155" s="91">
        <v>0</v>
      </c>
      <c r="K155" s="99">
        <v>5355095</v>
      </c>
      <c r="M155" s="78">
        <f t="shared" si="10"/>
        <v>0</v>
      </c>
    </row>
    <row r="156" spans="2:21">
      <c r="B156" s="98" t="str">
        <f t="shared" si="9"/>
        <v>Seguros de Vida Cámara</v>
      </c>
      <c r="C156" s="91">
        <v>4463</v>
      </c>
      <c r="D156" s="92">
        <v>0</v>
      </c>
      <c r="E156" s="91">
        <v>-19294</v>
      </c>
      <c r="F156" s="91">
        <v>0</v>
      </c>
      <c r="G156" s="92">
        <v>0</v>
      </c>
      <c r="H156" s="92">
        <v>0</v>
      </c>
      <c r="I156" s="92">
        <v>0</v>
      </c>
      <c r="J156" s="82">
        <v>117589475</v>
      </c>
      <c r="K156" s="99">
        <v>117574644</v>
      </c>
      <c r="M156" s="78">
        <f t="shared" si="10"/>
        <v>0</v>
      </c>
    </row>
    <row r="157" spans="2:21">
      <c r="B157" s="98" t="str">
        <f t="shared" si="9"/>
        <v>Sura</v>
      </c>
      <c r="C157" s="91">
        <v>19069685</v>
      </c>
      <c r="D157" s="91">
        <v>7378289</v>
      </c>
      <c r="E157" s="91">
        <v>33448178</v>
      </c>
      <c r="F157" s="91">
        <v>10297828</v>
      </c>
      <c r="G157" s="91">
        <v>0</v>
      </c>
      <c r="H157" s="91">
        <v>0</v>
      </c>
      <c r="I157" s="91">
        <v>0</v>
      </c>
      <c r="J157" s="91">
        <v>-2816794</v>
      </c>
      <c r="K157" s="99">
        <v>67377186</v>
      </c>
      <c r="M157" s="78">
        <f t="shared" si="10"/>
        <v>0</v>
      </c>
    </row>
    <row r="158" spans="2:21">
      <c r="B158" s="100" t="s">
        <v>27</v>
      </c>
      <c r="C158" s="94">
        <v>198835065</v>
      </c>
      <c r="D158" s="94">
        <v>85064699</v>
      </c>
      <c r="E158" s="94">
        <v>201205708</v>
      </c>
      <c r="F158" s="94">
        <v>60467230</v>
      </c>
      <c r="G158" s="94">
        <v>1109685268</v>
      </c>
      <c r="H158" s="94">
        <v>307307644</v>
      </c>
      <c r="I158" s="94">
        <v>241152702</v>
      </c>
      <c r="J158" s="94">
        <v>340780823</v>
      </c>
      <c r="K158" s="94">
        <v>2544499139</v>
      </c>
      <c r="M158" s="78">
        <f>SUM(C158:J158)-K158</f>
        <v>0</v>
      </c>
      <c r="N158" s="78">
        <f t="shared" ref="N158:U158" si="11">SUM(C128:C157)-C158</f>
        <v>0</v>
      </c>
      <c r="O158" s="78">
        <f t="shared" si="11"/>
        <v>0</v>
      </c>
      <c r="P158" s="78">
        <f t="shared" si="11"/>
        <v>0</v>
      </c>
      <c r="Q158" s="78">
        <f t="shared" si="11"/>
        <v>0</v>
      </c>
      <c r="R158" s="78">
        <f t="shared" si="11"/>
        <v>0</v>
      </c>
      <c r="S158" s="78">
        <f t="shared" si="11"/>
        <v>0</v>
      </c>
      <c r="T158" s="78">
        <f t="shared" si="11"/>
        <v>0</v>
      </c>
      <c r="U158" s="78">
        <f t="shared" si="11"/>
        <v>0</v>
      </c>
    </row>
    <row r="161" spans="1:23" s="87" customFormat="1" ht="24" customHeight="1">
      <c r="A161" s="84"/>
      <c r="B161" s="163" t="s">
        <v>100</v>
      </c>
      <c r="C161" s="164"/>
      <c r="D161" s="164"/>
      <c r="E161" s="164"/>
      <c r="F161" s="164"/>
      <c r="G161" s="164"/>
      <c r="H161" s="164"/>
      <c r="I161" s="164"/>
      <c r="J161" s="164"/>
      <c r="K161" s="165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</row>
    <row r="162" spans="1:23" ht="25.5">
      <c r="B162" s="96" t="s">
        <v>63</v>
      </c>
      <c r="C162" s="97" t="str">
        <f>C92</f>
        <v>Individuales</v>
      </c>
      <c r="D162" s="97" t="str">
        <f t="shared" ref="D162:K162" si="12">D92</f>
        <v>Desgravamen</v>
      </c>
      <c r="E162" s="97" t="str">
        <f t="shared" si="12"/>
        <v>Grupo</v>
      </c>
      <c r="F162" s="97" t="str">
        <f t="shared" si="12"/>
        <v>Seguros APV</v>
      </c>
      <c r="G162" s="97" t="str">
        <f t="shared" si="12"/>
        <v>Renta Vit. Vejez</v>
      </c>
      <c r="H162" s="97" t="str">
        <f t="shared" si="12"/>
        <v>Renta Vit. Invalidez</v>
      </c>
      <c r="I162" s="97" t="str">
        <f t="shared" si="12"/>
        <v>Renta Vit. Sobrevivencia</v>
      </c>
      <c r="J162" s="97" t="str">
        <f t="shared" si="12"/>
        <v>Seg. AFP. + Inv. y Sobrevivencia</v>
      </c>
      <c r="K162" s="97" t="str">
        <f t="shared" si="12"/>
        <v>Total</v>
      </c>
    </row>
    <row r="163" spans="1:23">
      <c r="B163" s="98" t="str">
        <f t="shared" ref="B163:B192" si="13">B54</f>
        <v>ACE Seguros de Vida</v>
      </c>
      <c r="C163" s="91">
        <v>191</v>
      </c>
      <c r="D163" s="92">
        <v>345</v>
      </c>
      <c r="E163" s="91">
        <v>454</v>
      </c>
      <c r="F163" s="91">
        <v>0</v>
      </c>
      <c r="G163" s="91">
        <v>0</v>
      </c>
      <c r="H163" s="91">
        <v>0</v>
      </c>
      <c r="I163" s="91">
        <v>0</v>
      </c>
      <c r="J163" s="91">
        <v>0</v>
      </c>
      <c r="K163" s="99">
        <v>990</v>
      </c>
      <c r="M163" s="78">
        <f>SUM(C163:J163)-K163</f>
        <v>0</v>
      </c>
      <c r="N163" s="78">
        <f t="shared" ref="N163:N192" si="14">IF(ISERR(K128/K163),1,0)</f>
        <v>0</v>
      </c>
    </row>
    <row r="164" spans="1:23">
      <c r="B164" s="98" t="str">
        <f t="shared" si="13"/>
        <v>Banchile Seguros de Vida</v>
      </c>
      <c r="C164" s="91">
        <v>757</v>
      </c>
      <c r="D164" s="92">
        <v>11206</v>
      </c>
      <c r="E164" s="91">
        <v>2973</v>
      </c>
      <c r="F164" s="91">
        <v>0</v>
      </c>
      <c r="G164" s="91">
        <v>0</v>
      </c>
      <c r="H164" s="91">
        <v>0</v>
      </c>
      <c r="I164" s="91">
        <v>0</v>
      </c>
      <c r="J164" s="82">
        <v>9904</v>
      </c>
      <c r="K164" s="99">
        <v>24840</v>
      </c>
      <c r="M164" s="78">
        <f t="shared" ref="M164:M193" si="15">SUM(C164:J164)-K164</f>
        <v>0</v>
      </c>
      <c r="N164" s="78">
        <f t="shared" si="14"/>
        <v>0</v>
      </c>
    </row>
    <row r="165" spans="1:23">
      <c r="B165" s="98" t="str">
        <f t="shared" si="13"/>
        <v>BBVA Seguros de Vida</v>
      </c>
      <c r="C165" s="91">
        <v>78</v>
      </c>
      <c r="D165" s="92">
        <v>471</v>
      </c>
      <c r="E165" s="91">
        <v>4</v>
      </c>
      <c r="F165" s="91">
        <v>0</v>
      </c>
      <c r="G165" s="92">
        <v>0</v>
      </c>
      <c r="H165" s="92">
        <v>56</v>
      </c>
      <c r="I165" s="92">
        <v>5</v>
      </c>
      <c r="J165" s="82">
        <v>18211</v>
      </c>
      <c r="K165" s="99">
        <v>18825</v>
      </c>
      <c r="M165" s="78">
        <f t="shared" si="15"/>
        <v>0</v>
      </c>
      <c r="N165" s="78">
        <f t="shared" si="14"/>
        <v>0</v>
      </c>
    </row>
    <row r="166" spans="1:23">
      <c r="B166" s="98" t="str">
        <f t="shared" si="13"/>
        <v>BCI Seguros Vida</v>
      </c>
      <c r="C166" s="91">
        <v>2444</v>
      </c>
      <c r="D166" s="92">
        <v>1980</v>
      </c>
      <c r="E166" s="91">
        <v>331267</v>
      </c>
      <c r="F166" s="91">
        <v>8</v>
      </c>
      <c r="G166" s="92">
        <v>0</v>
      </c>
      <c r="H166" s="92">
        <v>0</v>
      </c>
      <c r="I166" s="92">
        <v>0</v>
      </c>
      <c r="J166" s="91">
        <v>0</v>
      </c>
      <c r="K166" s="99">
        <v>335699</v>
      </c>
      <c r="M166" s="78">
        <f t="shared" si="15"/>
        <v>0</v>
      </c>
      <c r="N166" s="78">
        <f t="shared" si="14"/>
        <v>0</v>
      </c>
    </row>
    <row r="167" spans="1:23">
      <c r="B167" s="98" t="str">
        <f t="shared" si="13"/>
        <v>BICE Vida</v>
      </c>
      <c r="C167" s="91">
        <v>1116</v>
      </c>
      <c r="D167" s="92">
        <v>3767</v>
      </c>
      <c r="E167" s="91">
        <v>1377026</v>
      </c>
      <c r="F167" s="91">
        <v>0</v>
      </c>
      <c r="G167" s="92">
        <v>1191</v>
      </c>
      <c r="H167" s="92">
        <v>639</v>
      </c>
      <c r="I167" s="92">
        <v>224</v>
      </c>
      <c r="J167" s="82">
        <v>0</v>
      </c>
      <c r="K167" s="99">
        <v>1383963</v>
      </c>
      <c r="M167" s="78">
        <f t="shared" si="15"/>
        <v>0</v>
      </c>
      <c r="N167" s="78">
        <f t="shared" si="14"/>
        <v>0</v>
      </c>
    </row>
    <row r="168" spans="1:23">
      <c r="B168" s="98" t="str">
        <f t="shared" si="13"/>
        <v>Cardif</v>
      </c>
      <c r="C168" s="91">
        <v>212</v>
      </c>
      <c r="D168" s="92">
        <v>7955</v>
      </c>
      <c r="E168" s="91">
        <v>1939</v>
      </c>
      <c r="F168" s="91">
        <v>0</v>
      </c>
      <c r="G168" s="91">
        <v>0</v>
      </c>
      <c r="H168" s="91">
        <v>0</v>
      </c>
      <c r="I168" s="91">
        <v>0</v>
      </c>
      <c r="J168" s="91">
        <v>0</v>
      </c>
      <c r="K168" s="99">
        <v>10106</v>
      </c>
      <c r="M168" s="78">
        <f t="shared" si="15"/>
        <v>0</v>
      </c>
      <c r="N168" s="78">
        <f t="shared" si="14"/>
        <v>0</v>
      </c>
    </row>
    <row r="169" spans="1:23">
      <c r="B169" s="98" t="str">
        <f t="shared" si="13"/>
        <v>Chilena Consolidada</v>
      </c>
      <c r="C169" s="91">
        <v>36597</v>
      </c>
      <c r="D169" s="92">
        <v>0</v>
      </c>
      <c r="E169" s="91">
        <v>556429</v>
      </c>
      <c r="F169" s="91">
        <v>973</v>
      </c>
      <c r="G169" s="92">
        <v>1279</v>
      </c>
      <c r="H169" s="92">
        <v>286</v>
      </c>
      <c r="I169" s="92">
        <v>106</v>
      </c>
      <c r="J169" s="82">
        <v>3824</v>
      </c>
      <c r="K169" s="99">
        <v>599494</v>
      </c>
      <c r="M169" s="78">
        <f t="shared" si="15"/>
        <v>0</v>
      </c>
      <c r="N169" s="78">
        <f t="shared" si="14"/>
        <v>0</v>
      </c>
    </row>
    <row r="170" spans="1:23">
      <c r="B170" s="98" t="str">
        <f t="shared" si="13"/>
        <v>CN Life Chile</v>
      </c>
      <c r="C170" s="91">
        <v>3</v>
      </c>
      <c r="D170" s="92">
        <v>7</v>
      </c>
      <c r="E170" s="91">
        <v>0</v>
      </c>
      <c r="F170" s="91">
        <v>0</v>
      </c>
      <c r="G170" s="92">
        <v>249</v>
      </c>
      <c r="H170" s="92">
        <v>62</v>
      </c>
      <c r="I170" s="92">
        <v>31</v>
      </c>
      <c r="J170" s="91">
        <v>0</v>
      </c>
      <c r="K170" s="99">
        <v>352</v>
      </c>
      <c r="M170" s="78">
        <f t="shared" si="15"/>
        <v>0</v>
      </c>
      <c r="N170" s="78">
        <f t="shared" si="14"/>
        <v>0</v>
      </c>
    </row>
    <row r="171" spans="1:23">
      <c r="B171" s="98" t="str">
        <f t="shared" si="13"/>
        <v>Consorcio Nacional de Seguros</v>
      </c>
      <c r="C171" s="91">
        <v>3723</v>
      </c>
      <c r="D171" s="92">
        <v>1055</v>
      </c>
      <c r="E171" s="91">
        <v>136984</v>
      </c>
      <c r="F171" s="91">
        <v>2533</v>
      </c>
      <c r="G171" s="92">
        <v>3054</v>
      </c>
      <c r="H171" s="92">
        <v>804</v>
      </c>
      <c r="I171" s="92">
        <v>405</v>
      </c>
      <c r="J171" s="82">
        <v>0</v>
      </c>
      <c r="K171" s="99">
        <v>148558</v>
      </c>
      <c r="M171" s="78">
        <f t="shared" si="15"/>
        <v>0</v>
      </c>
      <c r="N171" s="78">
        <f t="shared" si="14"/>
        <v>0</v>
      </c>
    </row>
    <row r="172" spans="1:23">
      <c r="B172" s="98" t="str">
        <f t="shared" si="13"/>
        <v>CorpVida</v>
      </c>
      <c r="C172" s="91">
        <v>781</v>
      </c>
      <c r="D172" s="92">
        <v>620</v>
      </c>
      <c r="E172" s="91">
        <v>228978</v>
      </c>
      <c r="F172" s="91">
        <v>692</v>
      </c>
      <c r="G172" s="92">
        <v>2240</v>
      </c>
      <c r="H172" s="92">
        <v>477</v>
      </c>
      <c r="I172" s="92">
        <v>247</v>
      </c>
      <c r="J172" s="82">
        <v>0</v>
      </c>
      <c r="K172" s="99">
        <v>234035</v>
      </c>
      <c r="M172" s="78">
        <f t="shared" si="15"/>
        <v>0</v>
      </c>
      <c r="N172" s="78">
        <f t="shared" si="14"/>
        <v>0</v>
      </c>
    </row>
    <row r="173" spans="1:23">
      <c r="B173" s="98" t="str">
        <f t="shared" si="13"/>
        <v>CorpSeguros</v>
      </c>
      <c r="C173" s="91">
        <v>0</v>
      </c>
      <c r="D173" s="91">
        <v>0</v>
      </c>
      <c r="E173" s="91">
        <v>0</v>
      </c>
      <c r="F173" s="91">
        <v>0</v>
      </c>
      <c r="G173" s="92">
        <v>235</v>
      </c>
      <c r="H173" s="92">
        <v>89</v>
      </c>
      <c r="I173" s="92">
        <v>1</v>
      </c>
      <c r="J173" s="82">
        <v>0</v>
      </c>
      <c r="K173" s="99">
        <v>325</v>
      </c>
      <c r="M173" s="78">
        <f t="shared" si="15"/>
        <v>0</v>
      </c>
      <c r="N173" s="78">
        <f t="shared" si="14"/>
        <v>0</v>
      </c>
    </row>
    <row r="174" spans="1:23">
      <c r="B174" s="98" t="str">
        <f t="shared" si="13"/>
        <v>Cruz del Sur</v>
      </c>
      <c r="C174" s="91">
        <v>4578</v>
      </c>
      <c r="D174" s="92">
        <v>10686</v>
      </c>
      <c r="E174" s="91">
        <v>517780</v>
      </c>
      <c r="F174" s="91">
        <v>1865</v>
      </c>
      <c r="G174" s="92">
        <v>1318</v>
      </c>
      <c r="H174" s="92">
        <v>299</v>
      </c>
      <c r="I174" s="92">
        <v>126</v>
      </c>
      <c r="J174" s="82">
        <v>0</v>
      </c>
      <c r="K174" s="99">
        <v>536652</v>
      </c>
      <c r="M174" s="78">
        <f t="shared" si="15"/>
        <v>0</v>
      </c>
      <c r="N174" s="78">
        <f t="shared" si="14"/>
        <v>0</v>
      </c>
    </row>
    <row r="175" spans="1:23">
      <c r="B175" s="98" t="str">
        <f t="shared" si="13"/>
        <v>EuroAmerica Seguros de Vida</v>
      </c>
      <c r="C175" s="91">
        <v>1751</v>
      </c>
      <c r="D175" s="92">
        <v>97</v>
      </c>
      <c r="E175" s="91">
        <v>849774</v>
      </c>
      <c r="F175" s="91">
        <v>198</v>
      </c>
      <c r="G175" s="92">
        <v>461</v>
      </c>
      <c r="H175" s="92">
        <v>138</v>
      </c>
      <c r="I175" s="92">
        <v>18</v>
      </c>
      <c r="J175" s="82">
        <v>0</v>
      </c>
      <c r="K175" s="99">
        <v>852437</v>
      </c>
      <c r="M175" s="78">
        <f t="shared" si="15"/>
        <v>0</v>
      </c>
      <c r="N175" s="78">
        <f t="shared" si="14"/>
        <v>0</v>
      </c>
    </row>
    <row r="176" spans="1:23">
      <c r="B176" s="98" t="str">
        <f t="shared" si="13"/>
        <v>Huelen</v>
      </c>
      <c r="C176" s="91">
        <v>0</v>
      </c>
      <c r="D176" s="92">
        <v>71</v>
      </c>
      <c r="E176" s="91">
        <v>0</v>
      </c>
      <c r="F176" s="91">
        <v>0</v>
      </c>
      <c r="G176" s="91">
        <v>0</v>
      </c>
      <c r="H176" s="91">
        <v>0</v>
      </c>
      <c r="I176" s="91">
        <v>0</v>
      </c>
      <c r="J176" s="91">
        <v>0</v>
      </c>
      <c r="K176" s="99">
        <v>71</v>
      </c>
      <c r="M176" s="78">
        <f t="shared" si="15"/>
        <v>0</v>
      </c>
      <c r="N176" s="78">
        <f t="shared" si="14"/>
        <v>0</v>
      </c>
    </row>
    <row r="177" spans="2:14">
      <c r="B177" s="98" t="str">
        <f t="shared" si="13"/>
        <v>Itaú Chile</v>
      </c>
      <c r="C177" s="91">
        <v>0</v>
      </c>
      <c r="D177" s="92">
        <v>113</v>
      </c>
      <c r="E177" s="91">
        <v>100</v>
      </c>
      <c r="F177" s="91">
        <v>0</v>
      </c>
      <c r="G177" s="91">
        <v>0</v>
      </c>
      <c r="H177" s="91">
        <v>0</v>
      </c>
      <c r="I177" s="91">
        <v>0</v>
      </c>
      <c r="J177" s="82">
        <v>0</v>
      </c>
      <c r="K177" s="99">
        <v>213</v>
      </c>
      <c r="M177" s="78">
        <f t="shared" si="15"/>
        <v>0</v>
      </c>
      <c r="N177" s="78">
        <f t="shared" si="14"/>
        <v>0</v>
      </c>
    </row>
    <row r="178" spans="2:14">
      <c r="B178" s="98" t="str">
        <f t="shared" si="13"/>
        <v>Mapfre</v>
      </c>
      <c r="C178" s="91">
        <v>190</v>
      </c>
      <c r="D178" s="92">
        <v>86</v>
      </c>
      <c r="E178" s="91">
        <v>5209</v>
      </c>
      <c r="F178" s="91">
        <v>0</v>
      </c>
      <c r="G178" s="92">
        <v>0</v>
      </c>
      <c r="H178" s="92">
        <v>0</v>
      </c>
      <c r="I178" s="92">
        <v>0</v>
      </c>
      <c r="J178" s="82">
        <v>0</v>
      </c>
      <c r="K178" s="99">
        <v>5485</v>
      </c>
      <c r="M178" s="78">
        <f t="shared" si="15"/>
        <v>0</v>
      </c>
      <c r="N178" s="78">
        <f t="shared" si="14"/>
        <v>0</v>
      </c>
    </row>
    <row r="179" spans="2:14">
      <c r="B179" s="98" t="str">
        <f t="shared" si="13"/>
        <v>Metlife Chile</v>
      </c>
      <c r="C179" s="91">
        <v>15638</v>
      </c>
      <c r="D179" s="92">
        <v>3926</v>
      </c>
      <c r="E179" s="91">
        <v>1809960</v>
      </c>
      <c r="F179" s="91">
        <v>2290</v>
      </c>
      <c r="G179" s="91">
        <v>2143</v>
      </c>
      <c r="H179" s="91">
        <v>835</v>
      </c>
      <c r="I179" s="91">
        <v>471</v>
      </c>
      <c r="J179" s="91">
        <v>71010</v>
      </c>
      <c r="K179" s="99">
        <v>1906273</v>
      </c>
      <c r="M179" s="78">
        <f t="shared" si="15"/>
        <v>0</v>
      </c>
      <c r="N179" s="78">
        <f t="shared" si="14"/>
        <v>0</v>
      </c>
    </row>
    <row r="180" spans="2:14">
      <c r="B180" s="98" t="str">
        <f t="shared" si="13"/>
        <v>Mutualidad de Carabineros</v>
      </c>
      <c r="C180" s="91">
        <v>2149</v>
      </c>
      <c r="D180" s="92">
        <v>253</v>
      </c>
      <c r="E180" s="91">
        <v>1951898</v>
      </c>
      <c r="F180" s="91">
        <v>0</v>
      </c>
      <c r="G180" s="92">
        <v>0</v>
      </c>
      <c r="H180" s="92">
        <v>0</v>
      </c>
      <c r="I180" s="92">
        <v>0</v>
      </c>
      <c r="J180" s="91">
        <v>0</v>
      </c>
      <c r="K180" s="99">
        <v>1954300</v>
      </c>
      <c r="M180" s="78">
        <f t="shared" si="15"/>
        <v>0</v>
      </c>
      <c r="N180" s="78">
        <f t="shared" si="14"/>
        <v>0</v>
      </c>
    </row>
    <row r="181" spans="2:14">
      <c r="B181" s="98" t="str">
        <f t="shared" si="13"/>
        <v>Mutualidad del Ejército y Aviación</v>
      </c>
      <c r="C181" s="91">
        <v>6596</v>
      </c>
      <c r="D181" s="92">
        <v>67</v>
      </c>
      <c r="E181" s="91">
        <v>491</v>
      </c>
      <c r="F181" s="91">
        <v>0</v>
      </c>
      <c r="G181" s="92">
        <v>0</v>
      </c>
      <c r="H181" s="92">
        <v>0</v>
      </c>
      <c r="I181" s="92">
        <v>0</v>
      </c>
      <c r="J181" s="82">
        <v>0</v>
      </c>
      <c r="K181" s="99">
        <v>7154</v>
      </c>
      <c r="M181" s="78">
        <f t="shared" si="15"/>
        <v>0</v>
      </c>
      <c r="N181" s="78">
        <f t="shared" si="14"/>
        <v>0</v>
      </c>
    </row>
    <row r="182" spans="2:14">
      <c r="B182" s="98" t="str">
        <f t="shared" si="13"/>
        <v>Mutual de Seguros de Chile</v>
      </c>
      <c r="C182" s="91">
        <v>7215</v>
      </c>
      <c r="D182" s="92">
        <v>1</v>
      </c>
      <c r="E182" s="91">
        <v>744</v>
      </c>
      <c r="F182" s="91">
        <v>0</v>
      </c>
      <c r="G182" s="91">
        <v>0</v>
      </c>
      <c r="H182" s="91">
        <v>0</v>
      </c>
      <c r="I182" s="91">
        <v>0</v>
      </c>
      <c r="J182" s="91">
        <v>0</v>
      </c>
      <c r="K182" s="99">
        <v>7960</v>
      </c>
      <c r="M182" s="78">
        <f t="shared" si="15"/>
        <v>0</v>
      </c>
      <c r="N182" s="78">
        <f t="shared" si="14"/>
        <v>0</v>
      </c>
    </row>
    <row r="183" spans="2:14">
      <c r="B183" s="98" t="str">
        <f t="shared" si="13"/>
        <v>Ohio National</v>
      </c>
      <c r="C183" s="91">
        <v>298</v>
      </c>
      <c r="D183" s="92">
        <v>9009</v>
      </c>
      <c r="E183" s="91">
        <v>457</v>
      </c>
      <c r="F183" s="91">
        <v>0</v>
      </c>
      <c r="G183" s="91">
        <v>256</v>
      </c>
      <c r="H183" s="91">
        <v>313</v>
      </c>
      <c r="I183" s="91">
        <v>70</v>
      </c>
      <c r="J183" s="91">
        <v>20658</v>
      </c>
      <c r="K183" s="99">
        <v>31061</v>
      </c>
      <c r="M183" s="78">
        <f t="shared" si="15"/>
        <v>0</v>
      </c>
      <c r="N183" s="78">
        <f t="shared" si="14"/>
        <v>0</v>
      </c>
    </row>
    <row r="184" spans="2:14">
      <c r="B184" s="98" t="str">
        <f t="shared" si="13"/>
        <v>Penta Vida</v>
      </c>
      <c r="C184" s="91">
        <v>2596</v>
      </c>
      <c r="D184" s="92">
        <v>87</v>
      </c>
      <c r="E184" s="91">
        <v>5</v>
      </c>
      <c r="F184" s="91">
        <v>0</v>
      </c>
      <c r="G184" s="91">
        <v>1210</v>
      </c>
      <c r="H184" s="91">
        <v>496</v>
      </c>
      <c r="I184" s="91">
        <v>93</v>
      </c>
      <c r="J184" s="91">
        <v>1</v>
      </c>
      <c r="K184" s="99">
        <v>4488</v>
      </c>
      <c r="M184" s="78">
        <f t="shared" si="15"/>
        <v>0</v>
      </c>
      <c r="N184" s="78">
        <f t="shared" si="14"/>
        <v>0</v>
      </c>
    </row>
    <row r="185" spans="2:14">
      <c r="B185" s="98" t="str">
        <f t="shared" si="13"/>
        <v>Principal</v>
      </c>
      <c r="C185" s="91">
        <v>378</v>
      </c>
      <c r="D185" s="92">
        <v>0</v>
      </c>
      <c r="E185" s="91">
        <v>1</v>
      </c>
      <c r="F185" s="91">
        <v>151</v>
      </c>
      <c r="G185" s="92">
        <v>1714</v>
      </c>
      <c r="H185" s="92">
        <v>429</v>
      </c>
      <c r="I185" s="92">
        <v>171</v>
      </c>
      <c r="J185" s="82">
        <v>0</v>
      </c>
      <c r="K185" s="99">
        <v>2844</v>
      </c>
      <c r="M185" s="78">
        <f t="shared" si="15"/>
        <v>0</v>
      </c>
      <c r="N185" s="78">
        <f t="shared" si="14"/>
        <v>0</v>
      </c>
    </row>
    <row r="186" spans="2:14">
      <c r="B186" s="98" t="str">
        <f t="shared" si="13"/>
        <v>Renta Nacional</v>
      </c>
      <c r="C186" s="91">
        <v>34</v>
      </c>
      <c r="D186" s="92">
        <v>5</v>
      </c>
      <c r="E186" s="91">
        <v>854</v>
      </c>
      <c r="F186" s="91">
        <v>0</v>
      </c>
      <c r="G186" s="92">
        <v>1191</v>
      </c>
      <c r="H186" s="92">
        <v>464</v>
      </c>
      <c r="I186" s="92">
        <v>162</v>
      </c>
      <c r="J186" s="82">
        <v>0</v>
      </c>
      <c r="K186" s="99">
        <v>2710</v>
      </c>
      <c r="M186" s="78">
        <f t="shared" si="15"/>
        <v>0</v>
      </c>
      <c r="N186" s="78">
        <f t="shared" si="14"/>
        <v>0</v>
      </c>
    </row>
    <row r="187" spans="2:14">
      <c r="B187" s="98" t="str">
        <f t="shared" si="13"/>
        <v>Rigel Seguros de Vida</v>
      </c>
      <c r="C187" s="91">
        <v>0</v>
      </c>
      <c r="D187" s="91">
        <v>0</v>
      </c>
      <c r="E187" s="91">
        <v>0</v>
      </c>
      <c r="F187" s="91">
        <v>0</v>
      </c>
      <c r="G187" s="92">
        <v>0</v>
      </c>
      <c r="H187" s="92">
        <v>0</v>
      </c>
      <c r="I187" s="92">
        <v>0</v>
      </c>
      <c r="J187" s="91">
        <v>8820</v>
      </c>
      <c r="K187" s="99">
        <v>8820</v>
      </c>
      <c r="M187" s="78">
        <f t="shared" si="15"/>
        <v>0</v>
      </c>
      <c r="N187" s="78">
        <f t="shared" si="14"/>
        <v>0</v>
      </c>
    </row>
    <row r="188" spans="2:14">
      <c r="B188" s="98" t="str">
        <f t="shared" si="13"/>
        <v>Santander Seguros de Vida</v>
      </c>
      <c r="C188" s="91">
        <v>8052</v>
      </c>
      <c r="D188" s="92">
        <v>7895</v>
      </c>
      <c r="E188" s="91">
        <v>3297</v>
      </c>
      <c r="F188" s="91">
        <v>102</v>
      </c>
      <c r="G188" s="92">
        <v>0</v>
      </c>
      <c r="H188" s="92">
        <v>0</v>
      </c>
      <c r="I188" s="92">
        <v>0</v>
      </c>
      <c r="J188" s="82">
        <v>0</v>
      </c>
      <c r="K188" s="99">
        <v>19346</v>
      </c>
      <c r="M188" s="78">
        <f t="shared" si="15"/>
        <v>0</v>
      </c>
      <c r="N188" s="78">
        <f t="shared" si="14"/>
        <v>0</v>
      </c>
    </row>
    <row r="189" spans="2:14">
      <c r="B189" s="98" t="str">
        <f t="shared" si="13"/>
        <v>Security Previsión</v>
      </c>
      <c r="C189" s="91">
        <v>11660</v>
      </c>
      <c r="D189" s="91">
        <v>608</v>
      </c>
      <c r="E189" s="91">
        <v>733705</v>
      </c>
      <c r="F189" s="91">
        <v>1262</v>
      </c>
      <c r="G189" s="91">
        <v>0</v>
      </c>
      <c r="H189" s="91">
        <v>0</v>
      </c>
      <c r="I189" s="91">
        <v>0</v>
      </c>
      <c r="J189" s="82">
        <v>0</v>
      </c>
      <c r="K189" s="99">
        <v>747235</v>
      </c>
      <c r="M189" s="78">
        <f t="shared" si="15"/>
        <v>0</v>
      </c>
      <c r="N189" s="78">
        <f t="shared" si="14"/>
        <v>0</v>
      </c>
    </row>
    <row r="190" spans="2:14">
      <c r="B190" s="98" t="str">
        <f t="shared" si="13"/>
        <v>Seguros CLC</v>
      </c>
      <c r="C190" s="91">
        <v>6046</v>
      </c>
      <c r="D190" s="92">
        <v>0</v>
      </c>
      <c r="E190" s="91">
        <v>0</v>
      </c>
      <c r="F190" s="91">
        <v>0</v>
      </c>
      <c r="G190" s="91">
        <v>0</v>
      </c>
      <c r="H190" s="91">
        <v>0</v>
      </c>
      <c r="I190" s="91">
        <v>0</v>
      </c>
      <c r="J190" s="91">
        <v>0</v>
      </c>
      <c r="K190" s="99">
        <v>6046</v>
      </c>
      <c r="M190" s="78">
        <f t="shared" si="15"/>
        <v>0</v>
      </c>
      <c r="N190" s="78">
        <f t="shared" si="14"/>
        <v>0</v>
      </c>
    </row>
    <row r="191" spans="2:14">
      <c r="B191" s="98" t="str">
        <f t="shared" si="13"/>
        <v>Seguros de Vida Cámara</v>
      </c>
      <c r="C191" s="91">
        <v>0</v>
      </c>
      <c r="D191" s="92">
        <v>0</v>
      </c>
      <c r="E191" s="91">
        <v>0</v>
      </c>
      <c r="F191" s="91">
        <v>0</v>
      </c>
      <c r="G191" s="92">
        <v>0</v>
      </c>
      <c r="H191" s="92">
        <v>0</v>
      </c>
      <c r="I191" s="92">
        <v>0</v>
      </c>
      <c r="J191" s="82">
        <v>11971</v>
      </c>
      <c r="K191" s="99">
        <v>11971</v>
      </c>
      <c r="M191" s="78">
        <f t="shared" si="15"/>
        <v>0</v>
      </c>
      <c r="N191" s="78">
        <f t="shared" si="14"/>
        <v>0</v>
      </c>
    </row>
    <row r="192" spans="2:14">
      <c r="B192" s="98" t="str">
        <f t="shared" si="13"/>
        <v>Sura</v>
      </c>
      <c r="C192" s="91">
        <v>5369</v>
      </c>
      <c r="D192" s="91">
        <v>4594</v>
      </c>
      <c r="E192" s="91">
        <v>1196371</v>
      </c>
      <c r="F192" s="91">
        <v>1626</v>
      </c>
      <c r="G192" s="91">
        <v>0</v>
      </c>
      <c r="H192" s="91">
        <v>0</v>
      </c>
      <c r="I192" s="91">
        <v>0</v>
      </c>
      <c r="J192" s="91">
        <v>2908</v>
      </c>
      <c r="K192" s="99">
        <v>1210868</v>
      </c>
      <c r="M192" s="78">
        <f t="shared" si="15"/>
        <v>0</v>
      </c>
      <c r="N192" s="78">
        <f t="shared" si="14"/>
        <v>0</v>
      </c>
    </row>
    <row r="193" spans="1:23">
      <c r="B193" s="100" t="s">
        <v>27</v>
      </c>
      <c r="C193" s="94">
        <v>118452</v>
      </c>
      <c r="D193" s="94">
        <v>64904</v>
      </c>
      <c r="E193" s="94">
        <v>9706700</v>
      </c>
      <c r="F193" s="94">
        <v>11700</v>
      </c>
      <c r="G193" s="94">
        <v>16541</v>
      </c>
      <c r="H193" s="94">
        <v>5387</v>
      </c>
      <c r="I193" s="94">
        <v>2130</v>
      </c>
      <c r="J193" s="94">
        <v>147307</v>
      </c>
      <c r="K193" s="94">
        <v>10073121</v>
      </c>
      <c r="M193" s="78">
        <f t="shared" si="15"/>
        <v>0</v>
      </c>
      <c r="N193" s="78">
        <f t="shared" ref="N193:U193" si="16">SUM(C163:C192)-C193</f>
        <v>0</v>
      </c>
      <c r="O193" s="78">
        <f t="shared" si="16"/>
        <v>0</v>
      </c>
      <c r="P193" s="78">
        <f t="shared" si="16"/>
        <v>0</v>
      </c>
      <c r="Q193" s="78">
        <f t="shared" si="16"/>
        <v>0</v>
      </c>
      <c r="R193" s="78">
        <f t="shared" si="16"/>
        <v>0</v>
      </c>
      <c r="S193" s="78">
        <f t="shared" si="16"/>
        <v>0</v>
      </c>
      <c r="T193" s="78">
        <f t="shared" si="16"/>
        <v>0</v>
      </c>
      <c r="U193" s="78">
        <f t="shared" si="16"/>
        <v>0</v>
      </c>
    </row>
    <row r="196" spans="1:23" s="87" customFormat="1" ht="24" customHeight="1">
      <c r="A196" s="84"/>
      <c r="B196" s="163" t="s">
        <v>101</v>
      </c>
      <c r="C196" s="164"/>
      <c r="D196" s="164"/>
      <c r="E196" s="164"/>
      <c r="F196" s="164"/>
      <c r="G196" s="164"/>
      <c r="H196" s="164"/>
      <c r="I196" s="164"/>
      <c r="J196" s="164"/>
      <c r="K196" s="165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</row>
    <row r="197" spans="1:23" ht="25.5">
      <c r="B197" s="96" t="s">
        <v>63</v>
      </c>
      <c r="C197" s="97" t="str">
        <f>C92</f>
        <v>Individuales</v>
      </c>
      <c r="D197" s="97" t="str">
        <f t="shared" ref="D197:K197" si="17">D92</f>
        <v>Desgravamen</v>
      </c>
      <c r="E197" s="97" t="str">
        <f t="shared" si="17"/>
        <v>Grupo</v>
      </c>
      <c r="F197" s="97" t="str">
        <f t="shared" si="17"/>
        <v>Seguros APV</v>
      </c>
      <c r="G197" s="97" t="str">
        <f t="shared" si="17"/>
        <v>Renta Vit. Vejez</v>
      </c>
      <c r="H197" s="97" t="str">
        <f t="shared" si="17"/>
        <v>Renta Vit. Invalidez</v>
      </c>
      <c r="I197" s="97" t="str">
        <f t="shared" si="17"/>
        <v>Renta Vit. Sobrevivencia</v>
      </c>
      <c r="J197" s="97" t="str">
        <f t="shared" si="17"/>
        <v>Seg. AFP. + Inv. y Sobrevivencia</v>
      </c>
      <c r="K197" s="97" t="str">
        <f t="shared" si="17"/>
        <v>Total</v>
      </c>
    </row>
    <row r="198" spans="1:23">
      <c r="B198" s="98" t="str">
        <f t="shared" ref="B198:B227" si="18">B54</f>
        <v>ACE Seguros de Vida</v>
      </c>
      <c r="C198" s="91">
        <v>16</v>
      </c>
      <c r="D198" s="92">
        <v>11</v>
      </c>
      <c r="E198" s="91">
        <v>63</v>
      </c>
      <c r="F198" s="91">
        <v>0</v>
      </c>
      <c r="G198" s="91">
        <v>0</v>
      </c>
      <c r="H198" s="91">
        <v>0</v>
      </c>
      <c r="I198" s="91">
        <v>0</v>
      </c>
      <c r="J198" s="91">
        <v>0</v>
      </c>
      <c r="K198" s="99">
        <v>90</v>
      </c>
      <c r="M198" s="78">
        <f>SUM(C198:J198)-K198</f>
        <v>0</v>
      </c>
    </row>
    <row r="199" spans="1:23">
      <c r="B199" s="98" t="str">
        <f t="shared" si="18"/>
        <v>Banchile Seguros de Vida</v>
      </c>
      <c r="C199" s="91">
        <v>68760</v>
      </c>
      <c r="D199" s="92">
        <v>149</v>
      </c>
      <c r="E199" s="91">
        <v>424</v>
      </c>
      <c r="F199" s="91">
        <v>0</v>
      </c>
      <c r="G199" s="91">
        <v>0</v>
      </c>
      <c r="H199" s="91">
        <v>0</v>
      </c>
      <c r="I199" s="91">
        <v>0</v>
      </c>
      <c r="J199" s="82">
        <v>0</v>
      </c>
      <c r="K199" s="99">
        <v>69333</v>
      </c>
      <c r="M199" s="78">
        <f t="shared" ref="M199:M228" si="19">SUM(C199:J199)-K199</f>
        <v>0</v>
      </c>
    </row>
    <row r="200" spans="1:23">
      <c r="B200" s="98" t="str">
        <f t="shared" si="18"/>
        <v>BBVA Seguros de Vida</v>
      </c>
      <c r="C200" s="91">
        <v>1935</v>
      </c>
      <c r="D200" s="92">
        <v>4</v>
      </c>
      <c r="E200" s="91">
        <v>1</v>
      </c>
      <c r="F200" s="91">
        <v>0</v>
      </c>
      <c r="G200" s="92">
        <v>0</v>
      </c>
      <c r="H200" s="92">
        <v>56</v>
      </c>
      <c r="I200" s="92">
        <v>5</v>
      </c>
      <c r="J200" s="82">
        <v>0</v>
      </c>
      <c r="K200" s="99">
        <v>2001</v>
      </c>
      <c r="M200" s="78">
        <f t="shared" si="19"/>
        <v>0</v>
      </c>
    </row>
    <row r="201" spans="1:23">
      <c r="B201" s="98" t="str">
        <f t="shared" si="18"/>
        <v>BCI Seguros Vida</v>
      </c>
      <c r="C201" s="91">
        <v>21996</v>
      </c>
      <c r="D201" s="92">
        <v>3</v>
      </c>
      <c r="E201" s="91">
        <v>206</v>
      </c>
      <c r="F201" s="91">
        <v>1</v>
      </c>
      <c r="G201" s="92">
        <v>0</v>
      </c>
      <c r="H201" s="92">
        <v>0</v>
      </c>
      <c r="I201" s="92">
        <v>0</v>
      </c>
      <c r="J201" s="91">
        <v>0</v>
      </c>
      <c r="K201" s="99">
        <v>22206</v>
      </c>
      <c r="M201" s="78">
        <f t="shared" si="19"/>
        <v>0</v>
      </c>
    </row>
    <row r="202" spans="1:23">
      <c r="B202" s="98" t="str">
        <f t="shared" si="18"/>
        <v>BICE Vida</v>
      </c>
      <c r="C202" s="91">
        <v>2648</v>
      </c>
      <c r="D202" s="92">
        <v>39</v>
      </c>
      <c r="E202" s="91">
        <v>1307</v>
      </c>
      <c r="F202" s="91">
        <v>3474</v>
      </c>
      <c r="G202" s="92">
        <v>1191</v>
      </c>
      <c r="H202" s="92">
        <v>639</v>
      </c>
      <c r="I202" s="92">
        <v>224</v>
      </c>
      <c r="J202" s="82">
        <v>0</v>
      </c>
      <c r="K202" s="99">
        <v>9522</v>
      </c>
      <c r="M202" s="78">
        <f t="shared" si="19"/>
        <v>0</v>
      </c>
    </row>
    <row r="203" spans="1:23">
      <c r="B203" s="98" t="str">
        <f t="shared" si="18"/>
        <v>Cardif</v>
      </c>
      <c r="C203" s="91">
        <v>21723</v>
      </c>
      <c r="D203" s="92">
        <v>1542</v>
      </c>
      <c r="E203" s="91">
        <v>75228</v>
      </c>
      <c r="F203" s="91">
        <v>0</v>
      </c>
      <c r="G203" s="91">
        <v>0</v>
      </c>
      <c r="H203" s="91">
        <v>0</v>
      </c>
      <c r="I203" s="91">
        <v>0</v>
      </c>
      <c r="J203" s="91">
        <v>0</v>
      </c>
      <c r="K203" s="99">
        <v>98493</v>
      </c>
      <c r="M203" s="78">
        <f t="shared" si="19"/>
        <v>0</v>
      </c>
    </row>
    <row r="204" spans="1:23">
      <c r="B204" s="98" t="str">
        <f t="shared" si="18"/>
        <v>Chilena Consolidada</v>
      </c>
      <c r="C204" s="91">
        <v>88793</v>
      </c>
      <c r="D204" s="92">
        <v>0</v>
      </c>
      <c r="E204" s="91">
        <v>458</v>
      </c>
      <c r="F204" s="91">
        <v>2431</v>
      </c>
      <c r="G204" s="92">
        <v>1279</v>
      </c>
      <c r="H204" s="92">
        <v>286</v>
      </c>
      <c r="I204" s="92">
        <v>106</v>
      </c>
      <c r="J204" s="82">
        <v>0</v>
      </c>
      <c r="K204" s="99">
        <v>93353</v>
      </c>
      <c r="M204" s="78">
        <f t="shared" si="19"/>
        <v>0</v>
      </c>
    </row>
    <row r="205" spans="1:23">
      <c r="B205" s="98" t="str">
        <f t="shared" si="18"/>
        <v>CN Life Chile</v>
      </c>
      <c r="C205" s="91">
        <v>0</v>
      </c>
      <c r="D205" s="92">
        <v>1</v>
      </c>
      <c r="E205" s="91">
        <v>0</v>
      </c>
      <c r="F205" s="91">
        <v>0</v>
      </c>
      <c r="G205" s="92">
        <v>249</v>
      </c>
      <c r="H205" s="92">
        <v>62</v>
      </c>
      <c r="I205" s="92">
        <v>31</v>
      </c>
      <c r="J205" s="91">
        <v>0</v>
      </c>
      <c r="K205" s="99">
        <v>343</v>
      </c>
      <c r="M205" s="78">
        <f t="shared" si="19"/>
        <v>0</v>
      </c>
    </row>
    <row r="206" spans="1:23">
      <c r="B206" s="98" t="str">
        <f t="shared" si="18"/>
        <v>Consorcio Nacional de Seguros</v>
      </c>
      <c r="C206" s="91">
        <v>10303</v>
      </c>
      <c r="D206" s="92">
        <v>363</v>
      </c>
      <c r="E206" s="91">
        <v>389</v>
      </c>
      <c r="F206" s="91">
        <v>8416</v>
      </c>
      <c r="G206" s="92">
        <v>3054</v>
      </c>
      <c r="H206" s="92">
        <v>804</v>
      </c>
      <c r="I206" s="92">
        <v>405</v>
      </c>
      <c r="J206" s="82">
        <v>0</v>
      </c>
      <c r="K206" s="99">
        <v>23734</v>
      </c>
      <c r="M206" s="78">
        <f t="shared" si="19"/>
        <v>0</v>
      </c>
    </row>
    <row r="207" spans="1:23">
      <c r="B207" s="98" t="str">
        <f t="shared" si="18"/>
        <v>CorpVida</v>
      </c>
      <c r="C207" s="91">
        <v>4901</v>
      </c>
      <c r="D207" s="92">
        <v>20</v>
      </c>
      <c r="E207" s="91">
        <v>37</v>
      </c>
      <c r="F207" s="91">
        <v>3179</v>
      </c>
      <c r="G207" s="92">
        <v>2240</v>
      </c>
      <c r="H207" s="92">
        <v>477</v>
      </c>
      <c r="I207" s="92">
        <v>247</v>
      </c>
      <c r="J207" s="82">
        <v>0</v>
      </c>
      <c r="K207" s="99">
        <v>11101</v>
      </c>
      <c r="M207" s="78">
        <f t="shared" si="19"/>
        <v>0</v>
      </c>
    </row>
    <row r="208" spans="1:23">
      <c r="B208" s="98" t="str">
        <f t="shared" si="18"/>
        <v>CorpSeguros</v>
      </c>
      <c r="C208" s="91">
        <v>0</v>
      </c>
      <c r="D208" s="91">
        <v>0</v>
      </c>
      <c r="E208" s="91">
        <v>0</v>
      </c>
      <c r="F208" s="91">
        <v>0</v>
      </c>
      <c r="G208" s="92">
        <v>235</v>
      </c>
      <c r="H208" s="92">
        <v>89</v>
      </c>
      <c r="I208" s="92">
        <v>1</v>
      </c>
      <c r="J208" s="82">
        <v>0</v>
      </c>
      <c r="K208" s="99">
        <v>325</v>
      </c>
      <c r="M208" s="78">
        <f t="shared" si="19"/>
        <v>0</v>
      </c>
    </row>
    <row r="209" spans="2:13">
      <c r="B209" s="98" t="str">
        <f t="shared" si="18"/>
        <v>Cruz del Sur</v>
      </c>
      <c r="C209" s="91">
        <v>7153</v>
      </c>
      <c r="D209" s="92">
        <v>46</v>
      </c>
      <c r="E209" s="91">
        <v>1008</v>
      </c>
      <c r="F209" s="91">
        <v>3018</v>
      </c>
      <c r="G209" s="92">
        <v>1318</v>
      </c>
      <c r="H209" s="92">
        <v>299</v>
      </c>
      <c r="I209" s="92">
        <v>406</v>
      </c>
      <c r="J209" s="82">
        <v>1</v>
      </c>
      <c r="K209" s="99">
        <v>13249</v>
      </c>
      <c r="M209" s="78">
        <f t="shared" si="19"/>
        <v>0</v>
      </c>
    </row>
    <row r="210" spans="2:13">
      <c r="B210" s="98" t="str">
        <f t="shared" si="18"/>
        <v>EuroAmerica Seguros de Vida</v>
      </c>
      <c r="C210" s="91">
        <v>5407</v>
      </c>
      <c r="D210" s="92">
        <v>3</v>
      </c>
      <c r="E210" s="91">
        <v>564</v>
      </c>
      <c r="F210" s="91">
        <v>1632</v>
      </c>
      <c r="G210" s="92">
        <v>461</v>
      </c>
      <c r="H210" s="92">
        <v>138</v>
      </c>
      <c r="I210" s="92">
        <v>18</v>
      </c>
      <c r="J210" s="82">
        <v>0</v>
      </c>
      <c r="K210" s="99">
        <v>8223</v>
      </c>
      <c r="M210" s="78">
        <f t="shared" si="19"/>
        <v>0</v>
      </c>
    </row>
    <row r="211" spans="2:13">
      <c r="B211" s="98" t="str">
        <f t="shared" si="18"/>
        <v>Huelen</v>
      </c>
      <c r="C211" s="91">
        <v>0</v>
      </c>
      <c r="D211" s="92">
        <v>1</v>
      </c>
      <c r="E211" s="91">
        <v>0</v>
      </c>
      <c r="F211" s="91">
        <v>0</v>
      </c>
      <c r="G211" s="91">
        <v>0</v>
      </c>
      <c r="H211" s="91">
        <v>0</v>
      </c>
      <c r="I211" s="91">
        <v>0</v>
      </c>
      <c r="J211" s="91">
        <v>0</v>
      </c>
      <c r="K211" s="99">
        <v>1</v>
      </c>
      <c r="M211" s="78">
        <f t="shared" si="19"/>
        <v>0</v>
      </c>
    </row>
    <row r="212" spans="2:13">
      <c r="B212" s="98" t="str">
        <f t="shared" si="18"/>
        <v>Itaú Chile</v>
      </c>
      <c r="C212" s="91">
        <v>33</v>
      </c>
      <c r="D212" s="92">
        <v>4</v>
      </c>
      <c r="E212" s="91">
        <v>148</v>
      </c>
      <c r="F212" s="91">
        <v>0</v>
      </c>
      <c r="G212" s="91">
        <v>0</v>
      </c>
      <c r="H212" s="91">
        <v>0</v>
      </c>
      <c r="I212" s="91">
        <v>0</v>
      </c>
      <c r="J212" s="82">
        <v>0</v>
      </c>
      <c r="K212" s="99">
        <v>185</v>
      </c>
      <c r="M212" s="78">
        <f t="shared" si="19"/>
        <v>0</v>
      </c>
    </row>
    <row r="213" spans="2:13">
      <c r="B213" s="98" t="str">
        <f t="shared" si="18"/>
        <v>Mapfre</v>
      </c>
      <c r="C213" s="91">
        <v>7251</v>
      </c>
      <c r="D213" s="92">
        <v>111</v>
      </c>
      <c r="E213" s="91">
        <v>568</v>
      </c>
      <c r="F213" s="91">
        <v>0</v>
      </c>
      <c r="G213" s="92">
        <v>0</v>
      </c>
      <c r="H213" s="92">
        <v>0</v>
      </c>
      <c r="I213" s="92">
        <v>0</v>
      </c>
      <c r="J213" s="82">
        <v>0</v>
      </c>
      <c r="K213" s="99">
        <v>7930</v>
      </c>
      <c r="M213" s="78">
        <f t="shared" si="19"/>
        <v>0</v>
      </c>
    </row>
    <row r="214" spans="2:13">
      <c r="B214" s="98" t="str">
        <f t="shared" si="18"/>
        <v>Metlife Chile</v>
      </c>
      <c r="C214" s="91">
        <v>327796</v>
      </c>
      <c r="D214" s="92">
        <v>5</v>
      </c>
      <c r="E214" s="91">
        <v>4022</v>
      </c>
      <c r="F214" s="91">
        <v>9869</v>
      </c>
      <c r="G214" s="91">
        <v>2150</v>
      </c>
      <c r="H214" s="91">
        <v>882</v>
      </c>
      <c r="I214" s="91">
        <v>483</v>
      </c>
      <c r="J214" s="91">
        <v>1</v>
      </c>
      <c r="K214" s="99">
        <v>345208</v>
      </c>
      <c r="M214" s="78">
        <f t="shared" si="19"/>
        <v>0</v>
      </c>
    </row>
    <row r="215" spans="2:13">
      <c r="B215" s="98" t="str">
        <f t="shared" si="18"/>
        <v>Mutualidad de Carabineros</v>
      </c>
      <c r="C215" s="91">
        <v>2657</v>
      </c>
      <c r="D215" s="92">
        <v>31506</v>
      </c>
      <c r="E215" s="91">
        <v>13141</v>
      </c>
      <c r="F215" s="91">
        <v>0</v>
      </c>
      <c r="G215" s="92">
        <v>0</v>
      </c>
      <c r="H215" s="92">
        <v>0</v>
      </c>
      <c r="I215" s="92">
        <v>0</v>
      </c>
      <c r="J215" s="91">
        <v>0</v>
      </c>
      <c r="K215" s="99">
        <v>47304</v>
      </c>
      <c r="M215" s="78">
        <f t="shared" si="19"/>
        <v>0</v>
      </c>
    </row>
    <row r="216" spans="2:13">
      <c r="B216" s="98" t="str">
        <f t="shared" si="18"/>
        <v>Mutualidad del Ejército y Aviación</v>
      </c>
      <c r="C216" s="91">
        <v>8799</v>
      </c>
      <c r="D216" s="92">
        <v>0</v>
      </c>
      <c r="E216" s="91">
        <v>27</v>
      </c>
      <c r="F216" s="91">
        <v>0</v>
      </c>
      <c r="G216" s="92">
        <v>0</v>
      </c>
      <c r="H216" s="92">
        <v>0</v>
      </c>
      <c r="I216" s="92">
        <v>0</v>
      </c>
      <c r="J216" s="82">
        <v>0</v>
      </c>
      <c r="K216" s="99">
        <v>8826</v>
      </c>
      <c r="M216" s="78">
        <f t="shared" si="19"/>
        <v>0</v>
      </c>
    </row>
    <row r="217" spans="2:13">
      <c r="B217" s="98" t="str">
        <f t="shared" si="18"/>
        <v>Mutual de Seguros de Chile</v>
      </c>
      <c r="C217" s="91">
        <v>26168</v>
      </c>
      <c r="D217" s="92">
        <v>551</v>
      </c>
      <c r="E217" s="91">
        <v>4485</v>
      </c>
      <c r="F217" s="91">
        <v>0</v>
      </c>
      <c r="G217" s="91">
        <v>0</v>
      </c>
      <c r="H217" s="91">
        <v>0</v>
      </c>
      <c r="I217" s="91">
        <v>0</v>
      </c>
      <c r="J217" s="91">
        <v>0</v>
      </c>
      <c r="K217" s="99">
        <v>31204</v>
      </c>
      <c r="M217" s="78">
        <f t="shared" si="19"/>
        <v>0</v>
      </c>
    </row>
    <row r="218" spans="2:13">
      <c r="B218" s="98" t="str">
        <f t="shared" si="18"/>
        <v>Ohio National</v>
      </c>
      <c r="C218" s="91">
        <v>34609</v>
      </c>
      <c r="D218" s="92">
        <v>6</v>
      </c>
      <c r="E218" s="91">
        <v>14</v>
      </c>
      <c r="F218" s="91">
        <v>0</v>
      </c>
      <c r="G218" s="91">
        <v>256</v>
      </c>
      <c r="H218" s="91">
        <v>313</v>
      </c>
      <c r="I218" s="91">
        <v>70</v>
      </c>
      <c r="J218" s="91">
        <v>0</v>
      </c>
      <c r="K218" s="99">
        <v>35268</v>
      </c>
      <c r="M218" s="78">
        <f t="shared" si="19"/>
        <v>0</v>
      </c>
    </row>
    <row r="219" spans="2:13">
      <c r="B219" s="98" t="str">
        <f t="shared" si="18"/>
        <v>Penta Vida</v>
      </c>
      <c r="C219" s="91">
        <v>2387</v>
      </c>
      <c r="D219" s="92">
        <v>8</v>
      </c>
      <c r="E219" s="91">
        <v>0</v>
      </c>
      <c r="F219" s="91">
        <v>0</v>
      </c>
      <c r="G219" s="91">
        <v>1210</v>
      </c>
      <c r="H219" s="91">
        <v>496</v>
      </c>
      <c r="I219" s="91">
        <v>93</v>
      </c>
      <c r="J219" s="91">
        <v>0</v>
      </c>
      <c r="K219" s="99">
        <v>4194</v>
      </c>
      <c r="M219" s="78">
        <f t="shared" si="19"/>
        <v>0</v>
      </c>
    </row>
    <row r="220" spans="2:13">
      <c r="B220" s="98" t="str">
        <f t="shared" si="18"/>
        <v>Principal</v>
      </c>
      <c r="C220" s="91">
        <v>697</v>
      </c>
      <c r="D220" s="92">
        <v>0</v>
      </c>
      <c r="E220" s="91">
        <v>0</v>
      </c>
      <c r="F220" s="91">
        <v>1536</v>
      </c>
      <c r="G220" s="92">
        <v>1713</v>
      </c>
      <c r="H220" s="92">
        <v>429</v>
      </c>
      <c r="I220" s="92">
        <v>171</v>
      </c>
      <c r="J220" s="82">
        <v>0</v>
      </c>
      <c r="K220" s="99">
        <v>4546</v>
      </c>
      <c r="M220" s="78">
        <f t="shared" si="19"/>
        <v>0</v>
      </c>
    </row>
    <row r="221" spans="2:13">
      <c r="B221" s="98" t="str">
        <f t="shared" si="18"/>
        <v>Renta Nacional</v>
      </c>
      <c r="C221" s="91">
        <v>132</v>
      </c>
      <c r="D221" s="92">
        <v>0</v>
      </c>
      <c r="E221" s="91">
        <v>148</v>
      </c>
      <c r="F221" s="91">
        <v>0</v>
      </c>
      <c r="G221" s="92">
        <v>1191</v>
      </c>
      <c r="H221" s="92">
        <v>464</v>
      </c>
      <c r="I221" s="92">
        <v>162</v>
      </c>
      <c r="J221" s="82">
        <v>0</v>
      </c>
      <c r="K221" s="99">
        <v>2097</v>
      </c>
      <c r="M221" s="78">
        <f t="shared" si="19"/>
        <v>0</v>
      </c>
    </row>
    <row r="222" spans="2:13">
      <c r="B222" s="98" t="str">
        <f t="shared" si="18"/>
        <v>Rigel Seguros de Vida</v>
      </c>
      <c r="C222" s="91">
        <v>0</v>
      </c>
      <c r="D222" s="91">
        <v>0</v>
      </c>
      <c r="E222" s="91">
        <v>0</v>
      </c>
      <c r="F222" s="91">
        <v>0</v>
      </c>
      <c r="G222" s="92">
        <v>0</v>
      </c>
      <c r="H222" s="92">
        <v>0</v>
      </c>
      <c r="I222" s="92">
        <v>0</v>
      </c>
      <c r="J222" s="91">
        <v>0</v>
      </c>
      <c r="K222" s="99">
        <v>0</v>
      </c>
      <c r="M222" s="78">
        <f t="shared" si="19"/>
        <v>0</v>
      </c>
    </row>
    <row r="223" spans="2:13">
      <c r="B223" s="98" t="str">
        <f t="shared" si="18"/>
        <v>Santander Seguros de Vida</v>
      </c>
      <c r="C223" s="91">
        <v>205644</v>
      </c>
      <c r="D223" s="92">
        <v>18</v>
      </c>
      <c r="E223" s="91">
        <v>186</v>
      </c>
      <c r="F223" s="91">
        <v>0</v>
      </c>
      <c r="G223" s="92">
        <v>0</v>
      </c>
      <c r="H223" s="92">
        <v>0</v>
      </c>
      <c r="I223" s="92">
        <v>0</v>
      </c>
      <c r="J223" s="82">
        <v>0</v>
      </c>
      <c r="K223" s="99">
        <v>205848</v>
      </c>
      <c r="M223" s="78">
        <f t="shared" si="19"/>
        <v>0</v>
      </c>
    </row>
    <row r="224" spans="2:13">
      <c r="B224" s="98" t="str">
        <f t="shared" si="18"/>
        <v>Security Previsión</v>
      </c>
      <c r="C224" s="91">
        <v>45489</v>
      </c>
      <c r="D224" s="91">
        <v>5</v>
      </c>
      <c r="E224" s="91">
        <v>81</v>
      </c>
      <c r="F224" s="91">
        <v>5160</v>
      </c>
      <c r="G224" s="91">
        <v>186</v>
      </c>
      <c r="H224" s="91">
        <v>35</v>
      </c>
      <c r="I224" s="91">
        <v>24</v>
      </c>
      <c r="J224" s="82">
        <v>0</v>
      </c>
      <c r="K224" s="99">
        <v>50980</v>
      </c>
      <c r="M224" s="78">
        <f t="shared" si="19"/>
        <v>0</v>
      </c>
    </row>
    <row r="225" spans="2:22">
      <c r="B225" s="98" t="str">
        <f t="shared" si="18"/>
        <v>Seguros CLC</v>
      </c>
      <c r="C225" s="91">
        <v>4964</v>
      </c>
      <c r="D225" s="92">
        <v>0</v>
      </c>
      <c r="E225" s="91">
        <v>1</v>
      </c>
      <c r="F225" s="91">
        <v>0</v>
      </c>
      <c r="G225" s="91">
        <v>0</v>
      </c>
      <c r="H225" s="91">
        <v>0</v>
      </c>
      <c r="I225" s="91">
        <v>0</v>
      </c>
      <c r="J225" s="91">
        <v>0</v>
      </c>
      <c r="K225" s="99">
        <v>4965</v>
      </c>
      <c r="M225" s="78">
        <f t="shared" si="19"/>
        <v>0</v>
      </c>
    </row>
    <row r="226" spans="2:22">
      <c r="B226" s="98" t="str">
        <f t="shared" si="18"/>
        <v>Seguros de Vida Cámara</v>
      </c>
      <c r="C226" s="91">
        <v>0</v>
      </c>
      <c r="D226" s="92">
        <v>0</v>
      </c>
      <c r="E226" s="91">
        <v>0</v>
      </c>
      <c r="F226" s="91">
        <v>0</v>
      </c>
      <c r="G226" s="92">
        <v>0</v>
      </c>
      <c r="H226" s="92">
        <v>0</v>
      </c>
      <c r="I226" s="92">
        <v>0</v>
      </c>
      <c r="J226" s="82">
        <v>1</v>
      </c>
      <c r="K226" s="99">
        <v>1</v>
      </c>
      <c r="M226" s="78">
        <f t="shared" si="19"/>
        <v>0</v>
      </c>
    </row>
    <row r="227" spans="2:22">
      <c r="B227" s="98" t="str">
        <f t="shared" si="18"/>
        <v>Sura</v>
      </c>
      <c r="C227" s="91">
        <v>1910</v>
      </c>
      <c r="D227" s="91">
        <v>27</v>
      </c>
      <c r="E227" s="91">
        <v>116</v>
      </c>
      <c r="F227" s="91">
        <v>2937</v>
      </c>
      <c r="G227" s="91">
        <v>0</v>
      </c>
      <c r="H227" s="91">
        <v>0</v>
      </c>
      <c r="I227" s="91">
        <v>0</v>
      </c>
      <c r="J227" s="91">
        <v>0</v>
      </c>
      <c r="K227" s="99">
        <v>4990</v>
      </c>
      <c r="M227" s="78">
        <f t="shared" si="19"/>
        <v>0</v>
      </c>
    </row>
    <row r="228" spans="2:22">
      <c r="B228" s="100" t="s">
        <v>27</v>
      </c>
      <c r="C228" s="94">
        <v>902171</v>
      </c>
      <c r="D228" s="94">
        <v>34423</v>
      </c>
      <c r="E228" s="94">
        <v>102622</v>
      </c>
      <c r="F228" s="94">
        <v>41653</v>
      </c>
      <c r="G228" s="94">
        <v>16733</v>
      </c>
      <c r="H228" s="94">
        <v>5469</v>
      </c>
      <c r="I228" s="94">
        <v>2446</v>
      </c>
      <c r="J228" s="94">
        <v>3</v>
      </c>
      <c r="K228" s="94">
        <v>1105520</v>
      </c>
      <c r="M228" s="78">
        <f t="shared" si="19"/>
        <v>0</v>
      </c>
      <c r="N228" s="78">
        <f t="shared" ref="N228:V228" si="20">SUM(C198:C227)-C228</f>
        <v>0</v>
      </c>
      <c r="O228" s="78">
        <f t="shared" si="20"/>
        <v>0</v>
      </c>
      <c r="P228" s="78">
        <f t="shared" si="20"/>
        <v>0</v>
      </c>
      <c r="Q228" s="78">
        <f t="shared" si="20"/>
        <v>0</v>
      </c>
      <c r="R228" s="78">
        <f t="shared" si="20"/>
        <v>0</v>
      </c>
      <c r="S228" s="78">
        <f t="shared" si="20"/>
        <v>0</v>
      </c>
      <c r="T228" s="78">
        <f t="shared" si="20"/>
        <v>0</v>
      </c>
      <c r="U228" s="78">
        <f t="shared" si="20"/>
        <v>0</v>
      </c>
      <c r="V228" s="78">
        <f t="shared" si="20"/>
        <v>0</v>
      </c>
    </row>
    <row r="231" spans="2:22" ht="24" customHeight="1">
      <c r="B231" s="161" t="s">
        <v>108</v>
      </c>
      <c r="C231" s="162"/>
    </row>
    <row r="232" spans="2:22">
      <c r="B232" s="81" t="s">
        <v>15</v>
      </c>
      <c r="C232" s="81">
        <f>D14</f>
        <v>3282486451</v>
      </c>
    </row>
    <row r="233" spans="2:22">
      <c r="B233" s="101" t="s">
        <v>42</v>
      </c>
      <c r="C233" s="81">
        <f>D6</f>
        <v>427317527</v>
      </c>
    </row>
    <row r="234" spans="2:22">
      <c r="B234" s="101" t="s">
        <v>43</v>
      </c>
      <c r="C234" s="81">
        <f t="shared" ref="C234:C240" si="21">D7</f>
        <v>458087526</v>
      </c>
    </row>
    <row r="235" spans="2:22">
      <c r="B235" s="101" t="s">
        <v>44</v>
      </c>
      <c r="C235" s="81">
        <f t="shared" si="21"/>
        <v>409216669</v>
      </c>
    </row>
    <row r="236" spans="2:22">
      <c r="B236" s="101" t="s">
        <v>45</v>
      </c>
      <c r="C236" s="81">
        <f t="shared" si="21"/>
        <v>245471121</v>
      </c>
    </row>
    <row r="237" spans="2:22">
      <c r="B237" s="101" t="s">
        <v>79</v>
      </c>
      <c r="C237" s="81">
        <f t="shared" si="21"/>
        <v>881059875</v>
      </c>
    </row>
    <row r="238" spans="2:22">
      <c r="B238" s="101" t="s">
        <v>80</v>
      </c>
      <c r="C238" s="81">
        <f t="shared" si="21"/>
        <v>330067677</v>
      </c>
    </row>
    <row r="239" spans="2:22">
      <c r="B239" s="101" t="s">
        <v>81</v>
      </c>
      <c r="C239" s="81">
        <f t="shared" si="21"/>
        <v>103241331</v>
      </c>
    </row>
    <row r="240" spans="2:22">
      <c r="B240" s="101" t="s">
        <v>82</v>
      </c>
      <c r="C240" s="81">
        <f t="shared" si="21"/>
        <v>428024725</v>
      </c>
    </row>
    <row r="241" spans="2:3">
      <c r="B241" s="81" t="s">
        <v>61</v>
      </c>
      <c r="C241" s="81">
        <f>D27</f>
        <v>2544499139</v>
      </c>
    </row>
    <row r="242" spans="2:3">
      <c r="B242" s="81" t="s">
        <v>106</v>
      </c>
      <c r="C242" s="81">
        <f>D84</f>
        <v>-522530369</v>
      </c>
    </row>
    <row r="243" spans="2:3">
      <c r="B243" s="81" t="s">
        <v>17</v>
      </c>
      <c r="C243" s="81">
        <f>E84</f>
        <v>125501537</v>
      </c>
    </row>
    <row r="244" spans="2:3">
      <c r="B244" s="81" t="s">
        <v>18</v>
      </c>
      <c r="C244" s="81">
        <f>F84</f>
        <v>678810922</v>
      </c>
    </row>
    <row r="245" spans="2:3">
      <c r="B245" s="81" t="s">
        <v>20</v>
      </c>
      <c r="C245" s="81">
        <f>H84</f>
        <v>2322759810</v>
      </c>
    </row>
    <row r="246" spans="2:3">
      <c r="B246" s="81" t="s">
        <v>62</v>
      </c>
      <c r="C246" s="81">
        <f>I84</f>
        <v>20887438622</v>
      </c>
    </row>
  </sheetData>
  <mergeCells count="10">
    <mergeCell ref="B4:D4"/>
    <mergeCell ref="B17:D17"/>
    <mergeCell ref="B30:D30"/>
    <mergeCell ref="B39:D39"/>
    <mergeCell ref="B52:I52"/>
    <mergeCell ref="B231:C231"/>
    <mergeCell ref="B91:K91"/>
    <mergeCell ref="B126:K126"/>
    <mergeCell ref="B161:K161"/>
    <mergeCell ref="B196:K196"/>
  </mergeCells>
  <conditionalFormatting sqref="M1:W1048576">
    <cfRule type="containsBlanks" priority="1" stopIfTrue="1">
      <formula>LEN(TRIM(M1))=0</formula>
    </cfRule>
    <cfRule type="cellIs" dxfId="2" priority="3" operator="notEqual">
      <formula>0</formula>
    </cfRule>
    <cfRule type="cellIs" dxfId="1" priority="4" operator="equal">
      <formula>0</formula>
    </cfRule>
  </conditionalFormatting>
  <conditionalFormatting sqref="B1:B88 B90:B1048576 C1:K1048576"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H28"/>
  <sheetViews>
    <sheetView zoomScale="80" zoomScaleNormal="80" workbookViewId="0"/>
  </sheetViews>
  <sheetFormatPr baseColWidth="10" defaultRowHeight="12.75"/>
  <cols>
    <col min="1" max="1" width="5.7109375" style="4" customWidth="1"/>
    <col min="2" max="2" width="18.5703125" style="4" customWidth="1"/>
    <col min="3" max="6" width="13.5703125" style="4" customWidth="1"/>
    <col min="7" max="7" width="14.28515625" style="4" customWidth="1"/>
    <col min="8" max="8" width="13.5703125" style="4" customWidth="1"/>
    <col min="9" max="16384" width="11.42578125" style="4"/>
  </cols>
  <sheetData>
    <row r="3" spans="2:8">
      <c r="C3" s="143" t="s">
        <v>14</v>
      </c>
    </row>
    <row r="11" spans="2:8" ht="21">
      <c r="B11" s="12" t="s">
        <v>1</v>
      </c>
      <c r="E11" s="6"/>
    </row>
    <row r="12" spans="2:8">
      <c r="B12" s="7" t="str">
        <f>Índice!E39</f>
        <v>Cifras en UF al 31.12.2011</v>
      </c>
    </row>
    <row r="14" spans="2:8" ht="25.5">
      <c r="B14" s="104"/>
      <c r="C14" s="105" t="s">
        <v>15</v>
      </c>
      <c r="D14" s="105" t="s">
        <v>16</v>
      </c>
      <c r="E14" s="105" t="s">
        <v>17</v>
      </c>
      <c r="F14" s="105" t="s">
        <v>18</v>
      </c>
      <c r="G14" s="105" t="s">
        <v>19</v>
      </c>
      <c r="H14" s="105" t="s">
        <v>20</v>
      </c>
    </row>
    <row r="15" spans="2:8">
      <c r="B15" s="8" t="s">
        <v>22</v>
      </c>
      <c r="C15" s="8">
        <f>res_PD!E16</f>
        <v>78270197.626898319</v>
      </c>
      <c r="D15" s="8">
        <f>gen_total!D52</f>
        <v>1674680.6207760554</v>
      </c>
      <c r="E15" s="8">
        <f>gen_total!E52</f>
        <v>2359797.9369364805</v>
      </c>
      <c r="F15" s="8">
        <f>gen_total!F52</f>
        <v>832876.11077943293</v>
      </c>
      <c r="G15" s="8">
        <f>gen_total!G52</f>
        <v>29551179.217037026</v>
      </c>
      <c r="H15" s="8">
        <f>gen_total!H52</f>
        <v>20726869.345739644</v>
      </c>
    </row>
    <row r="16" spans="2:8">
      <c r="B16" s="8" t="s">
        <v>23</v>
      </c>
      <c r="C16" s="8">
        <f>res_PD!E17</f>
        <v>147236118.86231428</v>
      </c>
      <c r="D16" s="8">
        <f>vida_tot!D45</f>
        <v>-23438129.804257009</v>
      </c>
      <c r="E16" s="8">
        <f>vida_tot!E45</f>
        <v>5629378.6722274972</v>
      </c>
      <c r="F16" s="8">
        <f>vida_tot!F45</f>
        <v>30448103.012331098</v>
      </c>
      <c r="G16" s="8">
        <f>vida_tot!G45</f>
        <v>114133655.46740539</v>
      </c>
      <c r="H16" s="8">
        <f>vida_tot!H45</f>
        <v>104187525.09079786</v>
      </c>
    </row>
    <row r="17" spans="2:8">
      <c r="B17" s="9" t="s">
        <v>24</v>
      </c>
      <c r="C17" s="9">
        <f t="shared" ref="C17:H17" si="0">SUM(C15:C16)</f>
        <v>225506316.4892126</v>
      </c>
      <c r="D17" s="9">
        <f t="shared" si="0"/>
        <v>-21763449.183480956</v>
      </c>
      <c r="E17" s="9">
        <f t="shared" si="0"/>
        <v>7989176.6091639772</v>
      </c>
      <c r="F17" s="9">
        <f t="shared" si="0"/>
        <v>31280979.123110533</v>
      </c>
      <c r="G17" s="9">
        <f t="shared" si="0"/>
        <v>143684834.68444243</v>
      </c>
      <c r="H17" s="9">
        <f t="shared" si="0"/>
        <v>124914394.4365375</v>
      </c>
    </row>
    <row r="18" spans="2:8" s="10" customFormat="1">
      <c r="B18" s="144"/>
    </row>
    <row r="19" spans="2:8" s="10" customFormat="1">
      <c r="B19" s="45" t="s">
        <v>174</v>
      </c>
    </row>
    <row r="20" spans="2:8">
      <c r="B20" s="11"/>
    </row>
    <row r="21" spans="2:8">
      <c r="B21" s="106"/>
      <c r="C21" s="105" t="s">
        <v>103</v>
      </c>
      <c r="D21" s="105" t="s">
        <v>21</v>
      </c>
    </row>
    <row r="22" spans="2:8">
      <c r="B22" s="8" t="s">
        <v>22</v>
      </c>
      <c r="C22" s="127">
        <f>res_PD!G16</f>
        <v>0.17180498339681871</v>
      </c>
      <c r="D22" s="127">
        <f>res_PD!F16</f>
        <v>0.34708649782163631</v>
      </c>
    </row>
    <row r="23" spans="2:8">
      <c r="B23" s="8" t="s">
        <v>23</v>
      </c>
      <c r="C23" s="127">
        <f>res_PD!G17</f>
        <v>0.13017226018781747</v>
      </c>
      <c r="D23" s="127">
        <f>res_PD!F17</f>
        <v>0.65291350217836364</v>
      </c>
    </row>
    <row r="24" spans="2:8">
      <c r="B24" s="9" t="s">
        <v>24</v>
      </c>
      <c r="C24" s="128">
        <f>res_PD!G18</f>
        <v>0.14428302828318529</v>
      </c>
      <c r="D24" s="128">
        <f>SUM(D22:D23)</f>
        <v>1</v>
      </c>
    </row>
    <row r="25" spans="2:8">
      <c r="B25" s="11"/>
    </row>
    <row r="26" spans="2:8">
      <c r="B26" s="11"/>
    </row>
    <row r="27" spans="2:8">
      <c r="B27" s="11"/>
      <c r="D27" s="13"/>
    </row>
    <row r="28" spans="2:8">
      <c r="D28" s="13"/>
    </row>
  </sheetData>
  <conditionalFormatting sqref="A1:A1048576 C1:XFD1048576 B1:B17 B20:B1048576">
    <cfRule type="cellIs" dxfId="20" priority="3" stopIfTrue="1" operator="lessThan">
      <formula>0</formula>
    </cfRule>
  </conditionalFormatting>
  <hyperlinks>
    <hyperlink ref="C3" location="Índice!A1" display="Volver al Índice"/>
  </hyperlinks>
  <pageMargins left="0.70866141732283472" right="0.70866141732283472" top="0.74803149606299213" bottom="0.74803149606299213" header="0.31496062992125984" footer="0.31496062992125984"/>
  <pageSetup scale="80" orientation="landscape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3:I59"/>
  <sheetViews>
    <sheetView zoomScale="80" zoomScaleNormal="80" workbookViewId="0">
      <selection activeCell="C3" sqref="C3"/>
    </sheetView>
  </sheetViews>
  <sheetFormatPr baseColWidth="10" defaultRowHeight="12.75"/>
  <cols>
    <col min="1" max="1" width="5.7109375" style="4" customWidth="1"/>
    <col min="2" max="2" width="22.85546875" style="4" customWidth="1"/>
    <col min="3" max="3" width="13.5703125" style="4" customWidth="1"/>
    <col min="4" max="4" width="13.5703125" style="13" customWidth="1"/>
    <col min="5" max="5" width="13.5703125" style="4" customWidth="1"/>
    <col min="6" max="7" width="13.5703125" style="13" customWidth="1"/>
    <col min="8" max="16384" width="11.42578125" style="4"/>
  </cols>
  <sheetData>
    <row r="3" spans="2:9">
      <c r="C3" s="143" t="s">
        <v>14</v>
      </c>
    </row>
    <row r="11" spans="2:9" ht="21">
      <c r="B11" s="12" t="s">
        <v>25</v>
      </c>
    </row>
    <row r="12" spans="2:9">
      <c r="B12" s="7" t="str">
        <f>Índice!E39</f>
        <v>Cifras en UF al 31.12.2011</v>
      </c>
    </row>
    <row r="14" spans="2:9" s="15" customFormat="1">
      <c r="B14" s="155" t="s">
        <v>26</v>
      </c>
      <c r="C14" s="156" t="s">
        <v>170</v>
      </c>
      <c r="D14" s="156"/>
      <c r="E14" s="156" t="s">
        <v>171</v>
      </c>
      <c r="F14" s="156"/>
      <c r="G14" s="107" t="s">
        <v>30</v>
      </c>
    </row>
    <row r="15" spans="2:9" s="15" customFormat="1">
      <c r="B15" s="155"/>
      <c r="C15" s="105" t="s">
        <v>28</v>
      </c>
      <c r="D15" s="108" t="s">
        <v>29</v>
      </c>
      <c r="E15" s="105" t="s">
        <v>28</v>
      </c>
      <c r="F15" s="108" t="s">
        <v>29</v>
      </c>
      <c r="G15" s="108" t="s">
        <v>123</v>
      </c>
    </row>
    <row r="16" spans="2:9">
      <c r="B16" s="8" t="s">
        <v>22</v>
      </c>
      <c r="C16" s="24">
        <f>C34</f>
        <v>66794559.44965288</v>
      </c>
      <c r="D16" s="127">
        <f>C16/$C$18</f>
        <v>0.33893454493788544</v>
      </c>
      <c r="E16" s="24">
        <f>E34</f>
        <v>78270197.626898319</v>
      </c>
      <c r="F16" s="127">
        <f>E16/$E$18</f>
        <v>0.34708649782163631</v>
      </c>
      <c r="G16" s="127">
        <f>E16/C16-1</f>
        <v>0.17180498339681871</v>
      </c>
      <c r="H16" s="13"/>
      <c r="I16" s="13"/>
    </row>
    <row r="17" spans="2:9">
      <c r="B17" s="8" t="s">
        <v>23</v>
      </c>
      <c r="C17" s="24">
        <f>C55</f>
        <v>130277590.46027717</v>
      </c>
      <c r="D17" s="127">
        <f>C17/$C$18</f>
        <v>0.66106545506211456</v>
      </c>
      <c r="E17" s="24">
        <f>E55</f>
        <v>147236118.86231428</v>
      </c>
      <c r="F17" s="127">
        <f>E17/$E$18</f>
        <v>0.65291350217836364</v>
      </c>
      <c r="G17" s="127">
        <f>E17/C17-1</f>
        <v>0.13017226018781747</v>
      </c>
      <c r="H17" s="13"/>
      <c r="I17" s="13"/>
    </row>
    <row r="18" spans="2:9" s="15" customFormat="1">
      <c r="B18" s="9" t="s">
        <v>27</v>
      </c>
      <c r="C18" s="129">
        <f>SUM(C16:C17)</f>
        <v>197072149.90993005</v>
      </c>
      <c r="D18" s="128">
        <f>SUM(D16:D17)</f>
        <v>1</v>
      </c>
      <c r="E18" s="129">
        <f>SUM(E16:E17)</f>
        <v>225506316.4892126</v>
      </c>
      <c r="F18" s="128">
        <f>SUM(F16:F17)</f>
        <v>1</v>
      </c>
      <c r="G18" s="128">
        <f>E18/C18-1</f>
        <v>0.14428302828318529</v>
      </c>
      <c r="H18" s="13"/>
      <c r="I18" s="125"/>
    </row>
    <row r="20" spans="2:9">
      <c r="B20" s="11"/>
    </row>
    <row r="21" spans="2:9" ht="21">
      <c r="B21" s="12" t="s">
        <v>31</v>
      </c>
    </row>
    <row r="22" spans="2:9">
      <c r="B22" s="7" t="str">
        <f>Índice!E39</f>
        <v>Cifras en UF al 31.12.2011</v>
      </c>
    </row>
    <row r="24" spans="2:9">
      <c r="B24" s="155" t="s">
        <v>26</v>
      </c>
      <c r="C24" s="156" t="str">
        <f>C14</f>
        <v>31.12.2010</v>
      </c>
      <c r="D24" s="156"/>
      <c r="E24" s="156" t="str">
        <f>E14</f>
        <v>31.12.2011</v>
      </c>
      <c r="F24" s="156"/>
      <c r="G24" s="107" t="s">
        <v>30</v>
      </c>
    </row>
    <row r="25" spans="2:9">
      <c r="B25" s="155"/>
      <c r="C25" s="105" t="s">
        <v>28</v>
      </c>
      <c r="D25" s="108" t="s">
        <v>29</v>
      </c>
      <c r="E25" s="105" t="s">
        <v>28</v>
      </c>
      <c r="F25" s="108" t="s">
        <v>29</v>
      </c>
      <c r="G25" s="108" t="str">
        <f>G15</f>
        <v>2010-2011</v>
      </c>
    </row>
    <row r="26" spans="2:9">
      <c r="B26" s="145" t="str">
        <f>'Datos Generales'!B6</f>
        <v>Incendio</v>
      </c>
      <c r="C26" s="24">
        <f>Índice!$C$39*'Datos Generales'!C6</f>
        <v>23176628.564637121</v>
      </c>
      <c r="D26" s="127">
        <f>C26/$C$34</f>
        <v>0.34698377765492644</v>
      </c>
      <c r="E26" s="24">
        <f>Índice!$D$39*'Datos Generales'!D6</f>
        <v>27446919.466781016</v>
      </c>
      <c r="F26" s="127">
        <f>E26/$E$34</f>
        <v>0.35066884074595223</v>
      </c>
      <c r="G26" s="127">
        <f>E26/C26-1</f>
        <v>0.18424987440405816</v>
      </c>
    </row>
    <row r="27" spans="2:9">
      <c r="B27" s="145" t="str">
        <f>'Datos Generales'!B7</f>
        <v>Vehículos</v>
      </c>
      <c r="C27" s="24">
        <f>Índice!$C$39*'Datos Generales'!C7</f>
        <v>16229720.142340792</v>
      </c>
      <c r="D27" s="127">
        <f t="shared" ref="D27:D33" si="0">C27/$C$34</f>
        <v>0.24297967193831285</v>
      </c>
      <c r="E27" s="24">
        <f>Índice!$D$39*'Datos Generales'!D7</f>
        <v>18871649.629968204</v>
      </c>
      <c r="F27" s="127">
        <f t="shared" ref="F27:F33" si="1">E27/$E$34</f>
        <v>0.24110900703134008</v>
      </c>
      <c r="G27" s="127">
        <f t="shared" ref="G27:G33" si="2">E27/C27-1</f>
        <v>0.16278342845450755</v>
      </c>
    </row>
    <row r="28" spans="2:9">
      <c r="B28" s="145" t="str">
        <f>'Datos Generales'!B8</f>
        <v>Transporte</v>
      </c>
      <c r="C28" s="24">
        <f>Índice!$C$39*'Datos Generales'!C8</f>
        <v>2252338.3926303452</v>
      </c>
      <c r="D28" s="127">
        <f t="shared" si="0"/>
        <v>3.3720386977446414E-2</v>
      </c>
      <c r="E28" s="24">
        <f>Índice!$D$39*'Datos Generales'!D8</f>
        <v>2857131.0794863021</v>
      </c>
      <c r="F28" s="127">
        <f t="shared" si="1"/>
        <v>3.6503435101899129E-2</v>
      </c>
      <c r="G28" s="127">
        <f t="shared" si="2"/>
        <v>0.26851768314869529</v>
      </c>
    </row>
    <row r="29" spans="2:9">
      <c r="B29" s="145" t="str">
        <f>'Datos Generales'!B9</f>
        <v>Robo C/Fractura</v>
      </c>
      <c r="C29" s="24">
        <f>Índice!$C$39*'Datos Generales'!C9</f>
        <v>1681130.1504738866</v>
      </c>
      <c r="D29" s="127">
        <f t="shared" si="0"/>
        <v>2.5168668890481367E-2</v>
      </c>
      <c r="E29" s="24">
        <f>Índice!$D$39*'Datos Generales'!D9</f>
        <v>1964918.0520525002</v>
      </c>
      <c r="F29" s="127">
        <f t="shared" si="1"/>
        <v>2.510429399219042E-2</v>
      </c>
      <c r="G29" s="127">
        <f t="shared" si="2"/>
        <v>0.16880781151811353</v>
      </c>
    </row>
    <row r="30" spans="2:9">
      <c r="B30" s="145" t="str">
        <f>'Datos Generales'!B10</f>
        <v>SOAP</v>
      </c>
      <c r="C30" s="24">
        <f>Índice!$C$39*'Datos Generales'!C10</f>
        <v>2031254.9433596435</v>
      </c>
      <c r="D30" s="127">
        <f t="shared" si="0"/>
        <v>3.041048492715524E-2</v>
      </c>
      <c r="E30" s="24">
        <f>Índice!$D$39*'Datos Generales'!D10</f>
        <v>2191658.529211632</v>
      </c>
      <c r="F30" s="127">
        <f t="shared" si="1"/>
        <v>2.8001188136242128E-2</v>
      </c>
      <c r="G30" s="127">
        <f t="shared" si="2"/>
        <v>7.8967727008548261E-2</v>
      </c>
    </row>
    <row r="31" spans="2:9">
      <c r="B31" s="145" t="str">
        <f>'Datos Generales'!B11</f>
        <v>Garantía y Crédito</v>
      </c>
      <c r="C31" s="24">
        <f>Índice!$C$39*'Datos Generales'!C11</f>
        <v>1789942.6488717371</v>
      </c>
      <c r="D31" s="127">
        <f t="shared" si="0"/>
        <v>2.6797731186788135E-2</v>
      </c>
      <c r="E31" s="24">
        <f>Índice!$D$39*'Datos Generales'!D11</f>
        <v>2096857.3649537566</v>
      </c>
      <c r="F31" s="127">
        <f t="shared" si="1"/>
        <v>2.6789984291966974E-2</v>
      </c>
      <c r="G31" s="127">
        <f t="shared" si="2"/>
        <v>0.17146622897413977</v>
      </c>
    </row>
    <row r="32" spans="2:9">
      <c r="B32" s="145" t="str">
        <f>'Datos Generales'!B12</f>
        <v>Responsabilidad Civil</v>
      </c>
      <c r="C32" s="24">
        <f>Índice!$C$39*'Datos Generales'!C12</f>
        <v>2419930.6473150305</v>
      </c>
      <c r="D32" s="127">
        <f t="shared" si="0"/>
        <v>3.6229457417697009E-2</v>
      </c>
      <c r="E32" s="24">
        <f>Índice!$D$39*'Datos Generales'!D12</f>
        <v>3069453.2572172908</v>
      </c>
      <c r="F32" s="127">
        <f t="shared" si="1"/>
        <v>3.9216117376487156E-2</v>
      </c>
      <c r="G32" s="127">
        <f t="shared" si="2"/>
        <v>0.26840546468673421</v>
      </c>
    </row>
    <row r="33" spans="2:7">
      <c r="B33" s="145" t="str">
        <f>'Datos Generales'!B13</f>
        <v>Otros</v>
      </c>
      <c r="C33" s="24">
        <f>Índice!$C$39*'Datos Generales'!C13</f>
        <v>17213613.960024331</v>
      </c>
      <c r="D33" s="127">
        <f t="shared" si="0"/>
        <v>0.25770982100719264</v>
      </c>
      <c r="E33" s="24">
        <f>Índice!$D$39*'Datos Generales'!D13</f>
        <v>19771610.24722762</v>
      </c>
      <c r="F33" s="127">
        <f t="shared" si="1"/>
        <v>0.25260713332392193</v>
      </c>
      <c r="G33" s="127">
        <f t="shared" si="2"/>
        <v>0.14860309364110269</v>
      </c>
    </row>
    <row r="34" spans="2:7" s="15" customFormat="1">
      <c r="B34" s="9" t="s">
        <v>27</v>
      </c>
      <c r="C34" s="129">
        <f>SUM(C26:C33)</f>
        <v>66794559.44965288</v>
      </c>
      <c r="D34" s="128">
        <f>SUM(D26:D33)</f>
        <v>1.0000000000000002</v>
      </c>
      <c r="E34" s="129">
        <f>SUM(E26:E33)</f>
        <v>78270197.626898319</v>
      </c>
      <c r="F34" s="128">
        <f>SUM(F26:F33)</f>
        <v>1</v>
      </c>
      <c r="G34" s="128">
        <f>E34/C34-1</f>
        <v>0.17180498339681871</v>
      </c>
    </row>
    <row r="36" spans="2:7">
      <c r="B36" s="17" t="s">
        <v>40</v>
      </c>
    </row>
    <row r="37" spans="2:7">
      <c r="B37" s="17" t="s">
        <v>38</v>
      </c>
    </row>
    <row r="38" spans="2:7">
      <c r="B38" s="17" t="s">
        <v>39</v>
      </c>
    </row>
    <row r="39" spans="2:7">
      <c r="B39" s="146" t="s">
        <v>92</v>
      </c>
      <c r="C39" s="146"/>
      <c r="D39" s="146"/>
      <c r="E39" s="146"/>
      <c r="F39" s="146"/>
      <c r="G39" s="146"/>
    </row>
    <row r="42" spans="2:7" ht="21">
      <c r="B42" s="12" t="s">
        <v>41</v>
      </c>
    </row>
    <row r="43" spans="2:7">
      <c r="B43" s="14" t="str">
        <f>Índice!E39</f>
        <v>Cifras en UF al 31.12.2011</v>
      </c>
    </row>
    <row r="45" spans="2:7">
      <c r="B45" s="155" t="s">
        <v>26</v>
      </c>
      <c r="C45" s="156" t="str">
        <f>C14</f>
        <v>31.12.2010</v>
      </c>
      <c r="D45" s="156"/>
      <c r="E45" s="156" t="str">
        <f>E14</f>
        <v>31.12.2011</v>
      </c>
      <c r="F45" s="156"/>
      <c r="G45" s="107" t="s">
        <v>30</v>
      </c>
    </row>
    <row r="46" spans="2:7">
      <c r="B46" s="155"/>
      <c r="C46" s="105" t="s">
        <v>28</v>
      </c>
      <c r="D46" s="108" t="s">
        <v>29</v>
      </c>
      <c r="E46" s="105" t="s">
        <v>28</v>
      </c>
      <c r="F46" s="108" t="s">
        <v>29</v>
      </c>
      <c r="G46" s="108" t="str">
        <f>G15</f>
        <v>2010-2011</v>
      </c>
    </row>
    <row r="47" spans="2:7">
      <c r="B47" s="145" t="str">
        <f>'Datos Vida'!B6</f>
        <v>Individuales</v>
      </c>
      <c r="C47" s="24">
        <f>Índice!$C$39*'Datos Vida'!C6</f>
        <v>18475097.026177377</v>
      </c>
      <c r="D47" s="127">
        <f>C47/$C$55</f>
        <v>0.14181331540523542</v>
      </c>
      <c r="E47" s="24">
        <f>Índice!$D$39*'Datos Vida'!D6</f>
        <v>19167352.291173916</v>
      </c>
      <c r="F47" s="127">
        <f>E47/$E$55</f>
        <v>0.13018104823245163</v>
      </c>
      <c r="G47" s="127">
        <f>E47/C47-1</f>
        <v>3.7469641648738561E-2</v>
      </c>
    </row>
    <row r="48" spans="2:7">
      <c r="B48" s="145" t="str">
        <f>'Datos Vida'!B7</f>
        <v>Desgravamen</v>
      </c>
      <c r="C48" s="24">
        <f>Índice!$C$39*'Datos Vida'!C7</f>
        <v>18954856.901827265</v>
      </c>
      <c r="D48" s="127">
        <f t="shared" ref="D48:D54" si="3">C48/$C$55</f>
        <v>0.14549591249622301</v>
      </c>
      <c r="E48" s="24">
        <f>Índice!$D$39*'Datos Vida'!D7</f>
        <v>20547542.368966043</v>
      </c>
      <c r="F48" s="127">
        <f t="shared" ref="F48:F54" si="4">E48/$E$55</f>
        <v>0.13955503940022201</v>
      </c>
      <c r="G48" s="127">
        <f t="shared" ref="G48:G54" si="5">E48/C48-1</f>
        <v>8.4025190767082147E-2</v>
      </c>
    </row>
    <row r="49" spans="2:7">
      <c r="B49" s="145" t="str">
        <f>'Datos Vida'!B8</f>
        <v>Grupo</v>
      </c>
      <c r="C49" s="24">
        <f>Índice!$C$39*'Datos Vida'!C8</f>
        <v>16443801.860124769</v>
      </c>
      <c r="D49" s="127">
        <f t="shared" si="3"/>
        <v>0.12622126186113825</v>
      </c>
      <c r="E49" s="24">
        <f>Índice!$D$39*'Datos Vida'!D8</f>
        <v>18355437.26280085</v>
      </c>
      <c r="F49" s="127">
        <f t="shared" si="4"/>
        <v>0.12466667421440028</v>
      </c>
      <c r="G49" s="127">
        <f>E49/C49-1</f>
        <v>0.11625264150814685</v>
      </c>
    </row>
    <row r="50" spans="2:7">
      <c r="B50" s="145" t="str">
        <f>'Datos Vida'!B9</f>
        <v>Seguros APV</v>
      </c>
      <c r="C50" s="24">
        <f>Índice!$C$39*'Datos Vida'!C9</f>
        <v>6716805.4419485871</v>
      </c>
      <c r="D50" s="127">
        <f t="shared" si="3"/>
        <v>5.1557642555544521E-2</v>
      </c>
      <c r="E50" s="24">
        <f>Índice!$D$39*'Datos Vida'!D9</f>
        <v>11010621.273946432</v>
      </c>
      <c r="F50" s="127">
        <f t="shared" si="4"/>
        <v>7.4782066785140239E-2</v>
      </c>
      <c r="G50" s="127">
        <f t="shared" si="5"/>
        <v>0.63926458330646274</v>
      </c>
    </row>
    <row r="51" spans="2:7">
      <c r="B51" s="145" t="str">
        <f>'Datos Vida'!B10</f>
        <v>Renta Vitalicia Vejez</v>
      </c>
      <c r="C51" s="24">
        <f>Índice!$C$39*'Datos Vida'!C10</f>
        <v>35882856.789968096</v>
      </c>
      <c r="D51" s="127">
        <f t="shared" si="3"/>
        <v>0.27543383833852153</v>
      </c>
      <c r="E51" s="24">
        <f>Índice!$D$39*'Datos Vida'!D10</f>
        <v>39519991.450626023</v>
      </c>
      <c r="F51" s="127">
        <f t="shared" si="4"/>
        <v>0.26841234172698186</v>
      </c>
      <c r="G51" s="127">
        <f t="shared" si="5"/>
        <v>0.10136134594709234</v>
      </c>
    </row>
    <row r="52" spans="2:7">
      <c r="B52" s="145" t="str">
        <f>'Datos Vida'!B11</f>
        <v>Renta Vitalicia Invalidez</v>
      </c>
      <c r="C52" s="24">
        <f>Índice!$C$39*'Datos Vida'!C11</f>
        <v>10022699.860875158</v>
      </c>
      <c r="D52" s="127">
        <f t="shared" si="3"/>
        <v>7.6933414453433338E-2</v>
      </c>
      <c r="E52" s="24">
        <f>Índice!$D$39*'Datos Vida'!D11</f>
        <v>14805204.666899614</v>
      </c>
      <c r="F52" s="127">
        <f t="shared" si="4"/>
        <v>0.10055416280528616</v>
      </c>
      <c r="G52" s="127">
        <f t="shared" si="5"/>
        <v>0.47716731743046137</v>
      </c>
    </row>
    <row r="53" spans="2:7">
      <c r="B53" s="145" t="str">
        <f>'Datos Vida'!B12</f>
        <v>Renta Vitalicia Sobrevivencia</v>
      </c>
      <c r="C53" s="24">
        <f>Índice!$C$39*'Datos Vida'!C12</f>
        <v>3864345.1228236984</v>
      </c>
      <c r="D53" s="127">
        <f t="shared" si="3"/>
        <v>2.9662393272478989E-2</v>
      </c>
      <c r="E53" s="24">
        <f>Índice!$D$39*'Datos Vida'!D12</f>
        <v>4630895.8496960849</v>
      </c>
      <c r="F53" s="127">
        <f t="shared" si="4"/>
        <v>3.1452172778519104E-2</v>
      </c>
      <c r="G53" s="127">
        <f t="shared" si="5"/>
        <v>0.19836497582603685</v>
      </c>
    </row>
    <row r="54" spans="2:7">
      <c r="B54" s="145" t="str">
        <f>'Datos Vida'!B13</f>
        <v>Seg. AFP + Inv. y Sobr.</v>
      </c>
      <c r="C54" s="24">
        <f>Índice!$C$39*'Datos Vida'!C13</f>
        <v>19917127.456532225</v>
      </c>
      <c r="D54" s="127">
        <f t="shared" si="3"/>
        <v>0.15288222161742498</v>
      </c>
      <c r="E54" s="24">
        <f>Índice!$D$39*'Datos Vida'!D13</f>
        <v>19199073.698205303</v>
      </c>
      <c r="F54" s="127">
        <f t="shared" si="4"/>
        <v>0.1303964940569986</v>
      </c>
      <c r="G54" s="127">
        <f t="shared" si="5"/>
        <v>-3.605207427095225E-2</v>
      </c>
    </row>
    <row r="55" spans="2:7" s="15" customFormat="1">
      <c r="B55" s="9" t="s">
        <v>27</v>
      </c>
      <c r="C55" s="129">
        <f>SUM(C47:C54)</f>
        <v>130277590.46027717</v>
      </c>
      <c r="D55" s="128">
        <f>SUM(D47:D54)</f>
        <v>1</v>
      </c>
      <c r="E55" s="129">
        <f>SUM(E47:E54)</f>
        <v>147236118.86231428</v>
      </c>
      <c r="F55" s="128">
        <f>SUM(F47:F54)</f>
        <v>0.99999999999999978</v>
      </c>
      <c r="G55" s="128">
        <f>E55/C55-1</f>
        <v>0.13017226018781747</v>
      </c>
    </row>
    <row r="56" spans="2:7">
      <c r="C56" s="130"/>
      <c r="D56" s="131"/>
      <c r="E56" s="130"/>
      <c r="F56" s="131"/>
      <c r="G56" s="131"/>
    </row>
    <row r="57" spans="2:7">
      <c r="B57" s="8" t="s">
        <v>48</v>
      </c>
      <c r="C57" s="24">
        <f>SUM(C51:C53)</f>
        <v>49769901.773666956</v>
      </c>
      <c r="D57" s="127">
        <f>C57/C55</f>
        <v>0.3820296460644339</v>
      </c>
      <c r="E57" s="24">
        <f>SUM(E51:E53)</f>
        <v>58956091.967221722</v>
      </c>
      <c r="F57" s="127">
        <f>E57/E55</f>
        <v>0.40041867731078712</v>
      </c>
      <c r="G57" s="127">
        <f>E57/C57-1</f>
        <v>0.18457320320481596</v>
      </c>
    </row>
    <row r="59" spans="2:7">
      <c r="B59" s="45" t="s">
        <v>174</v>
      </c>
    </row>
  </sheetData>
  <mergeCells count="9">
    <mergeCell ref="B45:B46"/>
    <mergeCell ref="C45:D45"/>
    <mergeCell ref="E45:F45"/>
    <mergeCell ref="C14:D14"/>
    <mergeCell ref="E14:F14"/>
    <mergeCell ref="C24:D24"/>
    <mergeCell ref="E24:F24"/>
    <mergeCell ref="B24:B25"/>
    <mergeCell ref="B14:B15"/>
  </mergeCells>
  <conditionalFormatting sqref="A1:A1048576 B60:B1048576 B1:B58 C1:XFD1048576">
    <cfRule type="cellIs" dxfId="19" priority="5" stopIfTrue="1" operator="lessThan">
      <formula>0</formula>
    </cfRule>
  </conditionalFormatting>
  <hyperlinks>
    <hyperlink ref="C3" location="Índice!A1" display="Volver al Índice"/>
  </hyperlinks>
  <pageMargins left="0.70866141732283472" right="0.70866141732283472" top="0.74803149606299213" bottom="0.74803149606299213" header="0.31496062992125984" footer="0.31496062992125984"/>
  <pageSetup scale="80" orientation="portrait" verticalDpi="1200" r:id="rId1"/>
  <ignoredErrors>
    <ignoredError sqref="D16:D17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3:G57"/>
  <sheetViews>
    <sheetView zoomScale="80" zoomScaleNormal="80" workbookViewId="0"/>
  </sheetViews>
  <sheetFormatPr baseColWidth="10" defaultRowHeight="12.75"/>
  <cols>
    <col min="1" max="1" width="5.7109375" style="4" customWidth="1"/>
    <col min="2" max="2" width="22.85546875" style="4" customWidth="1"/>
    <col min="3" max="3" width="13.5703125" style="4" customWidth="1"/>
    <col min="4" max="4" width="13.5703125" style="13" customWidth="1"/>
    <col min="5" max="5" width="13.5703125" style="4" customWidth="1"/>
    <col min="6" max="7" width="13.5703125" style="13" customWidth="1"/>
    <col min="8" max="16384" width="11.42578125" style="4"/>
  </cols>
  <sheetData>
    <row r="3" spans="2:7">
      <c r="C3" s="5" t="s">
        <v>14</v>
      </c>
    </row>
    <row r="11" spans="2:7" ht="21">
      <c r="B11" s="12" t="s">
        <v>50</v>
      </c>
    </row>
    <row r="12" spans="2:7">
      <c r="B12" s="14" t="str">
        <f>Índice!E39</f>
        <v>Cifras en UF al 31.12.2011</v>
      </c>
    </row>
    <row r="14" spans="2:7" s="15" customFormat="1">
      <c r="B14" s="155" t="s">
        <v>26</v>
      </c>
      <c r="C14" s="156" t="str">
        <f>res_PD!C14</f>
        <v>31.12.2010</v>
      </c>
      <c r="D14" s="156"/>
      <c r="E14" s="156" t="str">
        <f>res_PD!E14</f>
        <v>31.12.2011</v>
      </c>
      <c r="F14" s="156"/>
      <c r="G14" s="107" t="s">
        <v>30</v>
      </c>
    </row>
    <row r="15" spans="2:7" s="15" customFormat="1">
      <c r="B15" s="155"/>
      <c r="C15" s="105" t="s">
        <v>28</v>
      </c>
      <c r="D15" s="108" t="s">
        <v>29</v>
      </c>
      <c r="E15" s="105" t="s">
        <v>28</v>
      </c>
      <c r="F15" s="108" t="s">
        <v>29</v>
      </c>
      <c r="G15" s="108" t="str">
        <f>res_PD!G15</f>
        <v>2010-2011</v>
      </c>
    </row>
    <row r="16" spans="2:7">
      <c r="B16" s="8" t="s">
        <v>22</v>
      </c>
      <c r="C16" s="24">
        <f>C34</f>
        <v>195608572.79351965</v>
      </c>
      <c r="D16" s="127">
        <f>C16/$C$18</f>
        <v>0.62280156596991376</v>
      </c>
      <c r="E16" s="24">
        <f>E34</f>
        <v>29551179.217037022</v>
      </c>
      <c r="F16" s="127">
        <f>E16/$E$18</f>
        <v>0.20566665425712249</v>
      </c>
      <c r="G16" s="127">
        <f>E16/C16-1</f>
        <v>-0.84892697290813202</v>
      </c>
    </row>
    <row r="17" spans="2:7">
      <c r="B17" s="8" t="s">
        <v>23</v>
      </c>
      <c r="C17" s="24">
        <f>C55</f>
        <v>118469913.00619186</v>
      </c>
      <c r="D17" s="127">
        <f>C17/$C$18</f>
        <v>0.37719843403008624</v>
      </c>
      <c r="E17" s="24">
        <f>E55</f>
        <v>114133655.46740541</v>
      </c>
      <c r="F17" s="127">
        <f>E17/$E$18</f>
        <v>0.79433334574287751</v>
      </c>
      <c r="G17" s="127">
        <f>E17/C17-1</f>
        <v>-3.6602183868910454E-2</v>
      </c>
    </row>
    <row r="18" spans="2:7" s="15" customFormat="1">
      <c r="B18" s="9" t="s">
        <v>27</v>
      </c>
      <c r="C18" s="129">
        <f>SUM(C16:C17)</f>
        <v>314078485.79971153</v>
      </c>
      <c r="D18" s="128">
        <f>SUM(D16:D17)</f>
        <v>1</v>
      </c>
      <c r="E18" s="129">
        <f>SUM(E16:E17)</f>
        <v>143684834.68444243</v>
      </c>
      <c r="F18" s="128">
        <f>SUM(F16:F17)</f>
        <v>1</v>
      </c>
      <c r="G18" s="128">
        <f>E18/C18-1</f>
        <v>-0.54251933455871748</v>
      </c>
    </row>
    <row r="20" spans="2:7">
      <c r="B20" s="11"/>
    </row>
    <row r="21" spans="2:7" ht="21">
      <c r="B21" s="12" t="s">
        <v>51</v>
      </c>
    </row>
    <row r="22" spans="2:7">
      <c r="B22" s="14" t="str">
        <f>Índice!E39</f>
        <v>Cifras en UF al 31.12.2011</v>
      </c>
    </row>
    <row r="24" spans="2:7">
      <c r="B24" s="155" t="s">
        <v>26</v>
      </c>
      <c r="C24" s="156" t="str">
        <f>res_PD!C14</f>
        <v>31.12.2010</v>
      </c>
      <c r="D24" s="156"/>
      <c r="E24" s="156" t="str">
        <f>res_PD!E14</f>
        <v>31.12.2011</v>
      </c>
      <c r="F24" s="156"/>
      <c r="G24" s="107" t="s">
        <v>30</v>
      </c>
    </row>
    <row r="25" spans="2:7">
      <c r="B25" s="155"/>
      <c r="C25" s="105" t="s">
        <v>28</v>
      </c>
      <c r="D25" s="108" t="s">
        <v>29</v>
      </c>
      <c r="E25" s="105" t="s">
        <v>28</v>
      </c>
      <c r="F25" s="108" t="s">
        <v>29</v>
      </c>
      <c r="G25" s="108" t="str">
        <f>res_PD!G15</f>
        <v>2010-2011</v>
      </c>
    </row>
    <row r="26" spans="2:7">
      <c r="B26" s="16" t="str">
        <f>'Datos Generales'!B19</f>
        <v>Incendio</v>
      </c>
      <c r="C26" s="24">
        <f>Índice!$C$39*'Datos Generales'!C19</f>
        <v>167381011.95261833</v>
      </c>
      <c r="D26" s="127">
        <f>C26/$C$34</f>
        <v>0.8556936414504811</v>
      </c>
      <c r="E26" s="24">
        <f>Índice!$D$39*'Datos Generales'!D19</f>
        <v>4911122.1255197022</v>
      </c>
      <c r="F26" s="127">
        <f>E26/$E$34</f>
        <v>0.16619039428004662</v>
      </c>
      <c r="G26" s="127">
        <f>E26/C26-1</f>
        <v>-0.97065902477092247</v>
      </c>
    </row>
    <row r="27" spans="2:7">
      <c r="B27" s="16" t="str">
        <f>'Datos Generales'!B20</f>
        <v>Vehículos</v>
      </c>
      <c r="C27" s="24">
        <f>Índice!$C$39*'Datos Generales'!C20</f>
        <v>10428779.966022776</v>
      </c>
      <c r="D27" s="127">
        <f t="shared" ref="D27:D33" si="0">C27/$C$34</f>
        <v>5.3314534312517994E-2</v>
      </c>
      <c r="E27" s="24">
        <f>Índice!$D$39*'Datos Generales'!D20</f>
        <v>11424393.750255113</v>
      </c>
      <c r="F27" s="127">
        <f t="shared" ref="F27:F33" si="1">E27/$E$34</f>
        <v>0.3865968821869773</v>
      </c>
      <c r="G27" s="127">
        <f t="shared" ref="G27:G33" si="2">E27/C27-1</f>
        <v>9.5467905879313975E-2</v>
      </c>
    </row>
    <row r="28" spans="2:7">
      <c r="B28" s="16" t="str">
        <f>'Datos Generales'!B21</f>
        <v>Transporte</v>
      </c>
      <c r="C28" s="24">
        <f>Índice!$C$39*'Datos Generales'!C21</f>
        <v>2199830.8130064248</v>
      </c>
      <c r="D28" s="127">
        <f t="shared" si="0"/>
        <v>1.1246085903037188E-2</v>
      </c>
      <c r="E28" s="24">
        <f>Índice!$D$39*'Datos Generales'!D21</f>
        <v>915042.63697501074</v>
      </c>
      <c r="F28" s="127">
        <f t="shared" si="1"/>
        <v>3.096467420993694E-2</v>
      </c>
      <c r="G28" s="127">
        <f t="shared" si="2"/>
        <v>-0.58403953996604996</v>
      </c>
    </row>
    <row r="29" spans="2:7">
      <c r="B29" s="16" t="str">
        <f>'Datos Generales'!B22</f>
        <v>Robo C/Fractura</v>
      </c>
      <c r="C29" s="24">
        <f>Índice!$C$39*'Datos Generales'!C22</f>
        <v>767762.14079806861</v>
      </c>
      <c r="D29" s="127">
        <f t="shared" si="0"/>
        <v>3.9249922937094504E-3</v>
      </c>
      <c r="E29" s="24">
        <f>Índice!$D$39*'Datos Generales'!D22</f>
        <v>802268.09598802903</v>
      </c>
      <c r="F29" s="127">
        <f t="shared" si="1"/>
        <v>2.7148429174207053E-2</v>
      </c>
      <c r="G29" s="127">
        <f t="shared" si="2"/>
        <v>4.4943548732544247E-2</v>
      </c>
    </row>
    <row r="30" spans="2:7">
      <c r="B30" s="16" t="str">
        <f>'Datos Generales'!B23</f>
        <v>SOAP</v>
      </c>
      <c r="C30" s="24">
        <f>Índice!$C$39*'Datos Generales'!C23</f>
        <v>1233870.4437779502</v>
      </c>
      <c r="D30" s="127">
        <f t="shared" si="0"/>
        <v>6.3078546413218722E-3</v>
      </c>
      <c r="E30" s="24">
        <f>Índice!$D$39*'Datos Generales'!D23</f>
        <v>1233287.2073824247</v>
      </c>
      <c r="F30" s="127">
        <f t="shared" si="1"/>
        <v>4.1733942267569567E-2</v>
      </c>
      <c r="G30" s="127">
        <f t="shared" si="2"/>
        <v>-4.7268852128401484E-4</v>
      </c>
    </row>
    <row r="31" spans="2:7">
      <c r="B31" s="16" t="str">
        <f>'Datos Generales'!B24</f>
        <v>Garantía y Crédito</v>
      </c>
      <c r="C31" s="24">
        <f>Índice!$C$39*'Datos Generales'!C24</f>
        <v>691991.53598952247</v>
      </c>
      <c r="D31" s="127">
        <f t="shared" si="0"/>
        <v>3.5376339907145808E-3</v>
      </c>
      <c r="E31" s="24">
        <f>Índice!$D$39*'Datos Generales'!D24</f>
        <v>999223.1552572595</v>
      </c>
      <c r="F31" s="127">
        <f t="shared" si="1"/>
        <v>3.3813309036452306E-2</v>
      </c>
      <c r="G31" s="127">
        <f t="shared" si="2"/>
        <v>0.44398175886415592</v>
      </c>
    </row>
    <row r="32" spans="2:7">
      <c r="B32" s="16" t="str">
        <f>'Datos Generales'!B25</f>
        <v>Responsabilidad Civil</v>
      </c>
      <c r="C32" s="24">
        <f>Índice!$C$39*'Datos Generales'!C25</f>
        <v>1284964.216717819</v>
      </c>
      <c r="D32" s="127">
        <f t="shared" si="0"/>
        <v>6.5690588012939522E-3</v>
      </c>
      <c r="E32" s="24">
        <f>Índice!$D$39*'Datos Generales'!D25</f>
        <v>1143548.0260859074</v>
      </c>
      <c r="F32" s="127">
        <f t="shared" si="1"/>
        <v>3.8697204523960999E-2</v>
      </c>
      <c r="G32" s="127">
        <f t="shared" si="2"/>
        <v>-0.11005457489947124</v>
      </c>
    </row>
    <row r="33" spans="2:7">
      <c r="B33" s="16" t="str">
        <f>'Datos Generales'!B26</f>
        <v>Otros</v>
      </c>
      <c r="C33" s="24">
        <f>Índice!$C$39*'Datos Generales'!C26</f>
        <v>11620361.724588742</v>
      </c>
      <c r="D33" s="127">
        <f t="shared" si="0"/>
        <v>5.9406198606923817E-2</v>
      </c>
      <c r="E33" s="24">
        <f>Índice!$D$39*'Datos Generales'!D26</f>
        <v>8122294.2195735807</v>
      </c>
      <c r="F33" s="127">
        <f t="shared" si="1"/>
        <v>0.27485516432084939</v>
      </c>
      <c r="G33" s="127">
        <f t="shared" si="2"/>
        <v>-0.3010291407377822</v>
      </c>
    </row>
    <row r="34" spans="2:7" s="15" customFormat="1">
      <c r="B34" s="9" t="s">
        <v>27</v>
      </c>
      <c r="C34" s="129">
        <f>SUM(C26:C33)</f>
        <v>195608572.79351965</v>
      </c>
      <c r="D34" s="128">
        <f>SUM(D26:D33)</f>
        <v>1</v>
      </c>
      <c r="E34" s="129">
        <f>SUM(E26:E33)</f>
        <v>29551179.217037022</v>
      </c>
      <c r="F34" s="128">
        <f>SUM(F26:F33)</f>
        <v>1</v>
      </c>
      <c r="G34" s="128">
        <f>E34/C34-1</f>
        <v>-0.84892697290813202</v>
      </c>
    </row>
    <row r="36" spans="2:7">
      <c r="B36" s="17" t="s">
        <v>40</v>
      </c>
    </row>
    <row r="37" spans="2:7">
      <c r="B37" s="17" t="s">
        <v>38</v>
      </c>
    </row>
    <row r="38" spans="2:7">
      <c r="B38" s="17" t="s">
        <v>39</v>
      </c>
    </row>
    <row r="39" spans="2:7">
      <c r="B39" s="18" t="s">
        <v>53</v>
      </c>
      <c r="C39" s="18"/>
      <c r="D39" s="18"/>
      <c r="E39" s="18"/>
      <c r="F39" s="18"/>
      <c r="G39" s="18"/>
    </row>
    <row r="42" spans="2:7" ht="21">
      <c r="B42" s="12" t="s">
        <v>52</v>
      </c>
    </row>
    <row r="43" spans="2:7">
      <c r="B43" s="14" t="str">
        <f>Índice!E39</f>
        <v>Cifras en UF al 31.12.2011</v>
      </c>
    </row>
    <row r="45" spans="2:7">
      <c r="B45" s="155" t="s">
        <v>26</v>
      </c>
      <c r="C45" s="156" t="str">
        <f>res_PD!C14</f>
        <v>31.12.2010</v>
      </c>
      <c r="D45" s="156"/>
      <c r="E45" s="156" t="str">
        <f>res_PD!E14</f>
        <v>31.12.2011</v>
      </c>
      <c r="F45" s="156"/>
      <c r="G45" s="107" t="s">
        <v>30</v>
      </c>
    </row>
    <row r="46" spans="2:7">
      <c r="B46" s="155"/>
      <c r="C46" s="105" t="s">
        <v>28</v>
      </c>
      <c r="D46" s="108" t="s">
        <v>29</v>
      </c>
      <c r="E46" s="105" t="s">
        <v>28</v>
      </c>
      <c r="F46" s="108" t="s">
        <v>29</v>
      </c>
      <c r="G46" s="108" t="str">
        <f>res_PD!G15</f>
        <v>2010-2011</v>
      </c>
    </row>
    <row r="47" spans="2:7">
      <c r="B47" s="16" t="str">
        <f>'Datos Vida'!B19</f>
        <v>Individuales</v>
      </c>
      <c r="C47" s="24">
        <f>Índice!$C$39*'Datos Vida'!C19</f>
        <v>9430925.7511459738</v>
      </c>
      <c r="D47" s="127">
        <f>C47/$C$55</f>
        <v>7.9606083197284558E-2</v>
      </c>
      <c r="E47" s="24">
        <f>Índice!$D$39*'Datos Vida'!D19</f>
        <v>8918758.2953822166</v>
      </c>
      <c r="F47" s="127">
        <f>E47/$E$55</f>
        <v>7.8143105632231841E-2</v>
      </c>
      <c r="G47" s="127">
        <f>E47/C47-1</f>
        <v>-5.4307230199699408E-2</v>
      </c>
    </row>
    <row r="48" spans="2:7">
      <c r="B48" s="16" t="str">
        <f>'Datos Vida'!B20</f>
        <v>Desgravamen</v>
      </c>
      <c r="C48" s="24">
        <f>Índice!$C$39*'Datos Vida'!C20</f>
        <v>4327250.6181384306</v>
      </c>
      <c r="D48" s="127">
        <f t="shared" ref="D48:D54" si="3">C48/$C$55</f>
        <v>3.6526156796555305E-2</v>
      </c>
      <c r="E48" s="24">
        <f>Índice!$D$39*'Datos Vida'!D20</f>
        <v>3815581.9741877085</v>
      </c>
      <c r="F48" s="127">
        <f t="shared" ref="F48:F54" si="4">E48/$E$55</f>
        <v>3.3430822473546132E-2</v>
      </c>
      <c r="G48" s="127">
        <f t="shared" ref="G48:G54" si="5">E48/C48-1</f>
        <v>-0.11824335798947561</v>
      </c>
    </row>
    <row r="49" spans="2:7">
      <c r="B49" s="16" t="str">
        <f>'Datos Vida'!B21</f>
        <v>Grupo</v>
      </c>
      <c r="C49" s="24">
        <f>Índice!$C$39*'Datos Vida'!C21</f>
        <v>10487659.323578281</v>
      </c>
      <c r="D49" s="127">
        <f t="shared" si="3"/>
        <v>8.8525930824564211E-2</v>
      </c>
      <c r="E49" s="24">
        <f>Índice!$D$39*'Datos Vida'!D21</f>
        <v>9025093.6237189956</v>
      </c>
      <c r="F49" s="127">
        <f t="shared" si="4"/>
        <v>7.9074779360732955E-2</v>
      </c>
      <c r="G49" s="127">
        <f t="shared" si="5"/>
        <v>-0.13945587425510242</v>
      </c>
    </row>
    <row r="50" spans="2:7">
      <c r="B50" s="16" t="str">
        <f>'Datos Vida'!B22</f>
        <v>Seguros APV</v>
      </c>
      <c r="C50" s="24">
        <f>Índice!$C$39*'Datos Vida'!C22</f>
        <v>2496204.6649934398</v>
      </c>
      <c r="D50" s="127">
        <f t="shared" si="3"/>
        <v>2.1070368008651908E-2</v>
      </c>
      <c r="E50" s="24">
        <f>Índice!$D$39*'Datos Vida'!D22</f>
        <v>2712261.0851425249</v>
      </c>
      <c r="F50" s="127">
        <f t="shared" si="4"/>
        <v>2.3763902715944286E-2</v>
      </c>
      <c r="G50" s="127">
        <f t="shared" si="5"/>
        <v>8.6553968582401053E-2</v>
      </c>
    </row>
    <row r="51" spans="2:7">
      <c r="B51" s="16" t="str">
        <f>'Datos Vida'!B23</f>
        <v>Renta Vitalicia Vejez</v>
      </c>
      <c r="C51" s="24">
        <f>Índice!$C$39*'Datos Vida'!C23</f>
        <v>59677814.737911634</v>
      </c>
      <c r="D51" s="127">
        <f t="shared" si="3"/>
        <v>0.50373814940501016</v>
      </c>
      <c r="E51" s="24">
        <f>Índice!$D$39*'Datos Vida'!D23</f>
        <v>49774996.624656916</v>
      </c>
      <c r="F51" s="127">
        <f t="shared" si="4"/>
        <v>0.436111473174289</v>
      </c>
      <c r="G51" s="127">
        <f t="shared" si="5"/>
        <v>-0.16593801493478177</v>
      </c>
    </row>
    <row r="52" spans="2:7">
      <c r="B52" s="16" t="str">
        <f>'Datos Vida'!B24</f>
        <v>Renta Vitalicia Invalidez</v>
      </c>
      <c r="C52" s="24">
        <f>Índice!$C$39*'Datos Vida'!C24</f>
        <v>6988425.2326321164</v>
      </c>
      <c r="D52" s="127">
        <f t="shared" si="3"/>
        <v>5.898902983297425E-2</v>
      </c>
      <c r="E52" s="24">
        <f>Índice!$D$39*'Datos Vida'!D24</f>
        <v>13784302.07548837</v>
      </c>
      <c r="F52" s="127">
        <f t="shared" si="4"/>
        <v>0.12077333385177458</v>
      </c>
      <c r="G52" s="127">
        <f t="shared" si="5"/>
        <v>0.97244752811022894</v>
      </c>
    </row>
    <row r="53" spans="2:7">
      <c r="B53" s="16" t="str">
        <f>'Datos Vida'!B25</f>
        <v>Renta Vitalicia Sobrevivencia</v>
      </c>
      <c r="C53" s="24">
        <f>Índice!$C$39*'Datos Vida'!C25</f>
        <v>11031381.344220959</v>
      </c>
      <c r="D53" s="127">
        <f t="shared" si="3"/>
        <v>9.3115467584114792E-2</v>
      </c>
      <c r="E53" s="24">
        <f>Índice!$D$39*'Datos Vida'!D25</f>
        <v>10816918.340919072</v>
      </c>
      <c r="F53" s="127">
        <f t="shared" si="4"/>
        <v>9.4774133857547349E-2</v>
      </c>
      <c r="G53" s="127">
        <f t="shared" si="5"/>
        <v>-1.9441173921001087E-2</v>
      </c>
    </row>
    <row r="54" spans="2:7">
      <c r="B54" s="16" t="str">
        <f>'Datos Vida'!B26</f>
        <v>Seg. AFP + Inv. y Sobr.</v>
      </c>
      <c r="C54" s="24">
        <f>Índice!$C$39*'Datos Vida'!C26</f>
        <v>14030251.333571034</v>
      </c>
      <c r="D54" s="127">
        <f t="shared" si="3"/>
        <v>0.11842881435084483</v>
      </c>
      <c r="E54" s="24">
        <f>Índice!$D$39*'Datos Vida'!D26</f>
        <v>15285743.447909597</v>
      </c>
      <c r="F54" s="127">
        <f t="shared" si="4"/>
        <v>0.13392844893393377</v>
      </c>
      <c r="G54" s="127">
        <f t="shared" si="5"/>
        <v>8.948464888397778E-2</v>
      </c>
    </row>
    <row r="55" spans="2:7" s="15" customFormat="1">
      <c r="B55" s="9" t="s">
        <v>27</v>
      </c>
      <c r="C55" s="129">
        <f>SUM(C47:C54)</f>
        <v>118469913.00619186</v>
      </c>
      <c r="D55" s="128">
        <f>SUM(D47:D54)</f>
        <v>1</v>
      </c>
      <c r="E55" s="129">
        <f>SUM(E47:E54)</f>
        <v>114133655.46740541</v>
      </c>
      <c r="F55" s="128">
        <f>SUM(F47:F54)</f>
        <v>0.99999999999999989</v>
      </c>
      <c r="G55" s="128">
        <f>E55/C55-1</f>
        <v>-3.6602183868910454E-2</v>
      </c>
    </row>
    <row r="56" spans="2:7">
      <c r="C56" s="130"/>
      <c r="D56" s="131"/>
      <c r="E56" s="130"/>
      <c r="F56" s="131"/>
      <c r="G56" s="131"/>
    </row>
    <row r="57" spans="2:7">
      <c r="B57" s="8" t="s">
        <v>48</v>
      </c>
      <c r="C57" s="24">
        <f>SUM(C51:C53)</f>
        <v>77697621.314764708</v>
      </c>
      <c r="D57" s="127">
        <f>C57/C55</f>
        <v>0.65584264682209925</v>
      </c>
      <c r="E57" s="24">
        <f>SUM(E51:E53)</f>
        <v>74376217.041064367</v>
      </c>
      <c r="F57" s="127">
        <f>E57/E55</f>
        <v>0.65165894088361098</v>
      </c>
      <c r="G57" s="127">
        <f>E57/C57-1</f>
        <v>-4.2747824418521541E-2</v>
      </c>
    </row>
  </sheetData>
  <mergeCells count="9">
    <mergeCell ref="B45:B46"/>
    <mergeCell ref="C45:D45"/>
    <mergeCell ref="E45:F45"/>
    <mergeCell ref="B14:B15"/>
    <mergeCell ref="C14:D14"/>
    <mergeCell ref="E14:F14"/>
    <mergeCell ref="B24:B25"/>
    <mergeCell ref="C24:D24"/>
    <mergeCell ref="E24:F24"/>
  </mergeCells>
  <conditionalFormatting sqref="A1:XFD1048576">
    <cfRule type="cellIs" dxfId="18" priority="2" stopIfTrue="1" operator="lessThan">
      <formula>0</formula>
    </cfRule>
  </conditionalFormatting>
  <hyperlinks>
    <hyperlink ref="C3" location="Índice!A1" display="Volver al Índice"/>
  </hyperlinks>
  <pageMargins left="0.70866141732283472" right="0.70866141732283472" top="0.74803149606299213" bottom="0.74803149606299213" header="0.31496062992125984" footer="0.31496062992125984"/>
  <pageSetup scale="80" orientation="portrait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3:G51"/>
  <sheetViews>
    <sheetView zoomScale="80" zoomScaleNormal="80" workbookViewId="0"/>
  </sheetViews>
  <sheetFormatPr baseColWidth="10" defaultRowHeight="12.75"/>
  <cols>
    <col min="1" max="1" width="5.7109375" style="4" customWidth="1"/>
    <col min="2" max="2" width="22.85546875" style="4" customWidth="1"/>
    <col min="3" max="3" width="13.5703125" style="4" customWidth="1"/>
    <col min="4" max="4" width="13.5703125" style="13" customWidth="1"/>
    <col min="5" max="5" width="13.5703125" style="4" customWidth="1"/>
    <col min="6" max="7" width="13.5703125" style="13" customWidth="1"/>
    <col min="8" max="16384" width="11.42578125" style="4"/>
  </cols>
  <sheetData>
    <row r="3" spans="2:7">
      <c r="C3" s="5" t="s">
        <v>14</v>
      </c>
    </row>
    <row r="11" spans="2:7" ht="21">
      <c r="B11" s="12" t="s">
        <v>54</v>
      </c>
    </row>
    <row r="12" spans="2:7">
      <c r="B12" s="14" t="str">
        <f>Índice!E43</f>
        <v>Cifras al 31.12.2011</v>
      </c>
    </row>
    <row r="14" spans="2:7" s="15" customFormat="1">
      <c r="B14" s="155" t="s">
        <v>26</v>
      </c>
      <c r="C14" s="156" t="str">
        <f>res_PD!C14</f>
        <v>31.12.2010</v>
      </c>
      <c r="D14" s="156"/>
      <c r="E14" s="156" t="str">
        <f>res_PD!E14</f>
        <v>31.12.2011</v>
      </c>
      <c r="F14" s="156"/>
      <c r="G14" s="107" t="s">
        <v>30</v>
      </c>
    </row>
    <row r="15" spans="2:7" s="15" customFormat="1">
      <c r="B15" s="155"/>
      <c r="C15" s="105" t="s">
        <v>28</v>
      </c>
      <c r="D15" s="108" t="s">
        <v>29</v>
      </c>
      <c r="E15" s="105" t="s">
        <v>28</v>
      </c>
      <c r="F15" s="108" t="s">
        <v>29</v>
      </c>
      <c r="G15" s="108" t="str">
        <f>res_PD!G15</f>
        <v>2010-2011</v>
      </c>
    </row>
    <row r="16" spans="2:7">
      <c r="B16" s="8" t="s">
        <v>22</v>
      </c>
      <c r="C16" s="24">
        <f>C34</f>
        <v>1053578</v>
      </c>
      <c r="D16" s="127">
        <f>C16/$C$18</f>
        <v>0.11156007141857269</v>
      </c>
      <c r="E16" s="24">
        <f>E34</f>
        <v>950380</v>
      </c>
      <c r="F16" s="127">
        <f>E16/$E$18</f>
        <v>8.7575386080675735E-2</v>
      </c>
      <c r="G16" s="127">
        <f>E16/C16-1</f>
        <v>-9.7950033125217106E-2</v>
      </c>
    </row>
    <row r="17" spans="2:7">
      <c r="B17" s="8" t="s">
        <v>23</v>
      </c>
      <c r="C17" s="24">
        <f>C51</f>
        <v>8390464</v>
      </c>
      <c r="D17" s="127">
        <f>C17/$C$18</f>
        <v>0.88843992858142729</v>
      </c>
      <c r="E17" s="24">
        <f>E51</f>
        <v>9901756</v>
      </c>
      <c r="F17" s="127">
        <f>E17/$E$18</f>
        <v>0.91242461391932428</v>
      </c>
      <c r="G17" s="127">
        <f>E17/C17-1</f>
        <v>0.18012019359120068</v>
      </c>
    </row>
    <row r="18" spans="2:7" s="15" customFormat="1">
      <c r="B18" s="9" t="s">
        <v>27</v>
      </c>
      <c r="C18" s="129">
        <f>SUM(C16:C17)</f>
        <v>9444042</v>
      </c>
      <c r="D18" s="128">
        <f>SUM(D16:D17)</f>
        <v>1</v>
      </c>
      <c r="E18" s="129">
        <f>SUM(E16:E17)</f>
        <v>10852136</v>
      </c>
      <c r="F18" s="128">
        <f>SUM(F16:F17)</f>
        <v>1</v>
      </c>
      <c r="G18" s="128">
        <f>E18/C18-1</f>
        <v>0.1490986592393384</v>
      </c>
    </row>
    <row r="20" spans="2:7">
      <c r="B20" s="11"/>
    </row>
    <row r="21" spans="2:7" ht="21">
      <c r="B21" s="12" t="s">
        <v>55</v>
      </c>
    </row>
    <row r="22" spans="2:7">
      <c r="B22" s="14" t="str">
        <f>Índice!E43</f>
        <v>Cifras al 31.12.2011</v>
      </c>
    </row>
    <row r="24" spans="2:7">
      <c r="B24" s="155" t="s">
        <v>26</v>
      </c>
      <c r="C24" s="156" t="str">
        <f>res_PD!C14</f>
        <v>31.12.2010</v>
      </c>
      <c r="D24" s="156"/>
      <c r="E24" s="156" t="str">
        <f>res_PD!E14</f>
        <v>31.12.2011</v>
      </c>
      <c r="F24" s="156"/>
      <c r="G24" s="107" t="s">
        <v>30</v>
      </c>
    </row>
    <row r="25" spans="2:7">
      <c r="B25" s="155"/>
      <c r="C25" s="105" t="s">
        <v>28</v>
      </c>
      <c r="D25" s="108" t="s">
        <v>29</v>
      </c>
      <c r="E25" s="105" t="s">
        <v>28</v>
      </c>
      <c r="F25" s="108" t="s">
        <v>29</v>
      </c>
      <c r="G25" s="108" t="str">
        <f>res_PD!G15</f>
        <v>2010-2011</v>
      </c>
    </row>
    <row r="26" spans="2:7">
      <c r="B26" s="16" t="str">
        <f>'Datos Generales'!B32</f>
        <v>Incendio</v>
      </c>
      <c r="C26" s="24">
        <f>'Datos Generales'!C32</f>
        <v>269724</v>
      </c>
      <c r="D26" s="127">
        <f>C26/$C$34</f>
        <v>0.25600762354567008</v>
      </c>
      <c r="E26" s="24">
        <f>'Datos Generales'!D32</f>
        <v>97937</v>
      </c>
      <c r="F26" s="127">
        <f>E26/$E$34</f>
        <v>0.10305035880384689</v>
      </c>
      <c r="G26" s="127">
        <f>E26/C26-1</f>
        <v>-0.63689920066438277</v>
      </c>
    </row>
    <row r="27" spans="2:7">
      <c r="B27" s="16" t="str">
        <f>'Datos Generales'!B33</f>
        <v>Vehículos</v>
      </c>
      <c r="C27" s="24">
        <f>'Datos Generales'!C33</f>
        <v>440730</v>
      </c>
      <c r="D27" s="127">
        <f t="shared" ref="D27:D33" si="0">C27/$C$34</f>
        <v>0.41831739083390124</v>
      </c>
      <c r="E27" s="24">
        <f>'Datos Generales'!D33</f>
        <v>483590</v>
      </c>
      <c r="F27" s="127">
        <f t="shared" ref="F27:F33" si="1">E27/$E$34</f>
        <v>0.5088385698352238</v>
      </c>
      <c r="G27" s="127">
        <f t="shared" ref="G27:G33" si="2">E27/C27-1</f>
        <v>9.7247748054364314E-2</v>
      </c>
    </row>
    <row r="28" spans="2:7">
      <c r="B28" s="16" t="str">
        <f>'Datos Generales'!B34</f>
        <v>Transporte</v>
      </c>
      <c r="C28" s="24">
        <f>'Datos Generales'!C34</f>
        <v>67933</v>
      </c>
      <c r="D28" s="127">
        <f t="shared" si="0"/>
        <v>6.4478377490798017E-2</v>
      </c>
      <c r="E28" s="24">
        <f>'Datos Generales'!D34</f>
        <v>68702</v>
      </c>
      <c r="F28" s="127">
        <f t="shared" si="1"/>
        <v>7.2288979145184035E-2</v>
      </c>
      <c r="G28" s="127">
        <f t="shared" si="2"/>
        <v>1.131997703619736E-2</v>
      </c>
    </row>
    <row r="29" spans="2:7">
      <c r="B29" s="16" t="str">
        <f>'Datos Generales'!B35</f>
        <v>Robo C/Fractura</v>
      </c>
      <c r="C29" s="24">
        <f>'Datos Generales'!C35</f>
        <v>11350</v>
      </c>
      <c r="D29" s="127">
        <f t="shared" si="0"/>
        <v>1.077281416278624E-2</v>
      </c>
      <c r="E29" s="24">
        <f>'Datos Generales'!D35</f>
        <v>16119</v>
      </c>
      <c r="F29" s="127">
        <f t="shared" si="1"/>
        <v>1.696058418737768E-2</v>
      </c>
      <c r="G29" s="127">
        <f t="shared" si="2"/>
        <v>0.4201762114537444</v>
      </c>
    </row>
    <row r="30" spans="2:7">
      <c r="B30" s="16" t="str">
        <f>'Datos Generales'!B36</f>
        <v>SOAP</v>
      </c>
      <c r="C30" s="24">
        <f>'Datos Generales'!C36</f>
        <v>27310</v>
      </c>
      <c r="D30" s="127">
        <f t="shared" si="0"/>
        <v>2.5921194254246008E-2</v>
      </c>
      <c r="E30" s="24">
        <f>'Datos Generales'!D36</f>
        <v>29766</v>
      </c>
      <c r="F30" s="127">
        <f t="shared" si="1"/>
        <v>3.1320103537532354E-2</v>
      </c>
      <c r="G30" s="127">
        <f t="shared" si="2"/>
        <v>8.9930428414500163E-2</v>
      </c>
    </row>
    <row r="31" spans="2:7">
      <c r="B31" s="16" t="str">
        <f>'Datos Generales'!B37</f>
        <v>Garantía y Crédito</v>
      </c>
      <c r="C31" s="24">
        <f>'Datos Generales'!C37</f>
        <v>7560</v>
      </c>
      <c r="D31" s="127">
        <f t="shared" si="0"/>
        <v>7.1755484643756797E-3</v>
      </c>
      <c r="E31" s="24">
        <f>'Datos Generales'!D37</f>
        <v>3999</v>
      </c>
      <c r="F31" s="127">
        <f t="shared" si="1"/>
        <v>4.2077905679833326E-3</v>
      </c>
      <c r="G31" s="127">
        <f t="shared" si="2"/>
        <v>-0.47103174603174602</v>
      </c>
    </row>
    <row r="32" spans="2:7">
      <c r="B32" s="16" t="str">
        <f>'Datos Generales'!B38</f>
        <v>Responsabilidad Civil</v>
      </c>
      <c r="C32" s="24">
        <f>'Datos Generales'!C38</f>
        <v>9080</v>
      </c>
      <c r="D32" s="127">
        <f t="shared" si="0"/>
        <v>8.6182513302289904E-3</v>
      </c>
      <c r="E32" s="24">
        <f>'Datos Generales'!D38</f>
        <v>10859</v>
      </c>
      <c r="F32" s="127">
        <f t="shared" si="1"/>
        <v>1.1425955933416108E-2</v>
      </c>
      <c r="G32" s="127">
        <f t="shared" si="2"/>
        <v>0.19592511013215863</v>
      </c>
    </row>
    <row r="33" spans="2:7">
      <c r="B33" s="16" t="str">
        <f>'Datos Generales'!B39</f>
        <v>Otros</v>
      </c>
      <c r="C33" s="24">
        <f>'Datos Generales'!C39</f>
        <v>219891</v>
      </c>
      <c r="D33" s="127">
        <f t="shared" si="0"/>
        <v>0.20870879991799374</v>
      </c>
      <c r="E33" s="24">
        <f>'Datos Generales'!D39</f>
        <v>239408</v>
      </c>
      <c r="F33" s="127">
        <f t="shared" si="1"/>
        <v>0.25190765798943582</v>
      </c>
      <c r="G33" s="127">
        <f t="shared" si="2"/>
        <v>8.8757611725809538E-2</v>
      </c>
    </row>
    <row r="34" spans="2:7" s="15" customFormat="1">
      <c r="B34" s="9" t="s">
        <v>27</v>
      </c>
      <c r="C34" s="129">
        <f>SUM(C26:C33)</f>
        <v>1053578</v>
      </c>
      <c r="D34" s="128">
        <f>SUM(D26:D33)</f>
        <v>0.99999999999999989</v>
      </c>
      <c r="E34" s="129">
        <f>SUM(E26:E33)</f>
        <v>950380</v>
      </c>
      <c r="F34" s="128">
        <f>SUM(F26:F33)</f>
        <v>1</v>
      </c>
      <c r="G34" s="128">
        <f>E34/C34-1</f>
        <v>-9.7950033125217106E-2</v>
      </c>
    </row>
    <row r="36" spans="2:7">
      <c r="B36" s="17" t="s">
        <v>40</v>
      </c>
    </row>
    <row r="37" spans="2:7">
      <c r="B37" s="17" t="s">
        <v>38</v>
      </c>
    </row>
    <row r="38" spans="2:7">
      <c r="B38" s="17" t="s">
        <v>39</v>
      </c>
    </row>
    <row r="39" spans="2:7">
      <c r="B39" s="18" t="s">
        <v>53</v>
      </c>
      <c r="C39" s="18"/>
      <c r="D39" s="18"/>
      <c r="E39" s="18"/>
      <c r="F39" s="18"/>
      <c r="G39" s="18"/>
    </row>
    <row r="42" spans="2:7" ht="21">
      <c r="B42" s="12" t="s">
        <v>56</v>
      </c>
    </row>
    <row r="43" spans="2:7">
      <c r="B43" s="14" t="str">
        <f>Índice!E43</f>
        <v>Cifras al 31.12.2011</v>
      </c>
    </row>
    <row r="45" spans="2:7">
      <c r="B45" s="155" t="s">
        <v>26</v>
      </c>
      <c r="C45" s="156" t="str">
        <f>res_PD!C14</f>
        <v>31.12.2010</v>
      </c>
      <c r="D45" s="156"/>
      <c r="E45" s="156" t="str">
        <f>res_PD!E14</f>
        <v>31.12.2011</v>
      </c>
      <c r="F45" s="156"/>
      <c r="G45" s="107" t="s">
        <v>30</v>
      </c>
    </row>
    <row r="46" spans="2:7">
      <c r="B46" s="155"/>
      <c r="C46" s="105" t="s">
        <v>28</v>
      </c>
      <c r="D46" s="108" t="s">
        <v>29</v>
      </c>
      <c r="E46" s="105" t="s">
        <v>28</v>
      </c>
      <c r="F46" s="108" t="s">
        <v>29</v>
      </c>
      <c r="G46" s="108" t="str">
        <f>res_PD!G15</f>
        <v>2010-2011</v>
      </c>
    </row>
    <row r="47" spans="2:7">
      <c r="B47" s="16" t="str">
        <f>'Datos Vida'!B32</f>
        <v>Individuales</v>
      </c>
      <c r="C47" s="24">
        <f>'Datos Vida'!C32</f>
        <v>95935</v>
      </c>
      <c r="D47" s="127">
        <f>C47/$C$51</f>
        <v>1.1433813433917361E-2</v>
      </c>
      <c r="E47" s="24">
        <f>'Datos Vida'!D32</f>
        <v>118452</v>
      </c>
      <c r="F47" s="127">
        <f>E47/$E$51</f>
        <v>1.1962726611320255E-2</v>
      </c>
      <c r="G47" s="127">
        <f>E47/C47-1</f>
        <v>0.23471100224110075</v>
      </c>
    </row>
    <row r="48" spans="2:7">
      <c r="B48" s="16" t="str">
        <f>'Datos Vida'!B33</f>
        <v>Desgravamen</v>
      </c>
      <c r="C48" s="24">
        <f>'Datos Vida'!C33</f>
        <v>66124</v>
      </c>
      <c r="D48" s="127">
        <f>C48/$C$51</f>
        <v>7.880851404642222E-3</v>
      </c>
      <c r="E48" s="24">
        <f>'Datos Vida'!D33</f>
        <v>64904</v>
      </c>
      <c r="F48" s="127">
        <f>E48/$E$51</f>
        <v>6.5547969471273582E-3</v>
      </c>
      <c r="G48" s="127">
        <f>E48/C48-1</f>
        <v>-1.8450184501844991E-2</v>
      </c>
    </row>
    <row r="49" spans="2:7">
      <c r="B49" s="16" t="str">
        <f>'Datos Vida'!B34</f>
        <v>Grupo</v>
      </c>
      <c r="C49" s="24">
        <f>'Datos Vida'!C34</f>
        <v>8217474</v>
      </c>
      <c r="D49" s="127">
        <f>C49/$C$51</f>
        <v>0.9793825466624968</v>
      </c>
      <c r="E49" s="24">
        <f>'Datos Vida'!D34</f>
        <v>9706700</v>
      </c>
      <c r="F49" s="127">
        <f>E49/$E$51</f>
        <v>0.98030086784606685</v>
      </c>
      <c r="G49" s="127">
        <f>E49/C49-1</f>
        <v>0.18122673707273051</v>
      </c>
    </row>
    <row r="50" spans="2:7">
      <c r="B50" s="16" t="str">
        <f>'Datos Vida'!B35</f>
        <v>Seguros APV</v>
      </c>
      <c r="C50" s="24">
        <f>'Datos Vida'!C35</f>
        <v>10931</v>
      </c>
      <c r="D50" s="127">
        <f>C50/$C$51</f>
        <v>1.3027884989435625E-3</v>
      </c>
      <c r="E50" s="24">
        <f>'Datos Vida'!D35</f>
        <v>11700</v>
      </c>
      <c r="F50" s="127">
        <f>E50/$E$51</f>
        <v>1.1816085954854875E-3</v>
      </c>
      <c r="G50" s="127">
        <f>E50/C50-1</f>
        <v>7.0350379654194439E-2</v>
      </c>
    </row>
    <row r="51" spans="2:7" s="15" customFormat="1">
      <c r="B51" s="9" t="s">
        <v>27</v>
      </c>
      <c r="C51" s="129">
        <f>SUM(C47:C50)</f>
        <v>8390464</v>
      </c>
      <c r="D51" s="128">
        <f>SUM(D47:D50)</f>
        <v>1</v>
      </c>
      <c r="E51" s="129">
        <f>SUM(E47:E50)</f>
        <v>9901756</v>
      </c>
      <c r="F51" s="128">
        <f>SUM(F47:F50)</f>
        <v>0.99999999999999989</v>
      </c>
      <c r="G51" s="128">
        <f>E51/C51-1</f>
        <v>0.18012019359120068</v>
      </c>
    </row>
  </sheetData>
  <mergeCells count="9">
    <mergeCell ref="B45:B46"/>
    <mergeCell ref="C45:D45"/>
    <mergeCell ref="E45:F45"/>
    <mergeCell ref="B14:B15"/>
    <mergeCell ref="C14:D14"/>
    <mergeCell ref="E14:F14"/>
    <mergeCell ref="B24:B25"/>
    <mergeCell ref="C24:D24"/>
    <mergeCell ref="E24:F24"/>
  </mergeCells>
  <conditionalFormatting sqref="A1:XFD1048576">
    <cfRule type="cellIs" dxfId="17" priority="2" stopIfTrue="1" operator="lessThan">
      <formula>0</formula>
    </cfRule>
  </conditionalFormatting>
  <hyperlinks>
    <hyperlink ref="C3" location="Índice!A1" display="Volver al Índice"/>
  </hyperlinks>
  <pageMargins left="0.70866141732283472" right="0.70866141732283472" top="0.74803149606299213" bottom="0.74803149606299213" header="0.31496062992125984" footer="0.31496062992125984"/>
  <pageSetup scale="80" orientation="portrait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3:G57"/>
  <sheetViews>
    <sheetView zoomScale="80" zoomScaleNormal="80" workbookViewId="0"/>
  </sheetViews>
  <sheetFormatPr baseColWidth="10" defaultRowHeight="12.75"/>
  <cols>
    <col min="1" max="1" width="5.7109375" style="4" customWidth="1"/>
    <col min="2" max="2" width="22.85546875" style="4" customWidth="1"/>
    <col min="3" max="3" width="13.5703125" style="4" customWidth="1"/>
    <col min="4" max="4" width="13.5703125" style="13" customWidth="1"/>
    <col min="5" max="5" width="13.5703125" style="4" customWidth="1"/>
    <col min="6" max="7" width="13.5703125" style="13" customWidth="1"/>
    <col min="8" max="16384" width="11.42578125" style="4"/>
  </cols>
  <sheetData>
    <row r="3" spans="2:7">
      <c r="C3" s="5" t="s">
        <v>14</v>
      </c>
    </row>
    <row r="11" spans="2:7" ht="21">
      <c r="B11" s="12" t="s">
        <v>57</v>
      </c>
    </row>
    <row r="12" spans="2:7">
      <c r="B12" s="14" t="str">
        <f>Índice!E43</f>
        <v>Cifras al 31.12.2011</v>
      </c>
    </row>
    <row r="14" spans="2:7" s="15" customFormat="1">
      <c r="B14" s="155" t="s">
        <v>26</v>
      </c>
      <c r="C14" s="156" t="str">
        <f>res_PD!C14</f>
        <v>31.12.2010</v>
      </c>
      <c r="D14" s="156"/>
      <c r="E14" s="156" t="str">
        <f>res_PD!E14</f>
        <v>31.12.2011</v>
      </c>
      <c r="F14" s="156"/>
      <c r="G14" s="107" t="s">
        <v>30</v>
      </c>
    </row>
    <row r="15" spans="2:7" s="15" customFormat="1">
      <c r="B15" s="155"/>
      <c r="C15" s="105" t="s">
        <v>28</v>
      </c>
      <c r="D15" s="108" t="s">
        <v>29</v>
      </c>
      <c r="E15" s="105" t="s">
        <v>28</v>
      </c>
      <c r="F15" s="108" t="s">
        <v>29</v>
      </c>
      <c r="G15" s="108" t="str">
        <f>res_PD!G15</f>
        <v>2010-2011</v>
      </c>
    </row>
    <row r="16" spans="2:7">
      <c r="B16" s="8" t="s">
        <v>22</v>
      </c>
      <c r="C16" s="24">
        <f>C34</f>
        <v>9867437</v>
      </c>
      <c r="D16" s="127">
        <f>C16/$C$18</f>
        <v>0.91185875843734643</v>
      </c>
      <c r="E16" s="24">
        <f>E34</f>
        <v>11260301</v>
      </c>
      <c r="F16" s="127">
        <f>E16/$E$18</f>
        <v>0.91059873824794968</v>
      </c>
      <c r="G16" s="127">
        <f>E16/C16-1</f>
        <v>0.14115762786223018</v>
      </c>
    </row>
    <row r="17" spans="2:7">
      <c r="B17" s="8" t="s">
        <v>23</v>
      </c>
      <c r="C17" s="24">
        <f>C55</f>
        <v>953797</v>
      </c>
      <c r="D17" s="127">
        <f>C17/$C$18</f>
        <v>8.8141241562653572E-2</v>
      </c>
      <c r="E17" s="24">
        <f>E55</f>
        <v>1105520</v>
      </c>
      <c r="F17" s="127">
        <f>E17/$E$18</f>
        <v>8.9401261752050265E-2</v>
      </c>
      <c r="G17" s="127">
        <f>E17/C17-1</f>
        <v>0.15907263285583828</v>
      </c>
    </row>
    <row r="18" spans="2:7" s="15" customFormat="1">
      <c r="B18" s="9" t="s">
        <v>27</v>
      </c>
      <c r="C18" s="129">
        <f>SUM(C16:C17)</f>
        <v>10821234</v>
      </c>
      <c r="D18" s="128">
        <f>SUM(D16:D17)</f>
        <v>1</v>
      </c>
      <c r="E18" s="129">
        <f>SUM(E16:E17)</f>
        <v>12365821</v>
      </c>
      <c r="F18" s="128">
        <f>SUM(F16:F17)</f>
        <v>1</v>
      </c>
      <c r="G18" s="128">
        <f>E18/C18-1</f>
        <v>0.14273667864496775</v>
      </c>
    </row>
    <row r="20" spans="2:7">
      <c r="B20" s="11"/>
    </row>
    <row r="21" spans="2:7" ht="21">
      <c r="B21" s="12" t="s">
        <v>58</v>
      </c>
    </row>
    <row r="22" spans="2:7">
      <c r="B22" s="14" t="str">
        <f>Índice!E43</f>
        <v>Cifras al 31.12.2011</v>
      </c>
    </row>
    <row r="24" spans="2:7">
      <c r="B24" s="155" t="s">
        <v>26</v>
      </c>
      <c r="C24" s="156" t="str">
        <f>res_PD!C14</f>
        <v>31.12.2010</v>
      </c>
      <c r="D24" s="156"/>
      <c r="E24" s="156" t="str">
        <f>res_PD!E14</f>
        <v>31.12.2011</v>
      </c>
      <c r="F24" s="156"/>
      <c r="G24" s="107" t="s">
        <v>30</v>
      </c>
    </row>
    <row r="25" spans="2:7">
      <c r="B25" s="155"/>
      <c r="C25" s="105" t="s">
        <v>28</v>
      </c>
      <c r="D25" s="108" t="s">
        <v>29</v>
      </c>
      <c r="E25" s="105" t="s">
        <v>28</v>
      </c>
      <c r="F25" s="108" t="s">
        <v>29</v>
      </c>
      <c r="G25" s="108" t="str">
        <f>res_PD!G15</f>
        <v>2010-2011</v>
      </c>
    </row>
    <row r="26" spans="2:7">
      <c r="B26" s="16" t="str">
        <f>'Datos Generales'!B45</f>
        <v>Incendio</v>
      </c>
      <c r="C26" s="24">
        <f>'Datos Generales'!C45</f>
        <v>1555240</v>
      </c>
      <c r="D26" s="127">
        <f>C26/$C$34</f>
        <v>0.15761337011829921</v>
      </c>
      <c r="E26" s="24">
        <f>'Datos Generales'!D45</f>
        <v>1852924</v>
      </c>
      <c r="F26" s="127">
        <f>E26/$E$34</f>
        <v>0.16455368289000444</v>
      </c>
      <c r="G26" s="127">
        <f>E26/C26-1</f>
        <v>0.19140711401455723</v>
      </c>
    </row>
    <row r="27" spans="2:7">
      <c r="B27" s="16" t="str">
        <f>'Datos Generales'!B46</f>
        <v>Vehículos</v>
      </c>
      <c r="C27" s="24">
        <f>'Datos Generales'!C46</f>
        <v>1835110</v>
      </c>
      <c r="D27" s="127">
        <f t="shared" ref="D27:D33" si="0">C27/$C$34</f>
        <v>0.18597635839985602</v>
      </c>
      <c r="E27" s="24">
        <f>'Datos Generales'!D46</f>
        <v>2131233</v>
      </c>
      <c r="F27" s="127">
        <f t="shared" ref="F27:F33" si="1">E27/$E$34</f>
        <v>0.18926962964844368</v>
      </c>
      <c r="G27" s="127">
        <f t="shared" ref="G27:G33" si="2">E27/C27-1</f>
        <v>0.16136525875833052</v>
      </c>
    </row>
    <row r="28" spans="2:7">
      <c r="B28" s="16" t="str">
        <f>'Datos Generales'!B47</f>
        <v>Transporte</v>
      </c>
      <c r="C28" s="24">
        <f>'Datos Generales'!C47</f>
        <v>86652</v>
      </c>
      <c r="D28" s="127">
        <f t="shared" si="0"/>
        <v>8.781611678898989E-3</v>
      </c>
      <c r="E28" s="24">
        <f>'Datos Generales'!D47</f>
        <v>93684</v>
      </c>
      <c r="F28" s="127">
        <f t="shared" si="1"/>
        <v>8.3198486434776474E-3</v>
      </c>
      <c r="G28" s="127">
        <f t="shared" si="2"/>
        <v>8.1152194986843895E-2</v>
      </c>
    </row>
    <row r="29" spans="2:7">
      <c r="B29" s="16" t="str">
        <f>'Datos Generales'!B48</f>
        <v>Robo C/Fractura</v>
      </c>
      <c r="C29" s="24">
        <f>'Datos Generales'!C48</f>
        <v>400619</v>
      </c>
      <c r="D29" s="127">
        <f t="shared" si="0"/>
        <v>4.0600107201089808E-2</v>
      </c>
      <c r="E29" s="24">
        <f>'Datos Generales'!D48</f>
        <v>508189</v>
      </c>
      <c r="F29" s="127">
        <f t="shared" si="1"/>
        <v>4.5131031577219829E-2</v>
      </c>
      <c r="G29" s="127">
        <f t="shared" si="2"/>
        <v>0.26850948157725929</v>
      </c>
    </row>
    <row r="30" spans="2:7">
      <c r="B30" s="16" t="str">
        <f>'Datos Generales'!B49</f>
        <v>SOAP</v>
      </c>
      <c r="C30" s="24">
        <f>'Datos Generales'!C49</f>
        <v>3278375</v>
      </c>
      <c r="D30" s="127">
        <f t="shared" si="0"/>
        <v>0.33224179693267869</v>
      </c>
      <c r="E30" s="24">
        <f>'Datos Generales'!D49</f>
        <v>3565564</v>
      </c>
      <c r="F30" s="127">
        <f t="shared" si="1"/>
        <v>0.31664908424739269</v>
      </c>
      <c r="G30" s="127">
        <f t="shared" si="2"/>
        <v>8.7601021847714122E-2</v>
      </c>
    </row>
    <row r="31" spans="2:7">
      <c r="B31" s="16" t="str">
        <f>'Datos Generales'!B50</f>
        <v>Garantía y Crédito</v>
      </c>
      <c r="C31" s="24">
        <f>'Datos Generales'!C50</f>
        <v>37020</v>
      </c>
      <c r="D31" s="127">
        <f t="shared" si="0"/>
        <v>3.7517341129211161E-3</v>
      </c>
      <c r="E31" s="24">
        <f>'Datos Generales'!D50</f>
        <v>49092</v>
      </c>
      <c r="F31" s="127">
        <f t="shared" si="1"/>
        <v>4.3597413603774894E-3</v>
      </c>
      <c r="G31" s="127">
        <f t="shared" si="2"/>
        <v>0.32609400324149118</v>
      </c>
    </row>
    <row r="32" spans="2:7">
      <c r="B32" s="16" t="str">
        <f>'Datos Generales'!B51</f>
        <v>Responsabilidad Civil</v>
      </c>
      <c r="C32" s="24">
        <f>'Datos Generales'!C51</f>
        <v>211669</v>
      </c>
      <c r="D32" s="127">
        <f t="shared" si="0"/>
        <v>2.1451264396215551E-2</v>
      </c>
      <c r="E32" s="24">
        <f>'Datos Generales'!D51</f>
        <v>257461</v>
      </c>
      <c r="F32" s="127">
        <f t="shared" si="1"/>
        <v>2.2864486482199721E-2</v>
      </c>
      <c r="G32" s="127">
        <f t="shared" si="2"/>
        <v>0.21633777265447462</v>
      </c>
    </row>
    <row r="33" spans="2:7">
      <c r="B33" s="16" t="str">
        <f>'Datos Generales'!B52</f>
        <v>Otros</v>
      </c>
      <c r="C33" s="24">
        <f>'Datos Generales'!C52</f>
        <v>2462752</v>
      </c>
      <c r="D33" s="127">
        <f t="shared" si="0"/>
        <v>0.24958375716004064</v>
      </c>
      <c r="E33" s="24">
        <f>'Datos Generales'!D52</f>
        <v>2802154</v>
      </c>
      <c r="F33" s="127">
        <f t="shared" si="1"/>
        <v>0.24885249515088451</v>
      </c>
      <c r="G33" s="127">
        <f t="shared" si="2"/>
        <v>0.13781412013877148</v>
      </c>
    </row>
    <row r="34" spans="2:7" s="15" customFormat="1">
      <c r="B34" s="9" t="s">
        <v>27</v>
      </c>
      <c r="C34" s="129">
        <f>SUM(C26:C33)</f>
        <v>9867437</v>
      </c>
      <c r="D34" s="128">
        <f>SUM(D26:D33)</f>
        <v>1</v>
      </c>
      <c r="E34" s="129">
        <f>SUM(E26:E33)</f>
        <v>11260301</v>
      </c>
      <c r="F34" s="128">
        <f>SUM(F26:F33)</f>
        <v>1</v>
      </c>
      <c r="G34" s="128">
        <f>E34/C34-1</f>
        <v>0.14115762786223018</v>
      </c>
    </row>
    <row r="36" spans="2:7">
      <c r="B36" s="17" t="s">
        <v>40</v>
      </c>
    </row>
    <row r="37" spans="2:7">
      <c r="B37" s="17" t="s">
        <v>38</v>
      </c>
    </row>
    <row r="38" spans="2:7">
      <c r="B38" s="17" t="s">
        <v>39</v>
      </c>
    </row>
    <row r="39" spans="2:7">
      <c r="B39" s="18" t="s">
        <v>53</v>
      </c>
      <c r="C39" s="18"/>
      <c r="D39" s="18"/>
      <c r="E39" s="18"/>
      <c r="F39" s="18"/>
      <c r="G39" s="18"/>
    </row>
    <row r="42" spans="2:7" ht="21">
      <c r="B42" s="12" t="s">
        <v>59</v>
      </c>
    </row>
    <row r="43" spans="2:7">
      <c r="B43" s="14" t="str">
        <f>Índice!E43</f>
        <v>Cifras al 31.12.2011</v>
      </c>
    </row>
    <row r="45" spans="2:7">
      <c r="B45" s="155" t="s">
        <v>26</v>
      </c>
      <c r="C45" s="156" t="str">
        <f>res_PD!C14</f>
        <v>31.12.2010</v>
      </c>
      <c r="D45" s="156"/>
      <c r="E45" s="156" t="str">
        <f>res_PD!E14</f>
        <v>31.12.2011</v>
      </c>
      <c r="F45" s="156"/>
      <c r="G45" s="107" t="s">
        <v>30</v>
      </c>
    </row>
    <row r="46" spans="2:7">
      <c r="B46" s="155"/>
      <c r="C46" s="105" t="s">
        <v>28</v>
      </c>
      <c r="D46" s="108" t="s">
        <v>29</v>
      </c>
      <c r="E46" s="105" t="s">
        <v>28</v>
      </c>
      <c r="F46" s="108" t="s">
        <v>29</v>
      </c>
      <c r="G46" s="108" t="str">
        <f>res_PD!G15</f>
        <v>2010-2011</v>
      </c>
    </row>
    <row r="47" spans="2:7">
      <c r="B47" s="16" t="str">
        <f>'Datos Vida'!B41</f>
        <v>Individuales</v>
      </c>
      <c r="C47" s="24">
        <f>'Datos Vida'!C41</f>
        <v>799322</v>
      </c>
      <c r="D47" s="127">
        <f>C47/$C$55</f>
        <v>0.83804205716730085</v>
      </c>
      <c r="E47" s="24">
        <f>'Datos Vida'!D41</f>
        <v>902171</v>
      </c>
      <c r="F47" s="127">
        <f>E47/$E$55</f>
        <v>0.81606031550763447</v>
      </c>
      <c r="G47" s="127">
        <f>E47/C47-1</f>
        <v>0.12867029807762087</v>
      </c>
    </row>
    <row r="48" spans="2:7">
      <c r="B48" s="16" t="str">
        <f>'Datos Vida'!B42</f>
        <v>Desgravamen</v>
      </c>
      <c r="C48" s="24">
        <f>'Datos Vida'!C42</f>
        <v>10059</v>
      </c>
      <c r="D48" s="127">
        <f t="shared" ref="D48:D54" si="3">C48/$C$55</f>
        <v>1.0546269279521743E-2</v>
      </c>
      <c r="E48" s="24">
        <f>'Datos Vida'!D42</f>
        <v>34423</v>
      </c>
      <c r="F48" s="127">
        <f t="shared" ref="F48:F54" si="4">E48/$E$55</f>
        <v>3.1137383312830162E-2</v>
      </c>
      <c r="G48" s="127">
        <f t="shared" ref="G48:G54" si="5">E48/C48-1</f>
        <v>2.422109553633562</v>
      </c>
    </row>
    <row r="49" spans="2:7">
      <c r="B49" s="16" t="str">
        <f>'Datos Vida'!B43</f>
        <v>Grupo</v>
      </c>
      <c r="C49" s="24">
        <f>'Datos Vida'!C43</f>
        <v>89356</v>
      </c>
      <c r="D49" s="127">
        <f t="shared" si="3"/>
        <v>9.3684505193453116E-2</v>
      </c>
      <c r="E49" s="24">
        <f>'Datos Vida'!D43</f>
        <v>102622</v>
      </c>
      <c r="F49" s="127">
        <f t="shared" si="4"/>
        <v>9.2826904985888997E-2</v>
      </c>
      <c r="G49" s="127">
        <f t="shared" si="5"/>
        <v>0.14846233045346713</v>
      </c>
    </row>
    <row r="50" spans="2:7">
      <c r="B50" s="16" t="str">
        <f>'Datos Vida'!B44</f>
        <v>Seguros APV</v>
      </c>
      <c r="C50" s="24">
        <f>'Datos Vida'!C44</f>
        <v>32026</v>
      </c>
      <c r="D50" s="127">
        <f t="shared" si="3"/>
        <v>3.3577375479268652E-2</v>
      </c>
      <c r="E50" s="24">
        <f>'Datos Vida'!D44</f>
        <v>41653</v>
      </c>
      <c r="F50" s="127">
        <f t="shared" si="4"/>
        <v>3.7677292134018381E-2</v>
      </c>
      <c r="G50" s="127">
        <f t="shared" si="5"/>
        <v>0.30059951289577214</v>
      </c>
    </row>
    <row r="51" spans="2:7">
      <c r="B51" s="16" t="str">
        <f>'Datos Vida'!B45</f>
        <v>Renta Vitalicia Vejez</v>
      </c>
      <c r="C51" s="24">
        <f>'Datos Vida'!C45</f>
        <v>17546</v>
      </c>
      <c r="D51" s="127">
        <f t="shared" si="3"/>
        <v>1.839594798473889E-2</v>
      </c>
      <c r="E51" s="24">
        <f>'Datos Vida'!D45</f>
        <v>16733</v>
      </c>
      <c r="F51" s="127">
        <f t="shared" si="4"/>
        <v>1.5135863665967147E-2</v>
      </c>
      <c r="G51" s="127">
        <f t="shared" si="5"/>
        <v>-4.6335347087655299E-2</v>
      </c>
    </row>
    <row r="52" spans="2:7">
      <c r="B52" s="16" t="str">
        <f>'Datos Vida'!B46</f>
        <v>Renta Vitalicia Invalidez</v>
      </c>
      <c r="C52" s="24">
        <f>'Datos Vida'!C46</f>
        <v>3564</v>
      </c>
      <c r="D52" s="127">
        <f t="shared" si="3"/>
        <v>3.7366441706149214E-3</v>
      </c>
      <c r="E52" s="24">
        <f>'Datos Vida'!D46</f>
        <v>5469</v>
      </c>
      <c r="F52" s="127">
        <f t="shared" si="4"/>
        <v>4.9469932701353206E-3</v>
      </c>
      <c r="G52" s="127">
        <f t="shared" si="5"/>
        <v>0.5345117845117846</v>
      </c>
    </row>
    <row r="53" spans="2:7">
      <c r="B53" s="16" t="str">
        <f>'Datos Vida'!B47</f>
        <v>Renta Vitalicia Sobrevivencia</v>
      </c>
      <c r="C53" s="24">
        <f>'Datos Vida'!C47</f>
        <v>1918</v>
      </c>
      <c r="D53" s="127">
        <f t="shared" si="3"/>
        <v>2.0109100783500052E-3</v>
      </c>
      <c r="E53" s="24">
        <f>'Datos Vida'!D47</f>
        <v>2446</v>
      </c>
      <c r="F53" s="127">
        <f t="shared" si="4"/>
        <v>2.2125334684130545E-3</v>
      </c>
      <c r="G53" s="127">
        <f t="shared" si="5"/>
        <v>0.27528675703858196</v>
      </c>
    </row>
    <row r="54" spans="2:7">
      <c r="B54" s="16" t="str">
        <f>'Datos Vida'!B48</f>
        <v>Seg. AFP + Inv. y Sobr.</v>
      </c>
      <c r="C54" s="24">
        <f>'Datos Vida'!C48</f>
        <v>6</v>
      </c>
      <c r="D54" s="127">
        <f t="shared" si="3"/>
        <v>6.2906467518769716E-6</v>
      </c>
      <c r="E54" s="24">
        <f>'Datos Vida'!D48</f>
        <v>3</v>
      </c>
      <c r="F54" s="127">
        <f t="shared" si="4"/>
        <v>2.7136551125262321E-6</v>
      </c>
      <c r="G54" s="127">
        <f t="shared" si="5"/>
        <v>-0.5</v>
      </c>
    </row>
    <row r="55" spans="2:7" s="15" customFormat="1">
      <c r="B55" s="9" t="s">
        <v>27</v>
      </c>
      <c r="C55" s="129">
        <f>SUM(C47:C54)</f>
        <v>953797</v>
      </c>
      <c r="D55" s="128">
        <f>SUM(D47:D54)</f>
        <v>1</v>
      </c>
      <c r="E55" s="129">
        <f>SUM(E47:E54)</f>
        <v>1105520</v>
      </c>
      <c r="F55" s="128">
        <f>SUM(F47:F54)</f>
        <v>1.0000000000000002</v>
      </c>
      <c r="G55" s="128">
        <f>E55/C55-1</f>
        <v>0.15907263285583828</v>
      </c>
    </row>
    <row r="56" spans="2:7">
      <c r="C56" s="130"/>
      <c r="D56" s="131"/>
      <c r="E56" s="130"/>
      <c r="F56" s="131"/>
      <c r="G56" s="131"/>
    </row>
    <row r="57" spans="2:7">
      <c r="B57" s="8" t="s">
        <v>48</v>
      </c>
      <c r="C57" s="24">
        <f>SUM(C51:C53)</f>
        <v>23028</v>
      </c>
      <c r="D57" s="127">
        <f>C57/C55</f>
        <v>2.4143502233703817E-2</v>
      </c>
      <c r="E57" s="24">
        <f>SUM(E51:E53)</f>
        <v>24648</v>
      </c>
      <c r="F57" s="127">
        <f>E57/E55</f>
        <v>2.2295390404515524E-2</v>
      </c>
      <c r="G57" s="127">
        <f>E57/C57-1</f>
        <v>7.034914017717564E-2</v>
      </c>
    </row>
  </sheetData>
  <mergeCells count="9">
    <mergeCell ref="B45:B46"/>
    <mergeCell ref="C45:D45"/>
    <mergeCell ref="E45:F45"/>
    <mergeCell ref="B14:B15"/>
    <mergeCell ref="C14:D14"/>
    <mergeCell ref="E14:F14"/>
    <mergeCell ref="B24:B25"/>
    <mergeCell ref="C24:D24"/>
    <mergeCell ref="E24:F24"/>
  </mergeCells>
  <conditionalFormatting sqref="A1:XFD1048576">
    <cfRule type="cellIs" dxfId="16" priority="2" stopIfTrue="1" operator="lessThan">
      <formula>0</formula>
    </cfRule>
  </conditionalFormatting>
  <hyperlinks>
    <hyperlink ref="C3" location="Índice!A1" display="Volver al Índice"/>
  </hyperlinks>
  <pageMargins left="0.70866141732283472" right="0.70866141732283472" top="0.74803149606299213" bottom="0.74803149606299213" header="0.31496062992125984" footer="0.31496062992125984"/>
  <pageSetup scale="80" orientation="portrait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3:I52"/>
  <sheetViews>
    <sheetView zoomScale="80" zoomScaleNormal="80" workbookViewId="0"/>
  </sheetViews>
  <sheetFormatPr baseColWidth="10" defaultRowHeight="12.75"/>
  <cols>
    <col min="1" max="1" width="5.7109375" style="4" customWidth="1"/>
    <col min="2" max="2" width="30" style="4" customWidth="1"/>
    <col min="3" max="3" width="13.5703125" style="19" customWidth="1"/>
    <col min="4" max="4" width="13.5703125" style="4" customWidth="1"/>
    <col min="5" max="6" width="13.5703125" style="19" customWidth="1"/>
    <col min="7" max="9" width="13.5703125" style="4" customWidth="1"/>
    <col min="10" max="16384" width="11.42578125" style="4"/>
  </cols>
  <sheetData>
    <row r="3" spans="2:9">
      <c r="C3" s="5" t="s">
        <v>14</v>
      </c>
      <c r="E3" s="4"/>
    </row>
    <row r="11" spans="2:9" ht="21">
      <c r="B11" s="12" t="s">
        <v>60</v>
      </c>
    </row>
    <row r="12" spans="2:9">
      <c r="B12" s="20" t="str">
        <f>Índice!E39</f>
        <v>Cifras en UF al 31.12.2011</v>
      </c>
    </row>
    <row r="14" spans="2:9" s="15" customFormat="1" ht="25.5">
      <c r="B14" s="109" t="s">
        <v>63</v>
      </c>
      <c r="C14" s="105" t="str">
        <f>'Datos Generales'!C57</f>
        <v>Prima Directa</v>
      </c>
      <c r="D14" s="105" t="str">
        <f>'Datos Generales'!D57</f>
        <v>Resultado de Operaciones</v>
      </c>
      <c r="E14" s="105" t="str">
        <f>'Datos Generales'!E57</f>
        <v>Utilidad</v>
      </c>
      <c r="F14" s="105" t="str">
        <f>'Datos Generales'!F57</f>
        <v>Producto de Inversiones</v>
      </c>
      <c r="G14" s="105" t="str">
        <f>'Datos Generales'!G57</f>
        <v>Siniestros Directos</v>
      </c>
      <c r="H14" s="105" t="str">
        <f>'Datos Generales'!H57</f>
        <v>Patrimonio</v>
      </c>
      <c r="I14" s="105" t="str">
        <f>'Datos Generales'!I57</f>
        <v>Inversiones</v>
      </c>
    </row>
    <row r="15" spans="2:9" s="15" customFormat="1">
      <c r="B15" s="21" t="str">
        <f>'Datos Generales'!B58</f>
        <v>ACE Seguros S.A.</v>
      </c>
      <c r="C15" s="22">
        <f>Índice!$D$39*'Datos Generales'!C58</f>
        <v>3677877.2613116605</v>
      </c>
      <c r="D15" s="22">
        <f>Índice!$D$39*'Datos Generales'!D58</f>
        <v>12695.551230531222</v>
      </c>
      <c r="E15" s="22">
        <f>Índice!$D$39*'Datos Generales'!E58</f>
        <v>4748.0424131482732</v>
      </c>
      <c r="F15" s="22">
        <f>Índice!$D$39*'Datos Generales'!F58</f>
        <v>1348.0290463411056</v>
      </c>
      <c r="G15" s="22">
        <f>Índice!$D$39*'Datos Generales'!G58</f>
        <v>1577831.1951674954</v>
      </c>
      <c r="H15" s="22">
        <f>Índice!$D$39*'Datos Generales'!H58</f>
        <v>661520.01230822783</v>
      </c>
      <c r="I15" s="22">
        <f>Índice!$D$39*'Datos Generales'!I58</f>
        <v>474555.25089003646</v>
      </c>
    </row>
    <row r="16" spans="2:9">
      <c r="B16" s="21" t="str">
        <f>'Datos Generales'!B59</f>
        <v>Aseguradora Magallanes</v>
      </c>
      <c r="C16" s="22">
        <f>Índice!$D$39*'Datos Generales'!C59</f>
        <v>5966627.0746024828</v>
      </c>
      <c r="D16" s="22">
        <f>Índice!$D$39*'Datos Generales'!D59</f>
        <v>181076.09974508869</v>
      </c>
      <c r="E16" s="22">
        <f>Índice!$D$39*'Datos Generales'!E59</f>
        <v>173995.23549578071</v>
      </c>
      <c r="F16" s="22">
        <f>Índice!$D$39*'Datos Generales'!F59</f>
        <v>14058.337590825884</v>
      </c>
      <c r="G16" s="22">
        <f>Índice!$D$39*'Datos Generales'!G59</f>
        <v>2735553.1503276885</v>
      </c>
      <c r="H16" s="22">
        <f>Índice!$D$39*'Datos Generales'!H59</f>
        <v>1118138.3536309944</v>
      </c>
      <c r="I16" s="22">
        <f>Índice!$D$39*'Datos Generales'!I59</f>
        <v>1905408.5779915072</v>
      </c>
    </row>
    <row r="17" spans="2:9">
      <c r="B17" s="21" t="str">
        <f>'Datos Generales'!B60</f>
        <v>BCI Seguros Generales</v>
      </c>
      <c r="C17" s="22">
        <f>Índice!$D$39*'Datos Generales'!C60</f>
        <v>7357722.7176961722</v>
      </c>
      <c r="D17" s="22">
        <f>Índice!$D$39*'Datos Generales'!D60</f>
        <v>274887.13346128986</v>
      </c>
      <c r="E17" s="22">
        <f>Índice!$D$39*'Datos Generales'!E60</f>
        <v>302343.09364435234</v>
      </c>
      <c r="F17" s="22">
        <f>Índice!$D$39*'Datos Generales'!F60</f>
        <v>46246.730626988479</v>
      </c>
      <c r="G17" s="22">
        <f>Índice!$D$39*'Datos Generales'!G60</f>
        <v>3756660.370511747</v>
      </c>
      <c r="H17" s="22">
        <f>Índice!$D$39*'Datos Generales'!H60</f>
        <v>1673898.1691511136</v>
      </c>
      <c r="I17" s="22">
        <f>Índice!$D$39*'Datos Generales'!I60</f>
        <v>3608287.2410237179</v>
      </c>
    </row>
    <row r="18" spans="2:9" s="15" customFormat="1">
      <c r="B18" s="21" t="str">
        <f>'Datos Generales'!B61</f>
        <v>Cardif</v>
      </c>
      <c r="C18" s="22">
        <f>Índice!$D$39*'Datos Generales'!C61</f>
        <v>5738502.3255104618</v>
      </c>
      <c r="D18" s="22">
        <f>Índice!$D$39*'Datos Generales'!D61</f>
        <v>62855.078242919742</v>
      </c>
      <c r="E18" s="22">
        <f>Índice!$D$39*'Datos Generales'!E61</f>
        <v>213669.93764698441</v>
      </c>
      <c r="F18" s="22">
        <f>Índice!$D$39*'Datos Generales'!F61</f>
        <v>194022.1216173119</v>
      </c>
      <c r="G18" s="22">
        <f>Índice!$D$39*'Datos Generales'!G61</f>
        <v>1629069.8003007979</v>
      </c>
      <c r="H18" s="22">
        <f>Índice!$D$39*'Datos Generales'!H61</f>
        <v>2764998.9257213701</v>
      </c>
      <c r="I18" s="22">
        <f>Índice!$D$39*'Datos Generales'!I61</f>
        <v>7795518.4863391677</v>
      </c>
    </row>
    <row r="19" spans="2:9">
      <c r="B19" s="21" t="str">
        <f>'Datos Generales'!B62</f>
        <v>Chartis Chile</v>
      </c>
      <c r="C19" s="22">
        <f>Índice!$D$39*'Datos Generales'!C62</f>
        <v>3522214.6467013815</v>
      </c>
      <c r="D19" s="22">
        <f>Índice!$D$39*'Datos Generales'!D62</f>
        <v>181139.03139091496</v>
      </c>
      <c r="E19" s="22">
        <f>Índice!$D$39*'Datos Generales'!E62</f>
        <v>350469.65488070127</v>
      </c>
      <c r="F19" s="22">
        <f>Índice!$D$39*'Datos Generales'!F62</f>
        <v>117020.02733467211</v>
      </c>
      <c r="G19" s="22">
        <f>Índice!$D$39*'Datos Generales'!G62</f>
        <v>3399115.1891335933</v>
      </c>
      <c r="H19" s="22">
        <f>Índice!$D$39*'Datos Generales'!H62</f>
        <v>1900399.9725487048</v>
      </c>
      <c r="I19" s="22">
        <f>Índice!$D$39*'Datos Generales'!I62</f>
        <v>2388084.1642358964</v>
      </c>
    </row>
    <row r="20" spans="2:9">
      <c r="B20" s="21" t="str">
        <f>'Datos Generales'!B63</f>
        <v>Chilena Consolidada</v>
      </c>
      <c r="C20" s="22">
        <f>Índice!$D$39*'Datos Generales'!C63</f>
        <v>6013447.0528657222</v>
      </c>
      <c r="D20" s="22">
        <f>Índice!$D$39*'Datos Generales'!D63</f>
        <v>85491.631616177066</v>
      </c>
      <c r="E20" s="22">
        <f>Índice!$D$39*'Datos Generales'!E63</f>
        <v>44759.561191942419</v>
      </c>
      <c r="F20" s="22">
        <f>Índice!$D$39*'Datos Generales'!F63</f>
        <v>4211.1722286190516</v>
      </c>
      <c r="G20" s="22">
        <f>Índice!$D$39*'Datos Generales'!G63</f>
        <v>2932211.2242604857</v>
      </c>
      <c r="H20" s="22">
        <f>Índice!$D$39*'Datos Generales'!H63</f>
        <v>1278107.0089167368</v>
      </c>
      <c r="I20" s="22">
        <f>Índice!$D$39*'Datos Generales'!I63</f>
        <v>1634950.3880635309</v>
      </c>
    </row>
    <row r="21" spans="2:9">
      <c r="B21" s="21" t="str">
        <f>'Datos Generales'!B64</f>
        <v>Chubb de Chile</v>
      </c>
      <c r="C21" s="22">
        <f>Índice!$D$39*'Datos Generales'!C64</f>
        <v>953666.47483653692</v>
      </c>
      <c r="D21" s="22">
        <f>Índice!$D$39*'Datos Generales'!D64</f>
        <v>25578.955442331422</v>
      </c>
      <c r="E21" s="22">
        <f>Índice!$D$39*'Datos Generales'!E64</f>
        <v>-6477.0703188252637</v>
      </c>
      <c r="F21" s="22">
        <f>Índice!$D$39*'Datos Generales'!F64</f>
        <v>17699.402037227006</v>
      </c>
      <c r="G21" s="22">
        <f>Índice!$D$39*'Datos Generales'!G64</f>
        <v>89959.957890071921</v>
      </c>
      <c r="H21" s="22">
        <f>Índice!$D$39*'Datos Generales'!H64</f>
        <v>324366.11953962565</v>
      </c>
      <c r="I21" s="22">
        <f>Índice!$D$39*'Datos Generales'!I64</f>
        <v>340651.69016099826</v>
      </c>
    </row>
    <row r="22" spans="2:9">
      <c r="B22" s="21" t="str">
        <f>'Datos Generales'!B65</f>
        <v>Consorcio Nacional de Seguros</v>
      </c>
      <c r="C22" s="22">
        <f>Índice!$D$39*'Datos Generales'!C65</f>
        <v>1698617.2082840113</v>
      </c>
      <c r="D22" s="22">
        <f>Índice!$D$39*'Datos Generales'!D65</f>
        <v>82244.12544524252</v>
      </c>
      <c r="E22" s="22">
        <f>Índice!$D$39*'Datos Generales'!E65</f>
        <v>95765.278866135908</v>
      </c>
      <c r="F22" s="22">
        <f>Índice!$D$39*'Datos Generales'!F65</f>
        <v>34443.211927139237</v>
      </c>
      <c r="G22" s="22">
        <f>Índice!$D$39*'Datos Generales'!G65</f>
        <v>863378.26763487805</v>
      </c>
      <c r="H22" s="22">
        <f>Índice!$D$39*'Datos Generales'!H65</f>
        <v>476512.54618388868</v>
      </c>
      <c r="I22" s="22">
        <f>Índice!$D$39*'Datos Generales'!I65</f>
        <v>857026.43263689871</v>
      </c>
    </row>
    <row r="23" spans="2:9">
      <c r="B23" s="21" t="str">
        <f>'Datos Generales'!B66</f>
        <v>FAF International</v>
      </c>
      <c r="C23" s="22">
        <f>Índice!$D$39*'Datos Generales'!C66</f>
        <v>6878.3436642006855</v>
      </c>
      <c r="D23" s="22">
        <f>Índice!$D$39*'Datos Generales'!D66</f>
        <v>-32843.142312089825</v>
      </c>
      <c r="E23" s="22">
        <f>Índice!$D$39*'Datos Generales'!E66</f>
        <v>-26006.962402042162</v>
      </c>
      <c r="F23" s="22">
        <f>Índice!$D$39*'Datos Generales'!F66</f>
        <v>2483.9385252464449</v>
      </c>
      <c r="G23" s="22">
        <f>Índice!$D$39*'Datos Generales'!G66</f>
        <v>725.2165714319035</v>
      </c>
      <c r="H23" s="22">
        <f>Índice!$D$39*'Datos Generales'!H66</f>
        <v>141338.01739748265</v>
      </c>
      <c r="I23" s="22">
        <f>Índice!$D$39*'Datos Generales'!I66</f>
        <v>130279.27207418309</v>
      </c>
    </row>
    <row r="24" spans="2:9">
      <c r="B24" s="21" t="str">
        <f>'Datos Generales'!B67</f>
        <v>HDI Seguros</v>
      </c>
      <c r="C24" s="22">
        <f>Índice!$D$39*'Datos Generales'!C67</f>
        <v>1116606.1048630509</v>
      </c>
      <c r="D24" s="22">
        <f>Índice!$D$39*'Datos Generales'!D67</f>
        <v>19991.136640616343</v>
      </c>
      <c r="E24" s="22">
        <f>Índice!$D$39*'Datos Generales'!E67</f>
        <v>41311.373493262545</v>
      </c>
      <c r="F24" s="22">
        <f>Índice!$D$39*'Datos Generales'!F67</f>
        <v>12399.956400884004</v>
      </c>
      <c r="G24" s="22">
        <f>Índice!$D$39*'Datos Generales'!G67</f>
        <v>466398.5380839624</v>
      </c>
      <c r="H24" s="22">
        <f>Índice!$D$39*'Datos Generales'!H67</f>
        <v>323455.5170150933</v>
      </c>
      <c r="I24" s="22">
        <f>Índice!$D$39*'Datos Generales'!I67</f>
        <v>611821.8195633539</v>
      </c>
    </row>
    <row r="25" spans="2:9">
      <c r="B25" s="21" t="str">
        <f>'Datos Generales'!B68</f>
        <v>Huelen Generales</v>
      </c>
      <c r="C25" s="22">
        <f>Índice!$D$39*'Datos Generales'!C68</f>
        <v>6609.7964342920504</v>
      </c>
      <c r="D25" s="22">
        <f>Índice!$D$39*'Datos Generales'!D68</f>
        <v>1142.009766740244</v>
      </c>
      <c r="E25" s="22">
        <f>Índice!$D$39*'Datos Generales'!E68</f>
        <v>2172.0164546293336</v>
      </c>
      <c r="F25" s="22">
        <f>Índice!$D$39*'Datos Generales'!F68</f>
        <v>6781.8155802248402</v>
      </c>
      <c r="G25" s="22">
        <f>Índice!$D$39*'Datos Generales'!G68</f>
        <v>1388.8471487658355</v>
      </c>
      <c r="H25" s="22">
        <f>Índice!$D$39*'Datos Generales'!H68</f>
        <v>129401.95200239705</v>
      </c>
      <c r="I25" s="22">
        <f>Índice!$D$39*'Datos Generales'!I68</f>
        <v>139919.6556208097</v>
      </c>
    </row>
    <row r="26" spans="2:9">
      <c r="B26" s="21" t="str">
        <f>'Datos Generales'!B69</f>
        <v>Liberty Seguros</v>
      </c>
      <c r="C26" s="22">
        <f>Índice!$D$39*'Datos Generales'!C69</f>
        <v>6794194.6790239364</v>
      </c>
      <c r="D26" s="22">
        <f>Índice!$D$39*'Datos Generales'!D69</f>
        <v>150955.34544449791</v>
      </c>
      <c r="E26" s="22">
        <f>Índice!$D$39*'Datos Generales'!E69</f>
        <v>259266.62877909467</v>
      </c>
      <c r="F26" s="22">
        <f>Índice!$D$39*'Datos Generales'!F69</f>
        <v>67251.053308890318</v>
      </c>
      <c r="G26" s="22">
        <f>Índice!$D$39*'Datos Generales'!G69</f>
        <v>2955461.7536623031</v>
      </c>
      <c r="H26" s="22">
        <f>Índice!$D$39*'Datos Generales'!H69</f>
        <v>1426395.8108964597</v>
      </c>
      <c r="I26" s="22">
        <f>Índice!$D$39*'Datos Generales'!I69</f>
        <v>2506719.5567602627</v>
      </c>
    </row>
    <row r="27" spans="2:9">
      <c r="B27" s="21" t="str">
        <f>'Datos Generales'!B70</f>
        <v>Mapfre Seguros Generales</v>
      </c>
      <c r="C27" s="22">
        <f>Índice!$D$39*'Datos Generales'!C70</f>
        <v>8104171.1615172317</v>
      </c>
      <c r="D27" s="22">
        <f>Índice!$D$39*'Datos Generales'!D70</f>
        <v>78788.08811148096</v>
      </c>
      <c r="E27" s="22">
        <f>Índice!$D$39*'Datos Generales'!E70</f>
        <v>179782.92843420414</v>
      </c>
      <c r="F27" s="22">
        <f>Índice!$D$39*'Datos Generales'!F70</f>
        <v>40403.910822762868</v>
      </c>
      <c r="G27" s="22">
        <f>Índice!$D$39*'Datos Generales'!G70</f>
        <v>4291219.3533425769</v>
      </c>
      <c r="H27" s="22">
        <f>Índice!$D$39*'Datos Generales'!H70</f>
        <v>1100925.5392587164</v>
      </c>
      <c r="I27" s="22">
        <f>Índice!$D$39*'Datos Generales'!I70</f>
        <v>1916050.7095397287</v>
      </c>
    </row>
    <row r="28" spans="2:9">
      <c r="B28" s="21" t="str">
        <f>'Datos Generales'!B71</f>
        <v>Mutualidad de Carabineros</v>
      </c>
      <c r="C28" s="22">
        <f>Índice!$D$39*'Datos Generales'!C71</f>
        <v>65664.529921239009</v>
      </c>
      <c r="D28" s="22">
        <f>Índice!$D$39*'Datos Generales'!D71</f>
        <v>15938.078490071108</v>
      </c>
      <c r="E28" s="22">
        <f>Índice!$D$39*'Datos Generales'!E71</f>
        <v>33772.494250702992</v>
      </c>
      <c r="F28" s="22">
        <f>Índice!$D$39*'Datos Generales'!F71</f>
        <v>28875.17420582999</v>
      </c>
      <c r="G28" s="22">
        <f>Índice!$D$39*'Datos Generales'!G71</f>
        <v>11935.930829912761</v>
      </c>
      <c r="H28" s="22">
        <f>Índice!$D$39*'Datos Generales'!H71</f>
        <v>473740.86246407672</v>
      </c>
      <c r="I28" s="22">
        <f>Índice!$D$39*'Datos Generales'!I71</f>
        <v>494680.50415290549</v>
      </c>
    </row>
    <row r="29" spans="2:9">
      <c r="B29" s="21" t="str">
        <f>'Datos Generales'!B72</f>
        <v>Orion Seguros Generales</v>
      </c>
      <c r="C29" s="22">
        <f>Índice!$D$39*'Datos Generales'!C72</f>
        <v>419636.69197538536</v>
      </c>
      <c r="D29" s="22">
        <f>Índice!$D$39*'Datos Generales'!D72</f>
        <v>2666.0052040837841</v>
      </c>
      <c r="E29" s="22">
        <f>Índice!$D$39*'Datos Generales'!E72</f>
        <v>5725.837813979796</v>
      </c>
      <c r="F29" s="22">
        <f>Índice!$D$39*'Datos Generales'!F72</f>
        <v>5309.9417198236479</v>
      </c>
      <c r="G29" s="22">
        <f>Índice!$D$39*'Datos Generales'!G72</f>
        <v>61779.678236729742</v>
      </c>
      <c r="H29" s="22">
        <f>Índice!$D$39*'Datos Generales'!H72</f>
        <v>139357.84602424953</v>
      </c>
      <c r="I29" s="22">
        <f>Índice!$D$39*'Datos Generales'!I72</f>
        <v>143287.86675177165</v>
      </c>
    </row>
    <row r="30" spans="2:9">
      <c r="B30" s="21" t="str">
        <f>'Datos Generales'!B73</f>
        <v>Penta Security</v>
      </c>
      <c r="C30" s="22">
        <f>Índice!$D$39*'Datos Generales'!C73</f>
        <v>8637608.1847920716</v>
      </c>
      <c r="D30" s="22">
        <f>Índice!$D$39*'Datos Generales'!D73</f>
        <v>171215.16388019573</v>
      </c>
      <c r="E30" s="22">
        <f>Índice!$D$39*'Datos Generales'!E73</f>
        <v>175308.18788707111</v>
      </c>
      <c r="F30" s="22">
        <f>Índice!$D$39*'Datos Generales'!F73</f>
        <v>30376.921534599172</v>
      </c>
      <c r="G30" s="22">
        <f>Índice!$D$39*'Datos Generales'!G73</f>
        <v>2183101.7092916803</v>
      </c>
      <c r="H30" s="22">
        <f>Índice!$D$39*'Datos Generales'!H73</f>
        <v>1444344.5173438808</v>
      </c>
      <c r="I30" s="22">
        <f>Índice!$D$39*'Datos Generales'!I73</f>
        <v>2586835.8479826213</v>
      </c>
    </row>
    <row r="31" spans="2:9">
      <c r="B31" s="21" t="str">
        <f>'Datos Generales'!B74</f>
        <v>QBE Chile</v>
      </c>
      <c r="C31" s="22">
        <f>Índice!$D$39*'Datos Generales'!C74</f>
        <v>0</v>
      </c>
      <c r="D31" s="22">
        <f>Índice!$D$39*'Datos Generales'!D74</f>
        <v>-7349.5011893318524</v>
      </c>
      <c r="E31" s="22">
        <f>Índice!$D$39*'Datos Generales'!E74</f>
        <v>-6948.6763945325274</v>
      </c>
      <c r="F31" s="22">
        <f>Índice!$D$39*'Datos Generales'!F74</f>
        <v>369.33654435739072</v>
      </c>
      <c r="G31" s="22">
        <f>Índice!$D$39*'Datos Generales'!G74</f>
        <v>0</v>
      </c>
      <c r="H31" s="22">
        <f>Índice!$D$39*'Datos Generales'!H74</f>
        <v>94428.732714542857</v>
      </c>
      <c r="I31" s="22">
        <f>Índice!$D$39*'Datos Generales'!I74</f>
        <v>99009.151777404084</v>
      </c>
    </row>
    <row r="32" spans="2:9">
      <c r="B32" s="21" t="str">
        <f>'Datos Generales'!B75</f>
        <v>RSA Seguros</v>
      </c>
      <c r="C32" s="22">
        <f>Índice!$D$39*'Datos Generales'!C75</f>
        <v>11499106.128411956</v>
      </c>
      <c r="D32" s="22">
        <f>Índice!$D$39*'Datos Generales'!D75</f>
        <v>233759.62084916903</v>
      </c>
      <c r="E32" s="22">
        <f>Índice!$D$39*'Datos Generales'!E75</f>
        <v>115758.29941917186</v>
      </c>
      <c r="F32" s="22">
        <f>Índice!$D$39*'Datos Generales'!F75</f>
        <v>79627.954210162992</v>
      </c>
      <c r="G32" s="22">
        <f>Índice!$D$39*'Datos Generales'!G75</f>
        <v>204993.35472321513</v>
      </c>
      <c r="H32" s="22">
        <f>Índice!$D$39*'Datos Generales'!H75</f>
        <v>2489265.8707286213</v>
      </c>
      <c r="I32" s="22">
        <f>Índice!$D$39*'Datos Generales'!I75</f>
        <v>4285676.748438932</v>
      </c>
    </row>
    <row r="33" spans="2:9">
      <c r="B33" s="21" t="str">
        <f>'Datos Generales'!B76</f>
        <v>Renta Nacional</v>
      </c>
      <c r="C33" s="22">
        <f>Índice!$D$39*'Datos Generales'!C76</f>
        <v>796047.46203355782</v>
      </c>
      <c r="D33" s="22">
        <f>Índice!$D$39*'Datos Generales'!D76</f>
        <v>-34759.664358574919</v>
      </c>
      <c r="E33" s="22">
        <f>Índice!$D$39*'Datos Generales'!E76</f>
        <v>826.90298703285134</v>
      </c>
      <c r="F33" s="22">
        <f>Índice!$D$39*'Datos Generales'!F76</f>
        <v>-5789.9805463615148</v>
      </c>
      <c r="G33" s="22">
        <f>Índice!$D$39*'Datos Generales'!G76</f>
        <v>397156.59304307029</v>
      </c>
      <c r="H33" s="22">
        <f>Índice!$D$39*'Datos Generales'!H76</f>
        <v>172523.58591066758</v>
      </c>
      <c r="I33" s="22">
        <f>Índice!$D$39*'Datos Generales'!I76</f>
        <v>348939.29002517712</v>
      </c>
    </row>
    <row r="34" spans="2:9">
      <c r="B34" s="21" t="str">
        <f>'Datos Generales'!B77</f>
        <v>Santander Generales</v>
      </c>
      <c r="C34" s="22">
        <f>Índice!$D$39*'Datos Generales'!C77</f>
        <v>3662913.4795279275</v>
      </c>
      <c r="D34" s="22">
        <f>Índice!$D$39*'Datos Generales'!D77</f>
        <v>231853.72945133742</v>
      </c>
      <c r="E34" s="22">
        <f>Índice!$D$39*'Datos Generales'!E77</f>
        <v>218568.69305370093</v>
      </c>
      <c r="F34" s="22">
        <f>Índice!$D$39*'Datos Generales'!F77</f>
        <v>81655.537379289439</v>
      </c>
      <c r="G34" s="22">
        <f>Índice!$D$39*'Datos Generales'!G77</f>
        <v>888554.2900947025</v>
      </c>
      <c r="H34" s="22">
        <f>Índice!$D$39*'Datos Generales'!H77</f>
        <v>854760.57940175012</v>
      </c>
      <c r="I34" s="22">
        <f>Índice!$D$39*'Datos Generales'!I77</f>
        <v>2504105.0451623145</v>
      </c>
    </row>
    <row r="35" spans="2:9">
      <c r="B35" s="21" t="str">
        <f>'Datos Generales'!B78</f>
        <v>Zenit Seguros Generales</v>
      </c>
      <c r="C35" s="22">
        <f>Índice!$D$39*'Datos Generales'!C78</f>
        <v>261423.17023884869</v>
      </c>
      <c r="D35" s="22">
        <f>Índice!$D$39*'Datos Generales'!D78</f>
        <v>-13496.617704380949</v>
      </c>
      <c r="E35" s="22">
        <f>Índice!$D$39*'Datos Generales'!E78</f>
        <v>-6002.7280846038157</v>
      </c>
      <c r="F35" s="22">
        <f>Índice!$D$39*'Datos Generales'!F78</f>
        <v>4126.8895753706265</v>
      </c>
      <c r="G35" s="22">
        <f>Índice!$D$39*'Datos Generales'!G78</f>
        <v>136612.89591877288</v>
      </c>
      <c r="H35" s="22">
        <f>Índice!$D$39*'Datos Generales'!H78</f>
        <v>128921.64404551353</v>
      </c>
      <c r="I35" s="22">
        <f>Índice!$D$39*'Datos Generales'!I78</f>
        <v>145708.91848624946</v>
      </c>
    </row>
    <row r="36" spans="2:9">
      <c r="B36" s="26" t="s">
        <v>64</v>
      </c>
      <c r="C36" s="27">
        <f>Índice!$D$39*'Datos Generales'!C79</f>
        <v>76299534.494212121</v>
      </c>
      <c r="D36" s="27">
        <f>Índice!$D$39*'Datos Generales'!D79</f>
        <v>1723827.8588483105</v>
      </c>
      <c r="E36" s="27">
        <f>Índice!$D$39*'Datos Generales'!E79</f>
        <v>2172808.729511892</v>
      </c>
      <c r="F36" s="27">
        <f>Índice!$D$39*'Datos Generales'!F79</f>
        <v>782921.48167020502</v>
      </c>
      <c r="G36" s="27">
        <f>Índice!$D$39*'Datos Generales'!G79</f>
        <v>28583107.316173881</v>
      </c>
      <c r="H36" s="27">
        <f>Índice!$D$39*'Datos Generales'!H79</f>
        <v>19116801.583204113</v>
      </c>
      <c r="I36" s="27">
        <f>Índice!$D$39*'Datos Generales'!I79</f>
        <v>34917516.617677465</v>
      </c>
    </row>
    <row r="37" spans="2:9" s="10" customFormat="1">
      <c r="B37" s="28"/>
      <c r="C37" s="29"/>
      <c r="E37" s="29"/>
      <c r="F37" s="29"/>
    </row>
    <row r="39" spans="2:9" ht="21">
      <c r="B39" s="12" t="s">
        <v>66</v>
      </c>
    </row>
    <row r="40" spans="2:9">
      <c r="B40" s="20" t="str">
        <f>Índice!E39</f>
        <v>Cifras en UF al 31.12.2011</v>
      </c>
    </row>
    <row r="42" spans="2:9" ht="25.5">
      <c r="B42" s="109" t="s">
        <v>63</v>
      </c>
      <c r="C42" s="105" t="str">
        <f>'Datos Generales'!C81</f>
        <v>Prima Directa</v>
      </c>
      <c r="D42" s="105" t="str">
        <f>'Datos Generales'!D81</f>
        <v>Resultado de Operaciones</v>
      </c>
      <c r="E42" s="105" t="str">
        <f>'Datos Generales'!E81</f>
        <v>Utilidad</v>
      </c>
      <c r="F42" s="105" t="str">
        <f>'Datos Generales'!F81</f>
        <v>Producto de Inversiones</v>
      </c>
      <c r="G42" s="105" t="str">
        <f>'Datos Generales'!G81</f>
        <v>Siniestros Directos</v>
      </c>
      <c r="H42" s="105" t="str">
        <f>'Datos Generales'!H81</f>
        <v>Patrimonio</v>
      </c>
      <c r="I42" s="105" t="str">
        <f>'Datos Generales'!I81</f>
        <v>Inversiones</v>
      </c>
    </row>
    <row r="43" spans="2:9">
      <c r="B43" s="8" t="str">
        <f>'Datos Generales'!B82</f>
        <v>Aseg. Magallanes Garantía y Crédito</v>
      </c>
      <c r="C43" s="25">
        <f>Índice!$D$39*'Datos Generales'!C82</f>
        <v>188966.86691459554</v>
      </c>
      <c r="D43" s="25">
        <f>Índice!$D$39*'Datos Generales'!D82</f>
        <v>25788.383706310615</v>
      </c>
      <c r="E43" s="25">
        <f>Índice!$D$39*'Datos Generales'!E82</f>
        <v>25101.787339480568</v>
      </c>
      <c r="F43" s="25">
        <f>Índice!$D$39*'Datos Generales'!F82</f>
        <v>3557.7237493624975</v>
      </c>
      <c r="G43" s="25">
        <f>Índice!$D$39*'Datos Generales'!G82</f>
        <v>33542.073819762511</v>
      </c>
      <c r="H43" s="25">
        <f>Índice!$D$39*'Datos Generales'!H82</f>
        <v>128196.78631454251</v>
      </c>
      <c r="I43" s="25">
        <f>Índice!$D$39*'Datos Generales'!I82</f>
        <v>185692.94111472892</v>
      </c>
    </row>
    <row r="44" spans="2:9">
      <c r="B44" s="8" t="str">
        <f>'Datos Generales'!B83</f>
        <v>Cesce Chile</v>
      </c>
      <c r="C44" s="25">
        <f>Índice!$D$39*'Datos Generales'!C83</f>
        <v>142208.20551510874</v>
      </c>
      <c r="D44" s="25">
        <f>Índice!$D$39*'Datos Generales'!D83</f>
        <v>2357.9406684210976</v>
      </c>
      <c r="E44" s="25">
        <f>Índice!$D$39*'Datos Generales'!E83</f>
        <v>-834.66291199931106</v>
      </c>
      <c r="F44" s="25">
        <f>Índice!$D$39*'Datos Generales'!F83</f>
        <v>2000.3112940998105</v>
      </c>
      <c r="G44" s="25">
        <f>Índice!$D$39*'Datos Generales'!G83</f>
        <v>64886.563802058219</v>
      </c>
      <c r="H44" s="25">
        <f>Índice!$D$39*'Datos Generales'!H83</f>
        <v>104633.6620162438</v>
      </c>
      <c r="I44" s="25">
        <f>Índice!$D$39*'Datos Generales'!I83</f>
        <v>118138.26392087927</v>
      </c>
    </row>
    <row r="45" spans="2:9">
      <c r="B45" s="8" t="str">
        <f>'Datos Generales'!B84</f>
        <v>Coface Chile</v>
      </c>
      <c r="C45" s="25">
        <f>Índice!$D$39*'Datos Generales'!C84</f>
        <v>398563.69620028319</v>
      </c>
      <c r="D45" s="25">
        <f>Índice!$D$39*'Datos Generales'!D84</f>
        <v>-35772.177573996269</v>
      </c>
      <c r="E45" s="25">
        <f>Índice!$D$39*'Datos Generales'!E84</f>
        <v>11892.01772851297</v>
      </c>
      <c r="F45" s="25">
        <f>Índice!$D$39*'Datos Generales'!F84</f>
        <v>9350.6198744686353</v>
      </c>
      <c r="G45" s="25">
        <f>Índice!$D$39*'Datos Generales'!G84</f>
        <v>197781.46885062952</v>
      </c>
      <c r="H45" s="25">
        <f>Índice!$D$39*'Datos Generales'!H84</f>
        <v>198556.69881129611</v>
      </c>
      <c r="I45" s="25">
        <f>Índice!$D$39*'Datos Generales'!I84</f>
        <v>418578.42660120223</v>
      </c>
    </row>
    <row r="46" spans="2:9">
      <c r="B46" s="8" t="str">
        <f>'Datos Generales'!B85</f>
        <v>Continental</v>
      </c>
      <c r="C46" s="25">
        <f>Índice!$D$39*'Datos Generales'!C85</f>
        <v>989091.07056911651</v>
      </c>
      <c r="D46" s="25">
        <f>Índice!$D$39*'Datos Generales'!D85</f>
        <v>2185.7421022578692</v>
      </c>
      <c r="E46" s="25">
        <f>Índice!$D$39*'Datos Generales'!E85</f>
        <v>167187.3591270847</v>
      </c>
      <c r="F46" s="25">
        <f>Índice!$D$39*'Datos Generales'!F85</f>
        <v>24079.675141730768</v>
      </c>
      <c r="G46" s="25">
        <f>Índice!$D$39*'Datos Generales'!G85</f>
        <v>518237.75243865734</v>
      </c>
      <c r="H46" s="25">
        <f>Índice!$D$39*'Datos Generales'!H85</f>
        <v>901589.61838662636</v>
      </c>
      <c r="I46" s="25">
        <f>Índice!$D$39*'Datos Generales'!I85</f>
        <v>949478.35810752923</v>
      </c>
    </row>
    <row r="47" spans="2:9">
      <c r="B47" s="8" t="str">
        <f>'Datos Generales'!B86</f>
        <v>Euler Hermes</v>
      </c>
      <c r="C47" s="25">
        <f>Índice!$D$39*'Datos Generales'!C86</f>
        <v>22267.844799706469</v>
      </c>
      <c r="D47" s="25">
        <f>Índice!$D$39*'Datos Generales'!D86</f>
        <v>-15315.310870219517</v>
      </c>
      <c r="E47" s="25">
        <f>Índice!$D$39*'Datos Generales'!E86</f>
        <v>-7649.2675393367645</v>
      </c>
      <c r="F47" s="25">
        <f>Índice!$D$39*'Datos Generales'!F86</f>
        <v>3380.5462718046042</v>
      </c>
      <c r="G47" s="25">
        <f>Índice!$D$39*'Datos Generales'!G86</f>
        <v>3436.4356735861575</v>
      </c>
      <c r="H47" s="25">
        <f>Índice!$D$39*'Datos Generales'!H86</f>
        <v>102056.91837680312</v>
      </c>
      <c r="I47" s="25">
        <f>Índice!$D$39*'Datos Generales'!I86</f>
        <v>126911.41978368199</v>
      </c>
    </row>
    <row r="48" spans="2:9">
      <c r="B48" s="8" t="str">
        <f>'Datos Generales'!B87</f>
        <v>Mapfre Garantías y Crédito</v>
      </c>
      <c r="C48" s="25">
        <f>Índice!$D$39*'Datos Generales'!C87</f>
        <v>229565.44868738402</v>
      </c>
      <c r="D48" s="25">
        <f>Índice!$D$39*'Datos Generales'!D87</f>
        <v>-28391.816105029015</v>
      </c>
      <c r="E48" s="25">
        <f>Índice!$D$39*'Datos Generales'!E87</f>
        <v>-8708.0263191536033</v>
      </c>
      <c r="F48" s="25">
        <f>Índice!$D$39*'Datos Generales'!F87</f>
        <v>7585.7527777615805</v>
      </c>
      <c r="G48" s="25">
        <f>Índice!$D$39*'Datos Generales'!G87</f>
        <v>150187.60627845212</v>
      </c>
      <c r="H48" s="25">
        <f>Índice!$D$39*'Datos Generales'!H87</f>
        <v>175034.07863001889</v>
      </c>
      <c r="I48" s="25">
        <f>Índice!$D$39*'Datos Generales'!I87</f>
        <v>267461.60294930974</v>
      </c>
    </row>
    <row r="49" spans="2:9">
      <c r="B49" s="26" t="s">
        <v>64</v>
      </c>
      <c r="C49" s="132">
        <f>SUM(C43:C48)</f>
        <v>1970663.1326861945</v>
      </c>
      <c r="D49" s="132">
        <f t="shared" ref="D49:I49" si="0">SUM(D43:D48)</f>
        <v>-49147.238072255219</v>
      </c>
      <c r="E49" s="132">
        <f t="shared" si="0"/>
        <v>186989.20742458856</v>
      </c>
      <c r="F49" s="132">
        <f t="shared" si="0"/>
        <v>49954.629109227899</v>
      </c>
      <c r="G49" s="132">
        <f t="shared" si="0"/>
        <v>968071.90086314583</v>
      </c>
      <c r="H49" s="132">
        <f t="shared" si="0"/>
        <v>1610067.7625355308</v>
      </c>
      <c r="I49" s="132">
        <f t="shared" si="0"/>
        <v>2066261.0124773313</v>
      </c>
    </row>
    <row r="50" spans="2:9">
      <c r="C50" s="133"/>
      <c r="D50" s="130"/>
      <c r="E50" s="133"/>
      <c r="F50" s="133"/>
      <c r="G50" s="130"/>
      <c r="H50" s="130"/>
      <c r="I50" s="130"/>
    </row>
    <row r="51" spans="2:9">
      <c r="C51" s="130"/>
      <c r="D51" s="130"/>
      <c r="E51" s="130"/>
      <c r="F51" s="130"/>
      <c r="G51" s="130"/>
      <c r="H51" s="130"/>
      <c r="I51" s="130"/>
    </row>
    <row r="52" spans="2:9">
      <c r="B52" s="9" t="s">
        <v>65</v>
      </c>
      <c r="C52" s="134">
        <f>C36+C49</f>
        <v>78270197.626898319</v>
      </c>
      <c r="D52" s="134">
        <f t="shared" ref="D52:I52" si="1">D36+D49</f>
        <v>1674680.6207760554</v>
      </c>
      <c r="E52" s="134">
        <f t="shared" si="1"/>
        <v>2359797.9369364805</v>
      </c>
      <c r="F52" s="134">
        <f t="shared" si="1"/>
        <v>832876.11077943293</v>
      </c>
      <c r="G52" s="134">
        <f t="shared" si="1"/>
        <v>29551179.217037026</v>
      </c>
      <c r="H52" s="134">
        <f t="shared" si="1"/>
        <v>20726869.345739644</v>
      </c>
      <c r="I52" s="134">
        <f t="shared" si="1"/>
        <v>36983777.630154796</v>
      </c>
    </row>
  </sheetData>
  <conditionalFormatting sqref="A1:XFD1048576">
    <cfRule type="cellIs" dxfId="15" priority="2" stopIfTrue="1" operator="lessThan">
      <formula>0</formula>
    </cfRule>
  </conditionalFormatting>
  <hyperlinks>
    <hyperlink ref="C3" location="Índice!A1" display="Volver al Índice"/>
  </hyperlinks>
  <pageMargins left="0.70866141732283472" right="0.70866141732283472" top="0.74803149606299213" bottom="0.74803149606299213" header="0.31496062992125984" footer="0.31496062992125984"/>
  <pageSetup scale="92" orientation="landscape" verticalDpi="1200" r:id="rId1"/>
  <rowBreaks count="1" manualBreakCount="1">
    <brk id="37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3:M52"/>
  <sheetViews>
    <sheetView zoomScale="80" zoomScaleNormal="80" workbookViewId="0"/>
  </sheetViews>
  <sheetFormatPr baseColWidth="10" defaultRowHeight="12.75"/>
  <cols>
    <col min="1" max="1" width="5.7109375" style="4" customWidth="1"/>
    <col min="2" max="2" width="30" style="4" customWidth="1"/>
    <col min="3" max="3" width="13.5703125" style="19" customWidth="1"/>
    <col min="4" max="4" width="13.5703125" style="4" customWidth="1"/>
    <col min="5" max="6" width="13.5703125" style="19" customWidth="1"/>
    <col min="7" max="11" width="13.5703125" style="4" customWidth="1"/>
    <col min="12" max="12" width="15" style="15" customWidth="1"/>
    <col min="13" max="16384" width="11.42578125" style="4"/>
  </cols>
  <sheetData>
    <row r="3" spans="2:13">
      <c r="C3" s="5" t="s">
        <v>14</v>
      </c>
      <c r="E3" s="4"/>
    </row>
    <row r="11" spans="2:13" ht="21">
      <c r="B11" s="12" t="s">
        <v>70</v>
      </c>
    </row>
    <row r="12" spans="2:13">
      <c r="B12" s="20" t="str">
        <f>Índice!E39</f>
        <v>Cifras en UF al 31.12.2011</v>
      </c>
    </row>
    <row r="13" spans="2:13">
      <c r="C13" s="32"/>
      <c r="D13" s="33"/>
      <c r="E13" s="32"/>
      <c r="F13" s="32"/>
      <c r="G13" s="33"/>
      <c r="H13" s="33"/>
      <c r="I13" s="33"/>
      <c r="J13" s="33"/>
      <c r="K13" s="33"/>
      <c r="L13" s="50"/>
    </row>
    <row r="14" spans="2:13" s="15" customFormat="1">
      <c r="B14" s="109" t="s">
        <v>63</v>
      </c>
      <c r="C14" s="110" t="str">
        <f>'Datos Generales'!C92</f>
        <v>Incendio</v>
      </c>
      <c r="D14" s="110" t="str">
        <f>'Datos Generales'!D92</f>
        <v>Vehículos</v>
      </c>
      <c r="E14" s="110" t="str">
        <f>'Datos Generales'!E92</f>
        <v>Transporte</v>
      </c>
      <c r="F14" s="110" t="str">
        <f>'Datos Generales'!F92</f>
        <v>Robo</v>
      </c>
      <c r="G14" s="110" t="str">
        <f>'Datos Generales'!G92</f>
        <v>SOAP</v>
      </c>
      <c r="H14" s="110" t="str">
        <f>'Datos Generales'!H92</f>
        <v>Crédito</v>
      </c>
      <c r="I14" s="110" t="str">
        <f>'Datos Generales'!I92</f>
        <v>Garantía</v>
      </c>
      <c r="J14" s="110" t="str">
        <f>'Datos Generales'!J92</f>
        <v>Resp. Civil</v>
      </c>
      <c r="K14" s="110" t="str">
        <f>'Datos Generales'!K92</f>
        <v>Otros</v>
      </c>
      <c r="L14" s="110" t="str">
        <f>'Datos Generales'!L92</f>
        <v>Total</v>
      </c>
      <c r="M14" s="34"/>
    </row>
    <row r="15" spans="2:13" s="15" customFormat="1">
      <c r="B15" s="21" t="str">
        <f>'Datos Generales'!B93</f>
        <v>ACE Seguros S.A.</v>
      </c>
      <c r="C15" s="35">
        <f>Índice!$D$39*'Datos Generales'!C93</f>
        <v>1076694.5231526108</v>
      </c>
      <c r="D15" s="35">
        <f>Índice!$D$39*'Datos Generales'!D93</f>
        <v>0</v>
      </c>
      <c r="E15" s="35">
        <f>Índice!$D$39*'Datos Generales'!E93</f>
        <v>301660.30995741911</v>
      </c>
      <c r="F15" s="35">
        <f>Índice!$D$39*'Datos Generales'!F93</f>
        <v>274469.39830977173</v>
      </c>
      <c r="G15" s="35">
        <f>Índice!$D$39*'Datos Generales'!G93</f>
        <v>0</v>
      </c>
      <c r="H15" s="35">
        <f>Índice!$D$39*'Datos Generales'!H93</f>
        <v>0</v>
      </c>
      <c r="I15" s="35">
        <f>Índice!$D$39*'Datos Generales'!I93</f>
        <v>0</v>
      </c>
      <c r="J15" s="35">
        <f>Índice!$D$39*'Datos Generales'!J93</f>
        <v>329886.70060998393</v>
      </c>
      <c r="K15" s="35">
        <f>Índice!$D$39*'Datos Generales'!K93</f>
        <v>1695166.3292818749</v>
      </c>
      <c r="L15" s="51">
        <f>Índice!$D$39*'Datos Generales'!L93</f>
        <v>3677877.2613116605</v>
      </c>
    </row>
    <row r="16" spans="2:13">
      <c r="B16" s="21" t="str">
        <f>'Datos Generales'!B94</f>
        <v>Aseguradora Magallanes</v>
      </c>
      <c r="C16" s="35">
        <f>Índice!$D$39*'Datos Generales'!C94</f>
        <v>746413.09803566243</v>
      </c>
      <c r="D16" s="35">
        <f>Índice!$D$39*'Datos Generales'!D94</f>
        <v>3330128.334805327</v>
      </c>
      <c r="E16" s="35">
        <f>Índice!$D$39*'Datos Generales'!E94</f>
        <v>146906.45881431038</v>
      </c>
      <c r="F16" s="35">
        <f>Índice!$D$39*'Datos Generales'!F94</f>
        <v>58163.553202359559</v>
      </c>
      <c r="G16" s="35">
        <f>Índice!$D$39*'Datos Generales'!G94</f>
        <v>432457.07483124407</v>
      </c>
      <c r="H16" s="35">
        <f>Índice!$D$39*'Datos Generales'!H94</f>
        <v>0</v>
      </c>
      <c r="I16" s="35">
        <f>Índice!$D$39*'Datos Generales'!I94</f>
        <v>31573.5647615079</v>
      </c>
      <c r="J16" s="35">
        <f>Índice!$D$39*'Datos Generales'!J94</f>
        <v>204336.40754946505</v>
      </c>
      <c r="K16" s="35">
        <f>Índice!$D$39*'Datos Generales'!K94</f>
        <v>1016648.5826026071</v>
      </c>
      <c r="L16" s="51">
        <f>Índice!$D$39*'Datos Generales'!L94</f>
        <v>5966627.0746024828</v>
      </c>
    </row>
    <row r="17" spans="2:12">
      <c r="B17" s="21" t="str">
        <f>'Datos Generales'!B95</f>
        <v>BCI Seguros Generales</v>
      </c>
      <c r="C17" s="35">
        <f>Índice!$D$39*'Datos Generales'!C95</f>
        <v>1431387.3265623129</v>
      </c>
      <c r="D17" s="35">
        <f>Índice!$D$39*'Datos Generales'!D95</f>
        <v>3398755.1824412188</v>
      </c>
      <c r="E17" s="35">
        <f>Índice!$D$39*'Datos Generales'!E95</f>
        <v>166237.68784737439</v>
      </c>
      <c r="F17" s="35">
        <f>Índice!$D$39*'Datos Generales'!F95</f>
        <v>186786.4177091356</v>
      </c>
      <c r="G17" s="35">
        <f>Índice!$D$39*'Datos Generales'!G95</f>
        <v>685741.87798258103</v>
      </c>
      <c r="H17" s="35">
        <f>Índice!$D$39*'Datos Generales'!H95</f>
        <v>0</v>
      </c>
      <c r="I17" s="35">
        <f>Índice!$D$39*'Datos Generales'!I95</f>
        <v>568.17901474071755</v>
      </c>
      <c r="J17" s="35">
        <f>Índice!$D$39*'Datos Generales'!J95</f>
        <v>148247.44561660677</v>
      </c>
      <c r="K17" s="35">
        <f>Índice!$D$39*'Datos Generales'!K95</f>
        <v>1339998.6005222027</v>
      </c>
      <c r="L17" s="51">
        <f>Índice!$D$39*'Datos Generales'!L95</f>
        <v>7357722.7176961722</v>
      </c>
    </row>
    <row r="18" spans="2:12" s="15" customFormat="1">
      <c r="B18" s="21" t="str">
        <f>'Datos Generales'!B96</f>
        <v>Cardif</v>
      </c>
      <c r="C18" s="35">
        <f>Índice!$D$39*'Datos Generales'!C96</f>
        <v>10250.412330117077</v>
      </c>
      <c r="D18" s="35">
        <f>Índice!$D$39*'Datos Generales'!D96</f>
        <v>0</v>
      </c>
      <c r="E18" s="35">
        <f>Índice!$D$39*'Datos Generales'!E96</f>
        <v>0</v>
      </c>
      <c r="F18" s="35">
        <f>Índice!$D$39*'Datos Generales'!F96</f>
        <v>729296.1837765536</v>
      </c>
      <c r="G18" s="35">
        <f>Índice!$D$39*'Datos Generales'!G96</f>
        <v>0</v>
      </c>
      <c r="H18" s="35">
        <f>Índice!$D$39*'Datos Generales'!H96</f>
        <v>0</v>
      </c>
      <c r="I18" s="35">
        <f>Índice!$D$39*'Datos Generales'!I96</f>
        <v>0</v>
      </c>
      <c r="J18" s="35">
        <f>Índice!$D$39*'Datos Generales'!J96</f>
        <v>0</v>
      </c>
      <c r="K18" s="35">
        <f>Índice!$D$39*'Datos Generales'!K96</f>
        <v>4998955.729403791</v>
      </c>
      <c r="L18" s="51">
        <f>Índice!$D$39*'Datos Generales'!L96</f>
        <v>5738502.3255104618</v>
      </c>
    </row>
    <row r="19" spans="2:12">
      <c r="B19" s="21" t="str">
        <f>'Datos Generales'!B97</f>
        <v>Chartis Chile</v>
      </c>
      <c r="C19" s="35">
        <f>Índice!$D$39*'Datos Generales'!C97</f>
        <v>2228120.8467020094</v>
      </c>
      <c r="D19" s="35">
        <f>Índice!$D$39*'Datos Generales'!D97</f>
        <v>173039.41907317788</v>
      </c>
      <c r="E19" s="35">
        <f>Índice!$D$39*'Datos Generales'!E97</f>
        <v>161854.94502339864</v>
      </c>
      <c r="F19" s="35">
        <f>Índice!$D$39*'Datos Generales'!F97</f>
        <v>12323.882223178134</v>
      </c>
      <c r="G19" s="35">
        <f>Índice!$D$39*'Datos Generales'!G97</f>
        <v>0</v>
      </c>
      <c r="H19" s="35">
        <f>Índice!$D$39*'Datos Generales'!H97</f>
        <v>0</v>
      </c>
      <c r="I19" s="35">
        <f>Índice!$D$39*'Datos Generales'!I97</f>
        <v>0</v>
      </c>
      <c r="J19" s="35">
        <f>Índice!$D$39*'Datos Generales'!J97</f>
        <v>342363.3143043227</v>
      </c>
      <c r="K19" s="35">
        <f>Índice!$D$39*'Datos Generales'!K97</f>
        <v>604512.23937529465</v>
      </c>
      <c r="L19" s="51">
        <f>Índice!$D$39*'Datos Generales'!L97</f>
        <v>3522214.6467013815</v>
      </c>
    </row>
    <row r="20" spans="2:12">
      <c r="B20" s="21" t="str">
        <f>'Datos Generales'!B98</f>
        <v>Chilena Consolidada</v>
      </c>
      <c r="C20" s="35">
        <f>Índice!$D$39*'Datos Generales'!C98</f>
        <v>2334022.7854721644</v>
      </c>
      <c r="D20" s="35">
        <f>Índice!$D$39*'Datos Generales'!D98</f>
        <v>1682491.0525373833</v>
      </c>
      <c r="E20" s="35">
        <f>Índice!$D$39*'Datos Generales'!E98</f>
        <v>167708.26091110491</v>
      </c>
      <c r="F20" s="35">
        <f>Índice!$D$39*'Datos Generales'!F98</f>
        <v>54973.102664704405</v>
      </c>
      <c r="G20" s="35">
        <f>Índice!$D$39*'Datos Generales'!G98</f>
        <v>73448.990604211082</v>
      </c>
      <c r="H20" s="35">
        <f>Índice!$D$39*'Datos Generales'!H98</f>
        <v>0</v>
      </c>
      <c r="I20" s="35">
        <f>Índice!$D$39*'Datos Generales'!I98</f>
        <v>5387.4512593730251</v>
      </c>
      <c r="J20" s="35">
        <f>Índice!$D$39*'Datos Generales'!J98</f>
        <v>644507.07207265799</v>
      </c>
      <c r="K20" s="35">
        <f>Índice!$D$39*'Datos Generales'!K98</f>
        <v>1050908.3373441231</v>
      </c>
      <c r="L20" s="51">
        <f>Índice!$D$39*'Datos Generales'!L98</f>
        <v>6013447.0528657222</v>
      </c>
    </row>
    <row r="21" spans="2:12">
      <c r="B21" s="21" t="str">
        <f>'Datos Generales'!B99</f>
        <v>Chubb de Chile</v>
      </c>
      <c r="C21" s="35">
        <f>Índice!$D$39*'Datos Generales'!C99</f>
        <v>125182.7955735235</v>
      </c>
      <c r="D21" s="35">
        <f>Índice!$D$39*'Datos Generales'!D99</f>
        <v>23353.651179261891</v>
      </c>
      <c r="E21" s="35">
        <f>Índice!$D$39*'Datos Generales'!E99</f>
        <v>300122.18517692853</v>
      </c>
      <c r="F21" s="35">
        <f>Índice!$D$39*'Datos Generales'!F99</f>
        <v>513.59040962984261</v>
      </c>
      <c r="G21" s="35">
        <f>Índice!$D$39*'Datos Generales'!G99</f>
        <v>0</v>
      </c>
      <c r="H21" s="35">
        <f>Índice!$D$39*'Datos Generales'!H99</f>
        <v>0</v>
      </c>
      <c r="I21" s="35">
        <f>Índice!$D$39*'Datos Generales'!I99</f>
        <v>225.80036000669239</v>
      </c>
      <c r="J21" s="35">
        <f>Índice!$D$39*'Datos Generales'!J99</f>
        <v>234155.19760222803</v>
      </c>
      <c r="K21" s="35">
        <f>Índice!$D$39*'Datos Generales'!K99</f>
        <v>270113.25453495845</v>
      </c>
      <c r="L21" s="51">
        <f>Índice!$D$39*'Datos Generales'!L99</f>
        <v>953666.47483653692</v>
      </c>
    </row>
    <row r="22" spans="2:12">
      <c r="B22" s="21" t="str">
        <f>'Datos Generales'!B100</f>
        <v>Consorcio Nacional de Seguros</v>
      </c>
      <c r="C22" s="35">
        <f>Índice!$D$39*'Datos Generales'!C100</f>
        <v>327628.697009917</v>
      </c>
      <c r="D22" s="35">
        <f>Índice!$D$39*'Datos Generales'!D100</f>
        <v>949544.65388267615</v>
      </c>
      <c r="E22" s="35">
        <f>Índice!$D$39*'Datos Generales'!E100</f>
        <v>626.17660422992162</v>
      </c>
      <c r="F22" s="35">
        <f>Índice!$D$39*'Datos Generales'!F100</f>
        <v>90759.633857135748</v>
      </c>
      <c r="G22" s="35">
        <f>Índice!$D$39*'Datos Generales'!G100</f>
        <v>115437.67546737849</v>
      </c>
      <c r="H22" s="35">
        <f>Índice!$D$39*'Datos Generales'!H100</f>
        <v>0</v>
      </c>
      <c r="I22" s="35">
        <f>Índice!$D$39*'Datos Generales'!I100</f>
        <v>5364.0369193008173</v>
      </c>
      <c r="J22" s="35">
        <f>Índice!$D$39*'Datos Generales'!J100</f>
        <v>19886.714066501212</v>
      </c>
      <c r="K22" s="35">
        <f>Índice!$D$39*'Datos Generales'!K100</f>
        <v>189369.62047687205</v>
      </c>
      <c r="L22" s="51">
        <f>Índice!$D$39*'Datos Generales'!L100</f>
        <v>1698617.2082840113</v>
      </c>
    </row>
    <row r="23" spans="2:12">
      <c r="B23" s="21" t="str">
        <f>'Datos Generales'!B101</f>
        <v>FAF International</v>
      </c>
      <c r="C23" s="35">
        <f>Índice!$D$39*'Datos Generales'!C101</f>
        <v>0</v>
      </c>
      <c r="D23" s="35">
        <f>Índice!$D$39*'Datos Generales'!D101</f>
        <v>0</v>
      </c>
      <c r="E23" s="35">
        <f>Índice!$D$39*'Datos Generales'!E101</f>
        <v>0</v>
      </c>
      <c r="F23" s="35">
        <f>Índice!$D$39*'Datos Generales'!F101</f>
        <v>0</v>
      </c>
      <c r="G23" s="35">
        <f>Índice!$D$39*'Datos Generales'!G101</f>
        <v>0</v>
      </c>
      <c r="H23" s="35">
        <f>Índice!$D$39*'Datos Generales'!H101</f>
        <v>0</v>
      </c>
      <c r="I23" s="35">
        <f>Índice!$D$39*'Datos Generales'!I101</f>
        <v>0</v>
      </c>
      <c r="J23" s="35">
        <f>Índice!$D$39*'Datos Generales'!J101</f>
        <v>0</v>
      </c>
      <c r="K23" s="35">
        <f>Índice!$D$39*'Datos Generales'!K101</f>
        <v>6878.3436642006855</v>
      </c>
      <c r="L23" s="51">
        <f>Índice!$D$39*'Datos Generales'!L101</f>
        <v>6878.3436642006855</v>
      </c>
    </row>
    <row r="24" spans="2:12">
      <c r="B24" s="21" t="str">
        <f>'Datos Generales'!B102</f>
        <v>HDI Seguros</v>
      </c>
      <c r="C24" s="35">
        <f>Índice!$D$39*'Datos Generales'!C102</f>
        <v>201548.21716845271</v>
      </c>
      <c r="D24" s="35">
        <f>Índice!$D$39*'Datos Generales'!D102</f>
        <v>293817.13400403608</v>
      </c>
      <c r="E24" s="35">
        <f>Índice!$D$39*'Datos Generales'!E102</f>
        <v>230059.12345143521</v>
      </c>
      <c r="F24" s="35">
        <f>Índice!$D$39*'Datos Generales'!F102</f>
        <v>35833.718713036629</v>
      </c>
      <c r="G24" s="35">
        <f>Índice!$D$39*'Datos Generales'!G102</f>
        <v>452.81180656884379</v>
      </c>
      <c r="H24" s="35">
        <f>Índice!$D$39*'Datos Generales'!H102</f>
        <v>0</v>
      </c>
      <c r="I24" s="35">
        <f>Índice!$D$39*'Datos Generales'!I102</f>
        <v>57344.410140293163</v>
      </c>
      <c r="J24" s="35">
        <f>Índice!$D$39*'Datos Generales'!J102</f>
        <v>90805.206595667085</v>
      </c>
      <c r="K24" s="35">
        <f>Índice!$D$39*'Datos Generales'!K102</f>
        <v>206745.48298356106</v>
      </c>
      <c r="L24" s="51">
        <f>Índice!$D$39*'Datos Generales'!L102</f>
        <v>1116606.1048630509</v>
      </c>
    </row>
    <row r="25" spans="2:12">
      <c r="B25" s="21" t="str">
        <f>'Datos Generales'!B103</f>
        <v>Huelen Generales</v>
      </c>
      <c r="C25" s="35">
        <f>Índice!$D$39*'Datos Generales'!C103</f>
        <v>428.32094511400584</v>
      </c>
      <c r="D25" s="35">
        <f>Índice!$D$39*'Datos Generales'!D103</f>
        <v>781.41995861672387</v>
      </c>
      <c r="E25" s="35">
        <f>Índice!$D$39*'Datos Generales'!E103</f>
        <v>0</v>
      </c>
      <c r="F25" s="35">
        <f>Índice!$D$39*'Datos Generales'!F103</f>
        <v>0</v>
      </c>
      <c r="G25" s="35">
        <f>Índice!$D$39*'Datos Generales'!G103</f>
        <v>0</v>
      </c>
      <c r="H25" s="35">
        <f>Índice!$D$39*'Datos Generales'!H103</f>
        <v>0</v>
      </c>
      <c r="I25" s="35">
        <f>Índice!$D$39*'Datos Generales'!I103</f>
        <v>0</v>
      </c>
      <c r="J25" s="35">
        <f>Índice!$D$39*'Datos Generales'!J103</f>
        <v>0</v>
      </c>
      <c r="K25" s="35">
        <f>Índice!$D$39*'Datos Generales'!K103</f>
        <v>5400.0555305613207</v>
      </c>
      <c r="L25" s="51">
        <f>Índice!$D$39*'Datos Generales'!L103</f>
        <v>6609.7964342920504</v>
      </c>
    </row>
    <row r="26" spans="2:12">
      <c r="B26" s="21" t="str">
        <f>'Datos Generales'!B104</f>
        <v>Liberty Seguros</v>
      </c>
      <c r="C26" s="35">
        <f>Índice!$D$39*'Datos Generales'!C104</f>
        <v>3302169.4597163456</v>
      </c>
      <c r="D26" s="35">
        <f>Índice!$D$39*'Datos Generales'!D104</f>
        <v>2448692.9011937277</v>
      </c>
      <c r="E26" s="35">
        <f>Índice!$D$39*'Datos Generales'!E104</f>
        <v>179202.36942356316</v>
      </c>
      <c r="F26" s="35">
        <f>Índice!$D$39*'Datos Generales'!F104</f>
        <v>93063.120485618798</v>
      </c>
      <c r="G26" s="35">
        <f>Índice!$D$39*'Datos Generales'!G104</f>
        <v>23075.953517600901</v>
      </c>
      <c r="H26" s="35">
        <f>Índice!$D$39*'Datos Generales'!H104</f>
        <v>0</v>
      </c>
      <c r="I26" s="35">
        <f>Índice!$D$39*'Datos Generales'!I104</f>
        <v>475.10477020081163</v>
      </c>
      <c r="J26" s="35">
        <f>Índice!$D$39*'Datos Generales'!J104</f>
        <v>194786.27237874892</v>
      </c>
      <c r="K26" s="35">
        <f>Índice!$D$39*'Datos Generales'!K104</f>
        <v>552729.49753813015</v>
      </c>
      <c r="L26" s="51">
        <f>Índice!$D$39*'Datos Generales'!L104</f>
        <v>6794194.6790239364</v>
      </c>
    </row>
    <row r="27" spans="2:12">
      <c r="B27" s="21" t="str">
        <f>'Datos Generales'!B105</f>
        <v>Mapfre Seguros Generales</v>
      </c>
      <c r="C27" s="35">
        <f>Índice!$D$39*'Datos Generales'!C105</f>
        <v>5430076.8411991913</v>
      </c>
      <c r="D27" s="35">
        <f>Índice!$D$39*'Datos Generales'!D105</f>
        <v>927333.14703532739</v>
      </c>
      <c r="E27" s="35">
        <f>Índice!$D$39*'Datos Generales'!E105</f>
        <v>153627.40608135899</v>
      </c>
      <c r="F27" s="35">
        <f>Índice!$D$39*'Datos Generales'!F105</f>
        <v>68547.364473807567</v>
      </c>
      <c r="G27" s="35">
        <f>Índice!$D$39*'Datos Generales'!G105</f>
        <v>146113.19712048472</v>
      </c>
      <c r="H27" s="35">
        <f>Índice!$D$39*'Datos Generales'!H105</f>
        <v>0</v>
      </c>
      <c r="I27" s="35">
        <f>Índice!$D$39*'Datos Generales'!I105</f>
        <v>4833.3567327217197</v>
      </c>
      <c r="J27" s="35">
        <f>Índice!$D$39*'Datos Generales'!J105</f>
        <v>133708.71035878215</v>
      </c>
      <c r="K27" s="35">
        <f>Índice!$D$39*'Datos Generales'!K105</f>
        <v>1239931.1385155579</v>
      </c>
      <c r="L27" s="51">
        <f>Índice!$D$39*'Datos Generales'!L105</f>
        <v>8104171.1615172317</v>
      </c>
    </row>
    <row r="28" spans="2:12">
      <c r="B28" s="21" t="str">
        <f>'Datos Generales'!B106</f>
        <v>Mutualidad de Carabineros</v>
      </c>
      <c r="C28" s="35">
        <f>Índice!$D$39*'Datos Generales'!C106</f>
        <v>65664.529921239009</v>
      </c>
      <c r="D28" s="35">
        <f>Índice!$D$39*'Datos Generales'!D106</f>
        <v>0</v>
      </c>
      <c r="E28" s="35">
        <f>Índice!$D$39*'Datos Generales'!E106</f>
        <v>0</v>
      </c>
      <c r="F28" s="35">
        <f>Índice!$D$39*'Datos Generales'!F106</f>
        <v>0</v>
      </c>
      <c r="G28" s="35">
        <f>Índice!$D$39*'Datos Generales'!G106</f>
        <v>0</v>
      </c>
      <c r="H28" s="35">
        <f>Índice!$D$39*'Datos Generales'!H106</f>
        <v>0</v>
      </c>
      <c r="I28" s="35">
        <f>Índice!$D$39*'Datos Generales'!I106</f>
        <v>0</v>
      </c>
      <c r="J28" s="35">
        <f>Índice!$D$39*'Datos Generales'!J106</f>
        <v>0</v>
      </c>
      <c r="K28" s="35">
        <f>Índice!$D$39*'Datos Generales'!K106</f>
        <v>0</v>
      </c>
      <c r="L28" s="51">
        <f>Índice!$D$39*'Datos Generales'!L106</f>
        <v>65664.529921239009</v>
      </c>
    </row>
    <row r="29" spans="2:12">
      <c r="B29" s="21" t="str">
        <f>'Datos Generales'!B107</f>
        <v>Orion Seguros Generales</v>
      </c>
      <c r="C29" s="35">
        <f>Índice!$D$39*'Datos Generales'!C107</f>
        <v>41556.59609321419</v>
      </c>
      <c r="D29" s="35">
        <f>Índice!$D$39*'Datos Generales'!D107</f>
        <v>0</v>
      </c>
      <c r="E29" s="35">
        <f>Índice!$D$39*'Datos Generales'!E107</f>
        <v>174350.57726216392</v>
      </c>
      <c r="F29" s="35">
        <f>Índice!$D$39*'Datos Generales'!F107</f>
        <v>0</v>
      </c>
      <c r="G29" s="35">
        <f>Índice!$D$39*'Datos Generales'!G107</f>
        <v>0</v>
      </c>
      <c r="H29" s="35">
        <f>Índice!$D$39*'Datos Generales'!H107</f>
        <v>0</v>
      </c>
      <c r="I29" s="35">
        <f>Índice!$D$39*'Datos Generales'!I107</f>
        <v>3855.3819116597583</v>
      </c>
      <c r="J29" s="35">
        <f>Índice!$D$39*'Datos Generales'!J107</f>
        <v>94452.416184960734</v>
      </c>
      <c r="K29" s="35">
        <f>Índice!$D$39*'Datos Generales'!K107</f>
        <v>105421.72052338676</v>
      </c>
      <c r="L29" s="51">
        <f>Índice!$D$39*'Datos Generales'!L107</f>
        <v>419636.69197538536</v>
      </c>
    </row>
    <row r="30" spans="2:12">
      <c r="B30" s="21" t="str">
        <f>'Datos Generales'!B108</f>
        <v>Penta Security</v>
      </c>
      <c r="C30" s="35">
        <f>Índice!$D$39*'Datos Generales'!C108</f>
        <v>2719540.7470071586</v>
      </c>
      <c r="D30" s="35">
        <f>Índice!$D$39*'Datos Generales'!D108</f>
        <v>2596965.241367308</v>
      </c>
      <c r="E30" s="35">
        <f>Índice!$D$39*'Datos Generales'!E108</f>
        <v>397863.19476559421</v>
      </c>
      <c r="F30" s="35">
        <f>Índice!$D$39*'Datos Generales'!F108</f>
        <v>74123.476105486538</v>
      </c>
      <c r="G30" s="35">
        <f>Índice!$D$39*'Datos Generales'!G108</f>
        <v>540122.13135085942</v>
      </c>
      <c r="H30" s="35">
        <f>Índice!$D$39*'Datos Generales'!H108</f>
        <v>0</v>
      </c>
      <c r="I30" s="35">
        <f>Índice!$D$39*'Datos Generales'!I108</f>
        <v>6214.3991014634857</v>
      </c>
      <c r="J30" s="35">
        <f>Índice!$D$39*'Datos Generales'!J108</f>
        <v>418488.98561632866</v>
      </c>
      <c r="K30" s="35">
        <f>Índice!$D$39*'Datos Generales'!K108</f>
        <v>1884290.0094778736</v>
      </c>
      <c r="L30" s="51">
        <f>Índice!$D$39*'Datos Generales'!L108</f>
        <v>8637608.1847920716</v>
      </c>
    </row>
    <row r="31" spans="2:12">
      <c r="B31" s="21" t="str">
        <f>'Datos Generales'!B109</f>
        <v>QBE Chile</v>
      </c>
      <c r="C31" s="35">
        <f>Índice!$D$39*'Datos Generales'!C109</f>
        <v>0</v>
      </c>
      <c r="D31" s="35">
        <f>Índice!$D$39*'Datos Generales'!D109</f>
        <v>0</v>
      </c>
      <c r="E31" s="35">
        <f>Índice!$D$39*'Datos Generales'!E109</f>
        <v>0</v>
      </c>
      <c r="F31" s="35">
        <f>Índice!$D$39*'Datos Generales'!F109</f>
        <v>0</v>
      </c>
      <c r="G31" s="35">
        <f>Índice!$D$39*'Datos Generales'!G109</f>
        <v>0</v>
      </c>
      <c r="H31" s="35">
        <f>Índice!$D$39*'Datos Generales'!H109</f>
        <v>0</v>
      </c>
      <c r="I31" s="35">
        <f>Índice!$D$39*'Datos Generales'!I109</f>
        <v>0</v>
      </c>
      <c r="J31" s="35">
        <f>Índice!$D$39*'Datos Generales'!J109</f>
        <v>0</v>
      </c>
      <c r="K31" s="35">
        <f>Índice!$D$39*'Datos Generales'!K109</f>
        <v>0</v>
      </c>
      <c r="L31" s="51">
        <f>Índice!$D$39*'Datos Generales'!L109</f>
        <v>0</v>
      </c>
    </row>
    <row r="32" spans="2:12">
      <c r="B32" s="21" t="str">
        <f>'Datos Generales'!B110</f>
        <v>RSA Seguros</v>
      </c>
      <c r="C32" s="35">
        <f>Índice!$D$39*'Datos Generales'!C110</f>
        <v>5810226.9082799293</v>
      </c>
      <c r="D32" s="35">
        <f>Índice!$D$39*'Datos Generales'!D110</f>
        <v>2431561.9024465294</v>
      </c>
      <c r="E32" s="35">
        <f>Índice!$D$39*'Datos Generales'!E110</f>
        <v>406566.15246323793</v>
      </c>
      <c r="F32" s="35">
        <f>Índice!$D$39*'Datos Generales'!F110</f>
        <v>188116.68415266328</v>
      </c>
      <c r="G32" s="35">
        <f>Índice!$D$39*'Datos Generales'!G110</f>
        <v>104720.45655271837</v>
      </c>
      <c r="H32" s="35">
        <f>Índice!$D$39*'Datos Generales'!H110</f>
        <v>0</v>
      </c>
      <c r="I32" s="35">
        <f>Índice!$D$39*'Datos Generales'!I110</f>
        <v>85.000334170179187</v>
      </c>
      <c r="J32" s="35">
        <f>Índice!$D$39*'Datos Generales'!J110</f>
        <v>165942.31729301522</v>
      </c>
      <c r="K32" s="35">
        <f>Índice!$D$39*'Datos Generales'!K110</f>
        <v>2391886.7068896918</v>
      </c>
      <c r="L32" s="51">
        <f>Índice!$D$39*'Datos Generales'!L110</f>
        <v>11499106.128411956</v>
      </c>
    </row>
    <row r="33" spans="2:12">
      <c r="B33" s="21" t="str">
        <f>'Datos Generales'!B111</f>
        <v>Renta Nacional</v>
      </c>
      <c r="C33" s="35">
        <f>Índice!$D$39*'Datos Generales'!C111</f>
        <v>107654.87442153797</v>
      </c>
      <c r="D33" s="35">
        <f>Índice!$D$39*'Datos Generales'!D111</f>
        <v>442473.52318086952</v>
      </c>
      <c r="E33" s="35">
        <f>Índice!$D$39*'Datos Generales'!E111</f>
        <v>70346.23170418269</v>
      </c>
      <c r="F33" s="35">
        <f>Índice!$D$39*'Datos Generales'!F111</f>
        <v>11478.633517582959</v>
      </c>
      <c r="G33" s="35">
        <f>Índice!$D$39*'Datos Generales'!G111</f>
        <v>51584.706757818123</v>
      </c>
      <c r="H33" s="35">
        <f>Índice!$D$39*'Datos Generales'!H111</f>
        <v>0</v>
      </c>
      <c r="I33" s="35">
        <f>Índice!$D$39*'Datos Generales'!I111</f>
        <v>10798.002873414991</v>
      </c>
      <c r="J33" s="35">
        <f>Índice!$D$39*'Datos Generales'!J111</f>
        <v>42102.168158919674</v>
      </c>
      <c r="K33" s="35">
        <f>Índice!$D$39*'Datos Generales'!K111</f>
        <v>59609.321419231965</v>
      </c>
      <c r="L33" s="51">
        <f>Índice!$D$39*'Datos Generales'!L111</f>
        <v>796047.46203355782</v>
      </c>
    </row>
    <row r="34" spans="2:12">
      <c r="B34" s="21" t="str">
        <f>'Datos Generales'!B112</f>
        <v>Santander Generales</v>
      </c>
      <c r="C34" s="35">
        <f>Índice!$D$39*'Datos Generales'!C112</f>
        <v>1477330.6127245724</v>
      </c>
      <c r="D34" s="35">
        <f>Índice!$D$39*'Datos Generales'!D112</f>
        <v>0</v>
      </c>
      <c r="E34" s="35">
        <f>Índice!$D$39*'Datos Generales'!E112</f>
        <v>0</v>
      </c>
      <c r="F34" s="35">
        <f>Índice!$D$39*'Datos Generales'!F112</f>
        <v>73508.692685889444</v>
      </c>
      <c r="G34" s="35">
        <f>Índice!$D$39*'Datos Generales'!G112</f>
        <v>0</v>
      </c>
      <c r="H34" s="35">
        <f>Índice!$D$39*'Datos Generales'!H112</f>
        <v>0</v>
      </c>
      <c r="I34" s="35">
        <f>Índice!$D$39*'Datos Generales'!I112</f>
        <v>0</v>
      </c>
      <c r="J34" s="35">
        <f>Índice!$D$39*'Datos Generales'!J112</f>
        <v>5784.3288091027061</v>
      </c>
      <c r="K34" s="35">
        <f>Índice!$D$39*'Datos Generales'!K112</f>
        <v>2106289.845308363</v>
      </c>
      <c r="L34" s="51">
        <f>Índice!$D$39*'Datos Generales'!L112</f>
        <v>3662913.4795279275</v>
      </c>
    </row>
    <row r="35" spans="2:12">
      <c r="B35" s="21" t="str">
        <f>'Datos Generales'!B113</f>
        <v>Zenit Seguros Generales</v>
      </c>
      <c r="C35" s="35">
        <f>Índice!$D$39*'Datos Generales'!C113</f>
        <v>11021.874465944471</v>
      </c>
      <c r="D35" s="35">
        <f>Índice!$D$39*'Datos Generales'!D113</f>
        <v>172712.06686274309</v>
      </c>
      <c r="E35" s="35">
        <f>Índice!$D$39*'Datos Generales'!E113</f>
        <v>0</v>
      </c>
      <c r="F35" s="35">
        <f>Índice!$D$39*'Datos Generales'!F113</f>
        <v>12960.59976594631</v>
      </c>
      <c r="G35" s="35">
        <f>Índice!$D$39*'Datos Generales'!G113</f>
        <v>18503.653220167012</v>
      </c>
      <c r="H35" s="35">
        <f>Índice!$D$39*'Datos Generales'!H113</f>
        <v>0</v>
      </c>
      <c r="I35" s="35">
        <f>Índice!$D$39*'Datos Generales'!I113</f>
        <v>0</v>
      </c>
      <c r="J35" s="35">
        <f>Índice!$D$39*'Datos Generales'!J113</f>
        <v>0</v>
      </c>
      <c r="K35" s="35">
        <f>Índice!$D$39*'Datos Generales'!K113</f>
        <v>46224.975924047831</v>
      </c>
      <c r="L35" s="51">
        <f>Índice!$D$39*'Datos Generales'!L113</f>
        <v>261423.17023884869</v>
      </c>
    </row>
    <row r="36" spans="2:12">
      <c r="B36" s="26" t="s">
        <v>64</v>
      </c>
      <c r="C36" s="27">
        <f>SUM(C15:C35)</f>
        <v>27446919.466781016</v>
      </c>
      <c r="D36" s="27">
        <f t="shared" ref="D36:K36" si="0">SUM(D15:D35)</f>
        <v>18871649.629968204</v>
      </c>
      <c r="E36" s="27">
        <f t="shared" si="0"/>
        <v>2857131.0794863021</v>
      </c>
      <c r="F36" s="27">
        <f t="shared" si="0"/>
        <v>1964918.0520525002</v>
      </c>
      <c r="G36" s="27">
        <f t="shared" si="0"/>
        <v>2191658.529211632</v>
      </c>
      <c r="H36" s="27">
        <f t="shared" si="0"/>
        <v>0</v>
      </c>
      <c r="I36" s="27">
        <f t="shared" si="0"/>
        <v>126724.68817885325</v>
      </c>
      <c r="J36" s="27">
        <f t="shared" si="0"/>
        <v>3069453.2572172908</v>
      </c>
      <c r="K36" s="27">
        <f t="shared" si="0"/>
        <v>19771079.79131633</v>
      </c>
      <c r="L36" s="27">
        <f>SUM(L15:L35)</f>
        <v>76299534.494212106</v>
      </c>
    </row>
    <row r="37" spans="2:12" s="10" customFormat="1">
      <c r="B37" s="28"/>
      <c r="C37" s="29"/>
      <c r="E37" s="29"/>
      <c r="F37" s="29"/>
      <c r="L37" s="52"/>
    </row>
    <row r="39" spans="2:12" ht="21">
      <c r="B39" s="12" t="s">
        <v>71</v>
      </c>
    </row>
    <row r="40" spans="2:12">
      <c r="B40" s="20" t="str">
        <f>Índice!E39</f>
        <v>Cifras en UF al 31.12.2011</v>
      </c>
    </row>
    <row r="42" spans="2:12">
      <c r="B42" s="109" t="s">
        <v>63</v>
      </c>
      <c r="C42" s="110" t="str">
        <f>'Datos Generales'!C116</f>
        <v>Incendio</v>
      </c>
      <c r="D42" s="110" t="str">
        <f>'Datos Generales'!D116</f>
        <v>Vehículos</v>
      </c>
      <c r="E42" s="110" t="str">
        <f>'Datos Generales'!E116</f>
        <v>Transporte</v>
      </c>
      <c r="F42" s="110" t="str">
        <f>'Datos Generales'!F116</f>
        <v>Robo</v>
      </c>
      <c r="G42" s="110" t="str">
        <f>'Datos Generales'!G116</f>
        <v>SOAP</v>
      </c>
      <c r="H42" s="110" t="str">
        <f>'Datos Generales'!H116</f>
        <v>Crédito</v>
      </c>
      <c r="I42" s="110" t="str">
        <f>'Datos Generales'!I116</f>
        <v>Garantía</v>
      </c>
      <c r="J42" s="110" t="str">
        <f>'Datos Generales'!J116</f>
        <v>Resp. Civil</v>
      </c>
      <c r="K42" s="110" t="str">
        <f>'Datos Generales'!K116</f>
        <v>Otros</v>
      </c>
      <c r="L42" s="110" t="str">
        <f>'Datos Generales'!L116</f>
        <v>Total</v>
      </c>
    </row>
    <row r="43" spans="2:12">
      <c r="B43" s="8" t="str">
        <f>'Datos Generales'!B117</f>
        <v>Aseg. Magallanes Garantía y Crédito</v>
      </c>
      <c r="C43" s="25">
        <f>Índice!$D$39*'Datos Generales'!C117</f>
        <v>0</v>
      </c>
      <c r="D43" s="25">
        <f>Índice!$D$39*'Datos Generales'!D117</f>
        <v>0</v>
      </c>
      <c r="E43" s="25">
        <f>Índice!$D$39*'Datos Generales'!E117</f>
        <v>0</v>
      </c>
      <c r="F43" s="25">
        <f>Índice!$D$39*'Datos Generales'!F117</f>
        <v>0</v>
      </c>
      <c r="G43" s="25">
        <f>Índice!$D$39*'Datos Generales'!G117</f>
        <v>0</v>
      </c>
      <c r="H43" s="25">
        <f>Índice!$D$39*'Datos Generales'!H117</f>
        <v>91548.454900258046</v>
      </c>
      <c r="I43" s="25">
        <f>Índice!$D$39*'Datos Generales'!I117</f>
        <v>97418.412014337475</v>
      </c>
      <c r="J43" s="25">
        <f>Índice!$D$39*'Datos Generales'!J117</f>
        <v>0</v>
      </c>
      <c r="K43" s="25">
        <f>Índice!$D$39*'Datos Generales'!K117</f>
        <v>0</v>
      </c>
      <c r="L43" s="55">
        <f>Índice!$D$39*'Datos Generales'!L117</f>
        <v>188966.86691459554</v>
      </c>
    </row>
    <row r="44" spans="2:12">
      <c r="B44" s="8" t="str">
        <f>'Datos Generales'!B118</f>
        <v>Cesce Chile</v>
      </c>
      <c r="C44" s="25">
        <f>Índice!$D$39*'Datos Generales'!C118</f>
        <v>0</v>
      </c>
      <c r="D44" s="25">
        <f>Índice!$D$39*'Datos Generales'!D118</f>
        <v>0</v>
      </c>
      <c r="E44" s="25">
        <f>Índice!$D$39*'Datos Generales'!E118</f>
        <v>0</v>
      </c>
      <c r="F44" s="25">
        <f>Índice!$D$39*'Datos Generales'!F118</f>
        <v>0</v>
      </c>
      <c r="G44" s="25">
        <f>Índice!$D$39*'Datos Generales'!G118</f>
        <v>0</v>
      </c>
      <c r="H44" s="25">
        <f>Índice!$D$39*'Datos Generales'!H118</f>
        <v>25064.871627067874</v>
      </c>
      <c r="I44" s="25">
        <f>Índice!$D$39*'Datos Generales'!I118</f>
        <v>117143.33388804088</v>
      </c>
      <c r="J44" s="25">
        <f>Índice!$D$39*'Datos Generales'!J118</f>
        <v>0</v>
      </c>
      <c r="K44" s="25">
        <f>Índice!$D$39*'Datos Generales'!K118</f>
        <v>0</v>
      </c>
      <c r="L44" s="55">
        <f>Índice!$D$39*'Datos Generales'!L118</f>
        <v>142208.20551510874</v>
      </c>
    </row>
    <row r="45" spans="2:12">
      <c r="B45" s="8" t="str">
        <f>'Datos Generales'!B119</f>
        <v>Coface Chile</v>
      </c>
      <c r="C45" s="25">
        <f>Índice!$D$39*'Datos Generales'!C119</f>
        <v>0</v>
      </c>
      <c r="D45" s="25">
        <f>Índice!$D$39*'Datos Generales'!D119</f>
        <v>0</v>
      </c>
      <c r="E45" s="25">
        <f>Índice!$D$39*'Datos Generales'!E119</f>
        <v>0</v>
      </c>
      <c r="F45" s="25">
        <f>Índice!$D$39*'Datos Generales'!F119</f>
        <v>0</v>
      </c>
      <c r="G45" s="25">
        <f>Índice!$D$39*'Datos Generales'!G119</f>
        <v>0</v>
      </c>
      <c r="H45" s="25">
        <f>Índice!$D$39*'Datos Generales'!H119</f>
        <v>398563.69620028319</v>
      </c>
      <c r="I45" s="25">
        <f>Índice!$D$39*'Datos Generales'!I119</f>
        <v>0</v>
      </c>
      <c r="J45" s="25">
        <f>Índice!$D$39*'Datos Generales'!J119</f>
        <v>0</v>
      </c>
      <c r="K45" s="25">
        <f>Índice!$D$39*'Datos Generales'!K119</f>
        <v>0</v>
      </c>
      <c r="L45" s="55">
        <f>Índice!$D$39*'Datos Generales'!L119</f>
        <v>398563.69620028319</v>
      </c>
    </row>
    <row r="46" spans="2:12">
      <c r="B46" s="8" t="str">
        <f>'Datos Generales'!B120</f>
        <v>Continental</v>
      </c>
      <c r="C46" s="25">
        <f>Índice!$D$39*'Datos Generales'!C120</f>
        <v>0</v>
      </c>
      <c r="D46" s="25">
        <f>Índice!$D$39*'Datos Generales'!D120</f>
        <v>0</v>
      </c>
      <c r="E46" s="25">
        <f>Índice!$D$39*'Datos Generales'!E120</f>
        <v>0</v>
      </c>
      <c r="F46" s="25">
        <f>Índice!$D$39*'Datos Generales'!F120</f>
        <v>0</v>
      </c>
      <c r="G46" s="25">
        <f>Índice!$D$39*'Datos Generales'!G120</f>
        <v>0</v>
      </c>
      <c r="H46" s="25">
        <f>Índice!$D$39*'Datos Generales'!H120</f>
        <v>868290.97296451114</v>
      </c>
      <c r="I46" s="25">
        <f>Índice!$D$39*'Datos Generales'!I120</f>
        <v>120800.09760460535</v>
      </c>
      <c r="J46" s="25">
        <f>Índice!$D$39*'Datos Generales'!J120</f>
        <v>0</v>
      </c>
      <c r="K46" s="25">
        <f>Índice!$D$39*'Datos Generales'!K120</f>
        <v>0</v>
      </c>
      <c r="L46" s="55">
        <f>Índice!$D$39*'Datos Generales'!L120</f>
        <v>989091.07056911651</v>
      </c>
    </row>
    <row r="47" spans="2:12">
      <c r="B47" s="8" t="str">
        <f>'Datos Generales'!B121</f>
        <v>Euler Hermes</v>
      </c>
      <c r="C47" s="25">
        <f>Índice!$D$39*'Datos Generales'!C121</f>
        <v>0</v>
      </c>
      <c r="D47" s="25">
        <f>Índice!$D$39*'Datos Generales'!D121</f>
        <v>0</v>
      </c>
      <c r="E47" s="25">
        <f>Índice!$D$39*'Datos Generales'!E121</f>
        <v>0</v>
      </c>
      <c r="F47" s="25">
        <f>Índice!$D$39*'Datos Generales'!F121</f>
        <v>0</v>
      </c>
      <c r="G47" s="25">
        <f>Índice!$D$39*'Datos Generales'!G121</f>
        <v>0</v>
      </c>
      <c r="H47" s="25">
        <f>Índice!$D$39*'Datos Generales'!H121</f>
        <v>22267.844799706469</v>
      </c>
      <c r="I47" s="25">
        <f>Índice!$D$39*'Datos Generales'!I121</f>
        <v>0</v>
      </c>
      <c r="J47" s="25">
        <f>Índice!$D$39*'Datos Generales'!J121</f>
        <v>0</v>
      </c>
      <c r="K47" s="25">
        <f>Índice!$D$39*'Datos Generales'!K121</f>
        <v>0</v>
      </c>
      <c r="L47" s="55">
        <f>Índice!$D$39*'Datos Generales'!L121</f>
        <v>22267.844799706469</v>
      </c>
    </row>
    <row r="48" spans="2:12">
      <c r="B48" s="8" t="str">
        <f>'Datos Generales'!B122</f>
        <v>Mapfre Garantías y Crédito</v>
      </c>
      <c r="C48" s="25">
        <f>Índice!$D$39*'Datos Generales'!C122</f>
        <v>0</v>
      </c>
      <c r="D48" s="25">
        <f>Índice!$D$39*'Datos Generales'!D122</f>
        <v>0</v>
      </c>
      <c r="E48" s="25">
        <f>Índice!$D$39*'Datos Generales'!E122</f>
        <v>0</v>
      </c>
      <c r="F48" s="25">
        <f>Índice!$D$39*'Datos Generales'!F122</f>
        <v>0</v>
      </c>
      <c r="G48" s="25">
        <f>Índice!$D$39*'Datos Generales'!G122</f>
        <v>0</v>
      </c>
      <c r="H48" s="25">
        <f>Índice!$D$39*'Datos Generales'!H122</f>
        <v>157761.56217606238</v>
      </c>
      <c r="I48" s="25">
        <f>Índice!$D$39*'Datos Generales'!I122</f>
        <v>71273.430600030595</v>
      </c>
      <c r="J48" s="25">
        <f>Índice!$D$39*'Datos Generales'!J122</f>
        <v>0</v>
      </c>
      <c r="K48" s="25">
        <f>Índice!$D$39*'Datos Generales'!K122</f>
        <v>530.45591129104969</v>
      </c>
      <c r="L48" s="55">
        <f>Índice!$D$39*'Datos Generales'!L122</f>
        <v>229565.44868738402</v>
      </c>
    </row>
    <row r="49" spans="2:12">
      <c r="B49" s="26" t="s">
        <v>64</v>
      </c>
      <c r="C49" s="132">
        <f>SUM(C43:C48)</f>
        <v>0</v>
      </c>
      <c r="D49" s="132">
        <f t="shared" ref="D49:K49" si="1">SUM(D43:D48)</f>
        <v>0</v>
      </c>
      <c r="E49" s="132">
        <f t="shared" si="1"/>
        <v>0</v>
      </c>
      <c r="F49" s="132">
        <f t="shared" si="1"/>
        <v>0</v>
      </c>
      <c r="G49" s="132">
        <f t="shared" si="1"/>
        <v>0</v>
      </c>
      <c r="H49" s="132">
        <f t="shared" si="1"/>
        <v>1563497.4026678889</v>
      </c>
      <c r="I49" s="132">
        <f t="shared" si="1"/>
        <v>406635.27410701429</v>
      </c>
      <c r="J49" s="132">
        <f t="shared" si="1"/>
        <v>0</v>
      </c>
      <c r="K49" s="132">
        <f t="shared" si="1"/>
        <v>530.45591129104969</v>
      </c>
      <c r="L49" s="132">
        <f t="shared" ref="L49" si="2">SUM(L43:L48)</f>
        <v>1970663.1326861945</v>
      </c>
    </row>
    <row r="50" spans="2:12">
      <c r="C50" s="133"/>
      <c r="D50" s="130"/>
      <c r="E50" s="133"/>
      <c r="F50" s="133"/>
      <c r="G50" s="130"/>
      <c r="H50" s="130"/>
      <c r="I50" s="130"/>
      <c r="J50" s="130"/>
      <c r="K50" s="130"/>
      <c r="L50" s="135"/>
    </row>
    <row r="51" spans="2:12">
      <c r="C51" s="130"/>
      <c r="D51" s="130"/>
      <c r="E51" s="130"/>
      <c r="F51" s="130"/>
      <c r="G51" s="130"/>
      <c r="H51" s="130"/>
      <c r="I51" s="130"/>
      <c r="J51" s="130"/>
      <c r="K51" s="130"/>
      <c r="L51" s="135"/>
    </row>
    <row r="52" spans="2:12" s="15" customFormat="1">
      <c r="B52" s="9" t="s">
        <v>65</v>
      </c>
      <c r="C52" s="31">
        <f t="shared" ref="C52:K52" si="3">C36+C49</f>
        <v>27446919.466781016</v>
      </c>
      <c r="D52" s="31">
        <f t="shared" si="3"/>
        <v>18871649.629968204</v>
      </c>
      <c r="E52" s="31">
        <f t="shared" si="3"/>
        <v>2857131.0794863021</v>
      </c>
      <c r="F52" s="31">
        <f t="shared" si="3"/>
        <v>1964918.0520525002</v>
      </c>
      <c r="G52" s="31">
        <f t="shared" si="3"/>
        <v>2191658.529211632</v>
      </c>
      <c r="H52" s="31">
        <f t="shared" si="3"/>
        <v>1563497.4026678889</v>
      </c>
      <c r="I52" s="31">
        <f t="shared" si="3"/>
        <v>533359.96228586754</v>
      </c>
      <c r="J52" s="31">
        <f t="shared" si="3"/>
        <v>3069453.2572172908</v>
      </c>
      <c r="K52" s="31">
        <f t="shared" si="3"/>
        <v>19771610.24722762</v>
      </c>
      <c r="L52" s="31">
        <f>L36+L49</f>
        <v>78270197.626898304</v>
      </c>
    </row>
  </sheetData>
  <conditionalFormatting sqref="A1:XFD1048576">
    <cfRule type="cellIs" dxfId="14" priority="2" stopIfTrue="1" operator="lessThan">
      <formula>0</formula>
    </cfRule>
  </conditionalFormatting>
  <hyperlinks>
    <hyperlink ref="C3" location="Índice!A1" display="Volver al Índice"/>
  </hyperlinks>
  <pageMargins left="0.70866141732283472" right="0.70866141732283472" top="0.74803149606299213" bottom="0.74803149606299213" header="0.31496062992125984" footer="0.31496062992125984"/>
  <pageSetup scale="79" orientation="landscape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3:M52"/>
  <sheetViews>
    <sheetView zoomScale="80" zoomScaleNormal="80" workbookViewId="0"/>
  </sheetViews>
  <sheetFormatPr baseColWidth="10" defaultRowHeight="12.75"/>
  <cols>
    <col min="1" max="1" width="5.7109375" style="4" customWidth="1"/>
    <col min="2" max="2" width="30" style="4" customWidth="1"/>
    <col min="3" max="3" width="13.5703125" style="19" customWidth="1"/>
    <col min="4" max="4" width="13.5703125" style="4" customWidth="1"/>
    <col min="5" max="6" width="13.5703125" style="19" customWidth="1"/>
    <col min="7" max="11" width="13.5703125" style="4" customWidth="1"/>
    <col min="12" max="12" width="15" style="15" customWidth="1"/>
    <col min="13" max="16384" width="11.42578125" style="4"/>
  </cols>
  <sheetData>
    <row r="3" spans="2:13">
      <c r="C3" s="5" t="s">
        <v>14</v>
      </c>
      <c r="E3" s="4"/>
    </row>
    <row r="11" spans="2:13" ht="21">
      <c r="B11" s="12" t="s">
        <v>86</v>
      </c>
    </row>
    <row r="12" spans="2:13">
      <c r="B12" s="20" t="str">
        <f>Índice!E39</f>
        <v>Cifras en UF al 31.12.2011</v>
      </c>
    </row>
    <row r="13" spans="2:13">
      <c r="C13" s="32"/>
      <c r="D13" s="33"/>
      <c r="E13" s="32"/>
      <c r="F13" s="32"/>
      <c r="G13" s="33"/>
      <c r="H13" s="33"/>
      <c r="I13" s="33"/>
      <c r="J13" s="33"/>
      <c r="K13" s="33"/>
      <c r="L13" s="50"/>
    </row>
    <row r="14" spans="2:13" s="15" customFormat="1">
      <c r="B14" s="109" t="s">
        <v>63</v>
      </c>
      <c r="C14" s="110" t="str">
        <f>'Datos Generales'!C127</f>
        <v>Incendio</v>
      </c>
      <c r="D14" s="110" t="str">
        <f>'Datos Generales'!D127</f>
        <v>Vehículos</v>
      </c>
      <c r="E14" s="110" t="str">
        <f>'Datos Generales'!E127</f>
        <v>Transporte</v>
      </c>
      <c r="F14" s="110" t="str">
        <f>'Datos Generales'!F127</f>
        <v>Robo</v>
      </c>
      <c r="G14" s="110" t="str">
        <f>'Datos Generales'!G127</f>
        <v>SOAP</v>
      </c>
      <c r="H14" s="110" t="str">
        <f>'Datos Generales'!H127</f>
        <v>Crédito</v>
      </c>
      <c r="I14" s="110" t="str">
        <f>'Datos Generales'!I127</f>
        <v>Garantía</v>
      </c>
      <c r="J14" s="110" t="str">
        <f>'Datos Generales'!J127</f>
        <v>Resp. Civil</v>
      </c>
      <c r="K14" s="110" t="str">
        <f>'Datos Generales'!K127</f>
        <v>Otros</v>
      </c>
      <c r="L14" s="110" t="str">
        <f>'Datos Generales'!L127</f>
        <v>Total</v>
      </c>
      <c r="M14" s="34"/>
    </row>
    <row r="15" spans="2:13" s="15" customFormat="1">
      <c r="B15" s="21" t="str">
        <f>'Datos Generales'!B128</f>
        <v>ACE Seguros S.A.</v>
      </c>
      <c r="C15" s="35">
        <f>Índice!$D$39*'Datos Generales'!C128</f>
        <v>639231.35476179048</v>
      </c>
      <c r="D15" s="35">
        <f>Índice!$D$39*'Datos Generales'!D128</f>
        <v>0</v>
      </c>
      <c r="E15" s="35">
        <f>Índice!$D$39*'Datos Generales'!E128</f>
        <v>99529.649865905798</v>
      </c>
      <c r="F15" s="35">
        <f>Índice!$D$39*'Datos Generales'!F128</f>
        <v>97670.856278564257</v>
      </c>
      <c r="G15" s="35">
        <f>Índice!$D$39*'Datos Generales'!G128</f>
        <v>0</v>
      </c>
      <c r="H15" s="35">
        <f>Índice!$D$39*'Datos Generales'!H128</f>
        <v>0</v>
      </c>
      <c r="I15" s="35">
        <f>Índice!$D$39*'Datos Generales'!I128</f>
        <v>0</v>
      </c>
      <c r="J15" s="35">
        <f>Índice!$D$39*'Datos Generales'!J128</f>
        <v>189868.54328266357</v>
      </c>
      <c r="K15" s="35">
        <f>Índice!$D$39*'Datos Generales'!K128</f>
        <v>551530.7909785714</v>
      </c>
      <c r="L15" s="51">
        <f>Índice!$D$39*'Datos Generales'!L128</f>
        <v>1577831.1951674954</v>
      </c>
    </row>
    <row r="16" spans="2:13">
      <c r="B16" s="21" t="str">
        <f>'Datos Generales'!B129</f>
        <v>Aseguradora Magallanes</v>
      </c>
      <c r="C16" s="35">
        <f>Índice!$D$39*'Datos Generales'!C129</f>
        <v>-147024.92102145732</v>
      </c>
      <c r="D16" s="35">
        <f>Índice!$D$39*'Datos Generales'!D129</f>
        <v>1956279.7753479294</v>
      </c>
      <c r="E16" s="35">
        <f>Índice!$D$39*'Datos Generales'!E129</f>
        <v>42263.736076429428</v>
      </c>
      <c r="F16" s="35">
        <f>Índice!$D$39*'Datos Generales'!F129</f>
        <v>36905.575169675467</v>
      </c>
      <c r="G16" s="35">
        <f>Índice!$D$39*'Datos Generales'!G129</f>
        <v>203494.07442261447</v>
      </c>
      <c r="H16" s="35">
        <f>Índice!$D$39*'Datos Generales'!H129</f>
        <v>0</v>
      </c>
      <c r="I16" s="35">
        <f>Índice!$D$39*'Datos Generales'!I129</f>
        <v>17053.713482936913</v>
      </c>
      <c r="J16" s="35">
        <f>Índice!$D$39*'Datos Generales'!J129</f>
        <v>100376.69277380536</v>
      </c>
      <c r="K16" s="35">
        <f>Índice!$D$39*'Datos Generales'!K129</f>
        <v>526204.50407575478</v>
      </c>
      <c r="L16" s="51">
        <f>Índice!$D$39*'Datos Generales'!L129</f>
        <v>2735553.1503276885</v>
      </c>
    </row>
    <row r="17" spans="2:12">
      <c r="B17" s="21" t="str">
        <f>'Datos Generales'!B130</f>
        <v>BCI Seguros Generales</v>
      </c>
      <c r="C17" s="35">
        <f>Índice!$D$39*'Datos Generales'!C130</f>
        <v>460719.97750070313</v>
      </c>
      <c r="D17" s="35">
        <f>Índice!$D$39*'Datos Generales'!D130</f>
        <v>2245813.1616401342</v>
      </c>
      <c r="E17" s="35">
        <f>Índice!$D$39*'Datos Generales'!E130</f>
        <v>75386.1908322542</v>
      </c>
      <c r="F17" s="35">
        <f>Índice!$D$39*'Datos Generales'!F130</f>
        <v>145082.69702696192</v>
      </c>
      <c r="G17" s="35">
        <f>Índice!$D$39*'Datos Generales'!G130</f>
        <v>446187.88079140469</v>
      </c>
      <c r="H17" s="35">
        <f>Índice!$D$39*'Datos Generales'!H130</f>
        <v>0</v>
      </c>
      <c r="I17" s="35">
        <f>Índice!$D$39*'Datos Generales'!I130</f>
        <v>1169.5507721125341</v>
      </c>
      <c r="J17" s="35">
        <f>Índice!$D$39*'Datos Generales'!J130</f>
        <v>26747.609113291765</v>
      </c>
      <c r="K17" s="35">
        <f>Índice!$D$39*'Datos Generales'!K130</f>
        <v>355553.3028348845</v>
      </c>
      <c r="L17" s="51">
        <f>Índice!$D$39*'Datos Generales'!L130</f>
        <v>3756660.370511747</v>
      </c>
    </row>
    <row r="18" spans="2:12" s="15" customFormat="1">
      <c r="B18" s="21" t="str">
        <f>'Datos Generales'!B131</f>
        <v>Cardif</v>
      </c>
      <c r="C18" s="35">
        <f>Índice!$D$39*'Datos Generales'!C131</f>
        <v>114.7840924229491</v>
      </c>
      <c r="D18" s="35">
        <f>Índice!$D$39*'Datos Generales'!D131</f>
        <v>0</v>
      </c>
      <c r="E18" s="35">
        <f>Índice!$D$39*'Datos Generales'!E131</f>
        <v>0</v>
      </c>
      <c r="F18" s="35">
        <f>Índice!$D$39*'Datos Generales'!F131</f>
        <v>149454.94376745704</v>
      </c>
      <c r="G18" s="35">
        <f>Índice!$D$39*'Datos Generales'!G131</f>
        <v>0</v>
      </c>
      <c r="H18" s="35">
        <f>Índice!$D$39*'Datos Generales'!H131</f>
        <v>0</v>
      </c>
      <c r="I18" s="35">
        <f>Índice!$D$39*'Datos Generales'!I131</f>
        <v>0</v>
      </c>
      <c r="J18" s="35">
        <f>Índice!$D$39*'Datos Generales'!J131</f>
        <v>0</v>
      </c>
      <c r="K18" s="35">
        <f>Índice!$D$39*'Datos Generales'!K131</f>
        <v>1479500.0724409181</v>
      </c>
      <c r="L18" s="51">
        <f>Índice!$D$39*'Datos Generales'!L131</f>
        <v>1629069.8003007979</v>
      </c>
    </row>
    <row r="19" spans="2:12">
      <c r="B19" s="21" t="str">
        <f>'Datos Generales'!B132</f>
        <v>Chartis Chile</v>
      </c>
      <c r="C19" s="35">
        <f>Índice!$D$39*'Datos Generales'!C132</f>
        <v>2724509.0726082274</v>
      </c>
      <c r="D19" s="35">
        <f>Índice!$D$39*'Datos Generales'!D132</f>
        <v>118463.05939303033</v>
      </c>
      <c r="E19" s="35">
        <f>Índice!$D$39*'Datos Generales'!E132</f>
        <v>44682.051652393042</v>
      </c>
      <c r="F19" s="35">
        <f>Índice!$D$39*'Datos Generales'!F132</f>
        <v>22903.620386264844</v>
      </c>
      <c r="G19" s="35">
        <f>Índice!$D$39*'Datos Generales'!G132</f>
        <v>0</v>
      </c>
      <c r="H19" s="35">
        <f>Índice!$D$39*'Datos Generales'!H132</f>
        <v>0</v>
      </c>
      <c r="I19" s="35">
        <f>Índice!$D$39*'Datos Generales'!I132</f>
        <v>0</v>
      </c>
      <c r="J19" s="35">
        <f>Índice!$D$39*'Datos Generales'!J132</f>
        <v>307651.19630681397</v>
      </c>
      <c r="K19" s="35">
        <f>Índice!$D$39*'Datos Generales'!K132</f>
        <v>180906.18878686358</v>
      </c>
      <c r="L19" s="51">
        <f>Índice!$D$39*'Datos Generales'!L132</f>
        <v>3399115.1891335933</v>
      </c>
    </row>
    <row r="20" spans="2:12">
      <c r="B20" s="21" t="str">
        <f>'Datos Generales'!B133</f>
        <v>Chilena Consolidada</v>
      </c>
      <c r="C20" s="35">
        <f>Índice!$D$39*'Datos Generales'!C133</f>
        <v>1437075.4861279007</v>
      </c>
      <c r="D20" s="35">
        <f>Índice!$D$39*'Datos Generales'!D133</f>
        <v>976953.83024065185</v>
      </c>
      <c r="E20" s="35">
        <f>Índice!$D$39*'Datos Generales'!E133</f>
        <v>150366.0845526807</v>
      </c>
      <c r="F20" s="35">
        <f>Índice!$D$39*'Datos Generales'!F133</f>
        <v>35532.60671130343</v>
      </c>
      <c r="G20" s="35">
        <f>Índice!$D$39*'Datos Generales'!G133</f>
        <v>46895.379615080812</v>
      </c>
      <c r="H20" s="35">
        <f>Índice!$D$39*'Datos Generales'!H133</f>
        <v>0</v>
      </c>
      <c r="I20" s="35">
        <f>Índice!$D$39*'Datos Generales'!I133</f>
        <v>0</v>
      </c>
      <c r="J20" s="35">
        <f>Índice!$D$39*'Datos Generales'!J133</f>
        <v>177831.24002255313</v>
      </c>
      <c r="K20" s="35">
        <f>Índice!$D$39*'Datos Generales'!K133</f>
        <v>107556.59699031535</v>
      </c>
      <c r="L20" s="51">
        <f>Índice!$D$39*'Datos Generales'!L133</f>
        <v>2932211.2242604857</v>
      </c>
    </row>
    <row r="21" spans="2:12">
      <c r="B21" s="21" t="str">
        <f>'Datos Generales'!B134</f>
        <v>Chubb de Chile</v>
      </c>
      <c r="C21" s="35">
        <f>Índice!$D$39*'Datos Generales'!C134</f>
        <v>-295097.07307292579</v>
      </c>
      <c r="D21" s="35">
        <f>Índice!$D$39*'Datos Generales'!D134</f>
        <v>101.37243019768073</v>
      </c>
      <c r="E21" s="35">
        <f>Índice!$D$39*'Datos Generales'!E134</f>
        <v>124180.06076066104</v>
      </c>
      <c r="F21" s="35">
        <f>Índice!$D$39*'Datos Generales'!F134</f>
        <v>1028.0330653542676</v>
      </c>
      <c r="G21" s="35">
        <f>Índice!$D$39*'Datos Generales'!G134</f>
        <v>0</v>
      </c>
      <c r="H21" s="35">
        <f>Índice!$D$39*'Datos Generales'!H134</f>
        <v>0</v>
      </c>
      <c r="I21" s="35">
        <f>Índice!$D$39*'Datos Generales'!I134</f>
        <v>0</v>
      </c>
      <c r="J21" s="35">
        <f>Índice!$D$39*'Datos Generales'!J134</f>
        <v>71276.525599005647</v>
      </c>
      <c r="K21" s="35">
        <f>Índice!$D$39*'Datos Generales'!K134</f>
        <v>188471.03910777907</v>
      </c>
      <c r="L21" s="51">
        <f>Índice!$D$39*'Datos Generales'!L134</f>
        <v>89959.957890071921</v>
      </c>
    </row>
    <row r="22" spans="2:12">
      <c r="B22" s="21" t="str">
        <f>'Datos Generales'!B135</f>
        <v>Consorcio Nacional de Seguros</v>
      </c>
      <c r="C22" s="35">
        <f>Índice!$D$39*'Datos Generales'!C135</f>
        <v>153808.21681858326</v>
      </c>
      <c r="D22" s="35">
        <f>Índice!$D$39*'Datos Generales'!D135</f>
        <v>556638.48124363343</v>
      </c>
      <c r="E22" s="35">
        <f>Índice!$D$39*'Datos Generales'!E135</f>
        <v>53.646648901073519</v>
      </c>
      <c r="F22" s="35">
        <f>Índice!$D$39*'Datos Generales'!F135</f>
        <v>47335.27316505809</v>
      </c>
      <c r="G22" s="35">
        <f>Índice!$D$39*'Datos Generales'!G135</f>
        <v>38546.552597264825</v>
      </c>
      <c r="H22" s="35">
        <f>Índice!$D$39*'Datos Generales'!H135</f>
        <v>0</v>
      </c>
      <c r="I22" s="35">
        <f>Índice!$D$39*'Datos Generales'!I135</f>
        <v>-673.85753046891921</v>
      </c>
      <c r="J22" s="35">
        <f>Índice!$D$39*'Datos Generales'!J135</f>
        <v>312.95373694213202</v>
      </c>
      <c r="K22" s="35">
        <f>Índice!$D$39*'Datos Generales'!K135</f>
        <v>67357.000954964169</v>
      </c>
      <c r="L22" s="51">
        <f>Índice!$D$39*'Datos Generales'!L135</f>
        <v>863378.26763487805</v>
      </c>
    </row>
    <row r="23" spans="2:12">
      <c r="B23" s="21" t="str">
        <f>'Datos Generales'!B136</f>
        <v>FAF International</v>
      </c>
      <c r="C23" s="35">
        <f>Índice!$D$39*'Datos Generales'!C136</f>
        <v>0</v>
      </c>
      <c r="D23" s="35">
        <f>Índice!$D$39*'Datos Generales'!D136</f>
        <v>0</v>
      </c>
      <c r="E23" s="35">
        <f>Índice!$D$39*'Datos Generales'!E136</f>
        <v>0</v>
      </c>
      <c r="F23" s="35">
        <f>Índice!$D$39*'Datos Generales'!F136</f>
        <v>0</v>
      </c>
      <c r="G23" s="35">
        <f>Índice!$D$39*'Datos Generales'!G136</f>
        <v>0</v>
      </c>
      <c r="H23" s="35">
        <f>Índice!$D$39*'Datos Generales'!H136</f>
        <v>0</v>
      </c>
      <c r="I23" s="35">
        <f>Índice!$D$39*'Datos Generales'!I136</f>
        <v>0</v>
      </c>
      <c r="J23" s="35">
        <f>Índice!$D$39*'Datos Generales'!J136</f>
        <v>0</v>
      </c>
      <c r="K23" s="35">
        <f>Índice!$D$39*'Datos Generales'!K136</f>
        <v>725.2165714319035</v>
      </c>
      <c r="L23" s="51">
        <f>Índice!$D$39*'Datos Generales'!L136</f>
        <v>725.2165714319035</v>
      </c>
    </row>
    <row r="24" spans="2:12">
      <c r="B24" s="21" t="str">
        <f>'Datos Generales'!B137</f>
        <v>HDI Seguros</v>
      </c>
      <c r="C24" s="35">
        <f>Índice!$D$39*'Datos Generales'!C137</f>
        <v>77855.37204354709</v>
      </c>
      <c r="D24" s="35">
        <f>Índice!$D$39*'Datos Generales'!D137</f>
        <v>202551.62480717932</v>
      </c>
      <c r="E24" s="35">
        <f>Índice!$D$39*'Datos Generales'!E137</f>
        <v>76757.006247860976</v>
      </c>
      <c r="F24" s="35">
        <f>Índice!$D$39*'Datos Generales'!F137</f>
        <v>26356.876706454597</v>
      </c>
      <c r="G24" s="35">
        <f>Índice!$D$39*'Datos Generales'!G137</f>
        <v>724.94744108624593</v>
      </c>
      <c r="H24" s="35">
        <f>Índice!$D$39*'Datos Generales'!H137</f>
        <v>0</v>
      </c>
      <c r="I24" s="35">
        <f>Índice!$D$39*'Datos Generales'!I137</f>
        <v>11353.80189225546</v>
      </c>
      <c r="J24" s="35">
        <f>Índice!$D$39*'Datos Generales'!J137</f>
        <v>16056.94439273653</v>
      </c>
      <c r="K24" s="35">
        <f>Índice!$D$39*'Datos Generales'!K137</f>
        <v>54741.964552842175</v>
      </c>
      <c r="L24" s="51">
        <f>Índice!$D$39*'Datos Generales'!L137</f>
        <v>466398.5380839624</v>
      </c>
    </row>
    <row r="25" spans="2:12">
      <c r="B25" s="21" t="str">
        <f>'Datos Generales'!B138</f>
        <v>Huelen Generales</v>
      </c>
      <c r="C25" s="35">
        <f>Índice!$D$39*'Datos Generales'!C138</f>
        <v>199.56015130508032</v>
      </c>
      <c r="D25" s="35">
        <f>Índice!$D$39*'Datos Generales'!D138</f>
        <v>72.979178730808201</v>
      </c>
      <c r="E25" s="35">
        <f>Índice!$D$39*'Datos Generales'!E138</f>
        <v>0</v>
      </c>
      <c r="F25" s="35">
        <f>Índice!$D$39*'Datos Generales'!F138</f>
        <v>0</v>
      </c>
      <c r="G25" s="35">
        <f>Índice!$D$39*'Datos Generales'!G138</f>
        <v>0</v>
      </c>
      <c r="H25" s="35">
        <f>Índice!$D$39*'Datos Generales'!H138</f>
        <v>0</v>
      </c>
      <c r="I25" s="35">
        <f>Índice!$D$39*'Datos Generales'!I138</f>
        <v>0</v>
      </c>
      <c r="J25" s="35">
        <f>Índice!$D$39*'Datos Generales'!J138</f>
        <v>0</v>
      </c>
      <c r="K25" s="35">
        <f>Índice!$D$39*'Datos Generales'!K138</f>
        <v>1116.307818729947</v>
      </c>
      <c r="L25" s="51">
        <f>Índice!$D$39*'Datos Generales'!L138</f>
        <v>1388.8471487658355</v>
      </c>
    </row>
    <row r="26" spans="2:12">
      <c r="B26" s="21" t="str">
        <f>'Datos Generales'!B139</f>
        <v>Liberty Seguros</v>
      </c>
      <c r="C26" s="35">
        <f>Índice!$D$39*'Datos Generales'!C139</f>
        <v>1004666.6753386444</v>
      </c>
      <c r="D26" s="35">
        <f>Índice!$D$39*'Datos Generales'!D139</f>
        <v>1507312.2266364582</v>
      </c>
      <c r="E26" s="35">
        <f>Índice!$D$39*'Datos Generales'!E139</f>
        <v>34407.731576570048</v>
      </c>
      <c r="F26" s="35">
        <f>Índice!$D$39*'Datos Generales'!F139</f>
        <v>45249.737261500049</v>
      </c>
      <c r="G26" s="35">
        <f>Índice!$D$39*'Datos Generales'!G139</f>
        <v>19142.164965239572</v>
      </c>
      <c r="H26" s="35">
        <f>Índice!$D$39*'Datos Generales'!H139</f>
        <v>0</v>
      </c>
      <c r="I26" s="35">
        <f>Índice!$D$39*'Datos Generales'!I139</f>
        <v>0</v>
      </c>
      <c r="J26" s="35">
        <f>Índice!$D$39*'Datos Generales'!J139</f>
        <v>23507.818012266063</v>
      </c>
      <c r="K26" s="35">
        <f>Índice!$D$39*'Datos Generales'!K139</f>
        <v>321175.39987162483</v>
      </c>
      <c r="L26" s="51">
        <f>Índice!$D$39*'Datos Generales'!L139</f>
        <v>2955461.7536623031</v>
      </c>
    </row>
    <row r="27" spans="2:12">
      <c r="B27" s="21" t="str">
        <f>'Datos Generales'!B140</f>
        <v>Mapfre Seguros Generales</v>
      </c>
      <c r="C27" s="35">
        <f>Índice!$D$39*'Datos Generales'!C140</f>
        <v>202257.33077420277</v>
      </c>
      <c r="D27" s="35">
        <f>Índice!$D$39*'Datos Generales'!D140</f>
        <v>573866.32206021075</v>
      </c>
      <c r="E27" s="35">
        <f>Índice!$D$39*'Datos Generales'!E140</f>
        <v>51383.756099727143</v>
      </c>
      <c r="F27" s="35">
        <f>Índice!$D$39*'Datos Generales'!F140</f>
        <v>25278.605976577586</v>
      </c>
      <c r="G27" s="35">
        <f>Índice!$D$39*'Datos Generales'!G140</f>
        <v>61434.518568423926</v>
      </c>
      <c r="H27" s="35">
        <f>Índice!$D$39*'Datos Generales'!H140</f>
        <v>0</v>
      </c>
      <c r="I27" s="35">
        <f>Índice!$D$39*'Datos Generales'!I140</f>
        <v>667.35354711552827</v>
      </c>
      <c r="J27" s="35">
        <f>Índice!$D$39*'Datos Generales'!J140</f>
        <v>74888.658533248585</v>
      </c>
      <c r="K27" s="35">
        <f>Índice!$D$39*'Datos Generales'!K140</f>
        <v>3301442.80778307</v>
      </c>
      <c r="L27" s="51">
        <f>Índice!$D$39*'Datos Generales'!L140</f>
        <v>4291219.3533425769</v>
      </c>
    </row>
    <row r="28" spans="2:12">
      <c r="B28" s="21" t="str">
        <f>'Datos Generales'!B141</f>
        <v>Mutualidad de Carabineros</v>
      </c>
      <c r="C28" s="35">
        <f>Índice!$D$39*'Datos Generales'!C141</f>
        <v>11935.930829912761</v>
      </c>
      <c r="D28" s="35">
        <f>Índice!$D$39*'Datos Generales'!D141</f>
        <v>0</v>
      </c>
      <c r="E28" s="35">
        <f>Índice!$D$39*'Datos Generales'!E141</f>
        <v>0</v>
      </c>
      <c r="F28" s="35">
        <f>Índice!$D$39*'Datos Generales'!F141</f>
        <v>0</v>
      </c>
      <c r="G28" s="35">
        <f>Índice!$D$39*'Datos Generales'!G141</f>
        <v>0</v>
      </c>
      <c r="H28" s="35">
        <f>Índice!$D$39*'Datos Generales'!H141</f>
        <v>0</v>
      </c>
      <c r="I28" s="35">
        <f>Índice!$D$39*'Datos Generales'!I141</f>
        <v>0</v>
      </c>
      <c r="J28" s="35">
        <f>Índice!$D$39*'Datos Generales'!J141</f>
        <v>0</v>
      </c>
      <c r="K28" s="35">
        <f>Índice!$D$39*'Datos Generales'!K141</f>
        <v>0</v>
      </c>
      <c r="L28" s="51">
        <f>Índice!$D$39*'Datos Generales'!L141</f>
        <v>11935.930829912761</v>
      </c>
    </row>
    <row r="29" spans="2:12">
      <c r="B29" s="21" t="str">
        <f>'Datos Generales'!B142</f>
        <v>Orion Seguros Generales</v>
      </c>
      <c r="C29" s="35">
        <f>Índice!$D$39*'Datos Generales'!C142</f>
        <v>1945.1844282976206</v>
      </c>
      <c r="D29" s="35">
        <f>Índice!$D$39*'Datos Generales'!D142</f>
        <v>0</v>
      </c>
      <c r="E29" s="35">
        <f>Índice!$D$39*'Datos Generales'!E142</f>
        <v>50787.049268346731</v>
      </c>
      <c r="F29" s="35">
        <f>Índice!$D$39*'Datos Generales'!F142</f>
        <v>0</v>
      </c>
      <c r="G29" s="35">
        <f>Índice!$D$39*'Datos Generales'!G142</f>
        <v>0</v>
      </c>
      <c r="H29" s="35">
        <f>Índice!$D$39*'Datos Generales'!H142</f>
        <v>0</v>
      </c>
      <c r="I29" s="35">
        <f>Índice!$D$39*'Datos Generales'!I142</f>
        <v>0</v>
      </c>
      <c r="J29" s="35">
        <f>Índice!$D$39*'Datos Generales'!J142</f>
        <v>7372.1529934246973</v>
      </c>
      <c r="K29" s="35">
        <f>Índice!$D$39*'Datos Generales'!K142</f>
        <v>1675.291546660698</v>
      </c>
      <c r="L29" s="51">
        <f>Índice!$D$39*'Datos Generales'!L142</f>
        <v>61779.678236729742</v>
      </c>
    </row>
    <row r="30" spans="2:12">
      <c r="B30" s="21" t="str">
        <f>'Datos Generales'!B143</f>
        <v>Penta Security</v>
      </c>
      <c r="C30" s="35">
        <f>Índice!$D$39*'Datos Generales'!C143</f>
        <v>485667.19431166101</v>
      </c>
      <c r="D30" s="35">
        <f>Índice!$D$39*'Datos Generales'!D143</f>
        <v>1522882.3590889578</v>
      </c>
      <c r="E30" s="35">
        <f>Índice!$D$39*'Datos Generales'!E143</f>
        <v>123625.74195872169</v>
      </c>
      <c r="F30" s="35">
        <f>Índice!$D$39*'Datos Generales'!F143</f>
        <v>36467.879517521062</v>
      </c>
      <c r="G30" s="35">
        <f>Índice!$D$39*'Datos Generales'!G143</f>
        <v>333845.74255977944</v>
      </c>
      <c r="H30" s="35">
        <f>Índice!$D$39*'Datos Generales'!H143</f>
        <v>0</v>
      </c>
      <c r="I30" s="35">
        <f>Índice!$D$39*'Datos Generales'!I143</f>
        <v>1015.4736492235813</v>
      </c>
      <c r="J30" s="35">
        <f>Índice!$D$39*'Datos Generales'!J143</f>
        <v>134659.36844975987</v>
      </c>
      <c r="K30" s="35">
        <f>Índice!$D$39*'Datos Generales'!K143</f>
        <v>-455062.05024394422</v>
      </c>
      <c r="L30" s="51">
        <f>Índice!$D$39*'Datos Generales'!L143</f>
        <v>2183101.7092916803</v>
      </c>
    </row>
    <row r="31" spans="2:12">
      <c r="B31" s="21" t="str">
        <f>'Datos Generales'!B144</f>
        <v>QBE Chile</v>
      </c>
      <c r="C31" s="35">
        <f>Índice!$D$39*'Datos Generales'!C144</f>
        <v>0</v>
      </c>
      <c r="D31" s="35">
        <f>Índice!$D$39*'Datos Generales'!D144</f>
        <v>0</v>
      </c>
      <c r="E31" s="35">
        <f>Índice!$D$39*'Datos Generales'!E144</f>
        <v>0</v>
      </c>
      <c r="F31" s="35">
        <f>Índice!$D$39*'Datos Generales'!F144</f>
        <v>0</v>
      </c>
      <c r="G31" s="35">
        <f>Índice!$D$39*'Datos Generales'!G144</f>
        <v>0</v>
      </c>
      <c r="H31" s="35">
        <f>Índice!$D$39*'Datos Generales'!H144</f>
        <v>0</v>
      </c>
      <c r="I31" s="35">
        <f>Índice!$D$39*'Datos Generales'!I144</f>
        <v>0</v>
      </c>
      <c r="J31" s="35">
        <f>Índice!$D$39*'Datos Generales'!J144</f>
        <v>0</v>
      </c>
      <c r="K31" s="35">
        <f>Índice!$D$39*'Datos Generales'!K144</f>
        <v>0</v>
      </c>
      <c r="L31" s="51">
        <f>Índice!$D$39*'Datos Generales'!L144</f>
        <v>0</v>
      </c>
    </row>
    <row r="32" spans="2:12">
      <c r="B32" s="21" t="str">
        <f>'Datos Generales'!B145</f>
        <v>RSA Seguros</v>
      </c>
      <c r="C32" s="35">
        <f>Índice!$D$39*'Datos Generales'!C145</f>
        <v>-2009450.6017978804</v>
      </c>
      <c r="D32" s="35">
        <f>Índice!$D$39*'Datos Generales'!D145</f>
        <v>1294565.7200604826</v>
      </c>
      <c r="E32" s="35">
        <f>Índice!$D$39*'Datos Generales'!E145</f>
        <v>33821.789959015936</v>
      </c>
      <c r="F32" s="35">
        <f>Índice!$D$39*'Datos Generales'!F145</f>
        <v>78501.733423701327</v>
      </c>
      <c r="G32" s="35">
        <f>Índice!$D$39*'Datos Generales'!G145</f>
        <v>8288.9006608495638</v>
      </c>
      <c r="H32" s="35">
        <f>Índice!$D$39*'Datos Generales'!H145</f>
        <v>0</v>
      </c>
      <c r="I32" s="35">
        <f>Índice!$D$39*'Datos Generales'!I145</f>
        <v>0</v>
      </c>
      <c r="J32" s="35">
        <f>Índice!$D$39*'Datos Generales'!J145</f>
        <v>9578.3490019525398</v>
      </c>
      <c r="K32" s="35">
        <f>Índice!$D$39*'Datos Generales'!K145</f>
        <v>789687.4634150936</v>
      </c>
      <c r="L32" s="51">
        <f>Índice!$D$39*'Datos Generales'!L145</f>
        <v>204993.35472321513</v>
      </c>
    </row>
    <row r="33" spans="2:12">
      <c r="B33" s="21" t="str">
        <f>'Datos Generales'!B146</f>
        <v>Renta Nacional</v>
      </c>
      <c r="C33" s="35">
        <f>Índice!$D$39*'Datos Generales'!C146</f>
        <v>-65318.876847299478</v>
      </c>
      <c r="D33" s="35">
        <f>Índice!$D$39*'Datos Generales'!D146</f>
        <v>353964.1778538918</v>
      </c>
      <c r="E33" s="35">
        <f>Índice!$D$39*'Datos Generales'!E146</f>
        <v>7798.1414755430042</v>
      </c>
      <c r="F33" s="35">
        <f>Índice!$D$39*'Datos Generales'!F146</f>
        <v>13295.173640656265</v>
      </c>
      <c r="G33" s="35">
        <f>Índice!$D$39*'Datos Generales'!G146</f>
        <v>68054.766231139016</v>
      </c>
      <c r="H33" s="35">
        <f>Índice!$D$39*'Datos Generales'!H146</f>
        <v>0</v>
      </c>
      <c r="I33" s="35">
        <f>Índice!$D$39*'Datos Generales'!I146</f>
        <v>463.08361476144063</v>
      </c>
      <c r="J33" s="35">
        <f>Índice!$D$39*'Datos Generales'!J146</f>
        <v>1674.1701702204582</v>
      </c>
      <c r="K33" s="35">
        <f>Índice!$D$39*'Datos Generales'!K146</f>
        <v>17225.956904157749</v>
      </c>
      <c r="L33" s="51">
        <f>Índice!$D$39*'Datos Generales'!L146</f>
        <v>397156.59304307029</v>
      </c>
    </row>
    <row r="34" spans="2:12">
      <c r="B34" s="21" t="str">
        <f>'Datos Generales'!B147</f>
        <v>Santander Generales</v>
      </c>
      <c r="C34" s="35">
        <f>Índice!$D$39*'Datos Generales'!C147</f>
        <v>224977.0902793259</v>
      </c>
      <c r="D34" s="35">
        <f>Índice!$D$39*'Datos Generales'!D147</f>
        <v>0</v>
      </c>
      <c r="E34" s="35">
        <f>Índice!$D$39*'Datos Generales'!E147</f>
        <v>0</v>
      </c>
      <c r="F34" s="35">
        <f>Índice!$D$39*'Datos Generales'!F147</f>
        <v>39208.299262179156</v>
      </c>
      <c r="G34" s="35">
        <f>Índice!$D$39*'Datos Generales'!G147</f>
        <v>0</v>
      </c>
      <c r="H34" s="35">
        <f>Índice!$D$39*'Datos Generales'!H147</f>
        <v>0</v>
      </c>
      <c r="I34" s="35">
        <f>Índice!$D$39*'Datos Generales'!I147</f>
        <v>0</v>
      </c>
      <c r="J34" s="35">
        <f>Índice!$D$39*'Datos Generales'!J147</f>
        <v>1745.8036972229786</v>
      </c>
      <c r="K34" s="35">
        <f>Índice!$D$39*'Datos Generales'!K147</f>
        <v>622623.09685597441</v>
      </c>
      <c r="L34" s="51">
        <f>Índice!$D$39*'Datos Generales'!L147</f>
        <v>888554.2900947025</v>
      </c>
    </row>
    <row r="35" spans="2:12">
      <c r="B35" s="21" t="str">
        <f>'Datos Generales'!B148</f>
        <v>Zenit Seguros Generales</v>
      </c>
      <c r="C35" s="35">
        <f>Índice!$D$39*'Datos Generales'!C148</f>
        <v>3050.3681927403882</v>
      </c>
      <c r="D35" s="35">
        <f>Índice!$D$39*'Datos Generales'!D148</f>
        <v>114928.66027362482</v>
      </c>
      <c r="E35" s="35">
        <f>Índice!$D$39*'Datos Generales'!E148</f>
        <v>0</v>
      </c>
      <c r="F35" s="35">
        <f>Índice!$D$39*'Datos Generales'!F148</f>
        <v>1996.184628799728</v>
      </c>
      <c r="G35" s="35">
        <f>Índice!$D$39*'Datos Generales'!G148</f>
        <v>6672.2795295422138</v>
      </c>
      <c r="H35" s="35">
        <f>Índice!$D$39*'Datos Generales'!H148</f>
        <v>0</v>
      </c>
      <c r="I35" s="35">
        <f>Índice!$D$39*'Datos Generales'!I148</f>
        <v>0</v>
      </c>
      <c r="J35" s="35">
        <f>Índice!$D$39*'Datos Generales'!J148</f>
        <v>0</v>
      </c>
      <c r="K35" s="35">
        <f>Índice!$D$39*'Datos Generales'!K148</f>
        <v>9965.4032940657198</v>
      </c>
      <c r="L35" s="51">
        <f>Índice!$D$39*'Datos Generales'!L148</f>
        <v>136612.89591877288</v>
      </c>
    </row>
    <row r="36" spans="2:12">
      <c r="B36" s="26" t="s">
        <v>64</v>
      </c>
      <c r="C36" s="27">
        <f>SUM(C15:C35)</f>
        <v>4911122.1255197013</v>
      </c>
      <c r="D36" s="27">
        <f t="shared" ref="D36:K36" si="0">SUM(D15:D35)</f>
        <v>11424393.750255112</v>
      </c>
      <c r="E36" s="27">
        <f t="shared" si="0"/>
        <v>915042.63697501074</v>
      </c>
      <c r="F36" s="27">
        <f t="shared" si="0"/>
        <v>802268.09598802915</v>
      </c>
      <c r="G36" s="27">
        <f t="shared" si="0"/>
        <v>1233287.207382425</v>
      </c>
      <c r="H36" s="27">
        <f t="shared" si="0"/>
        <v>0</v>
      </c>
      <c r="I36" s="27">
        <f t="shared" si="0"/>
        <v>31049.119427936537</v>
      </c>
      <c r="J36" s="27">
        <f t="shared" si="0"/>
        <v>1143548.0260859074</v>
      </c>
      <c r="K36" s="27">
        <f t="shared" si="0"/>
        <v>8122396.3545397585</v>
      </c>
      <c r="L36" s="27">
        <f t="shared" ref="L36" si="1">SUM(L15:L35)</f>
        <v>28583107.316173885</v>
      </c>
    </row>
    <row r="37" spans="2:12" s="10" customFormat="1">
      <c r="B37" s="28"/>
      <c r="C37" s="29"/>
      <c r="E37" s="29"/>
      <c r="F37" s="29"/>
      <c r="L37" s="52"/>
    </row>
    <row r="39" spans="2:12" ht="21">
      <c r="B39" s="12" t="s">
        <v>87</v>
      </c>
    </row>
    <row r="40" spans="2:12">
      <c r="B40" s="20" t="str">
        <f>Índice!E39</f>
        <v>Cifras en UF al 31.12.2011</v>
      </c>
    </row>
    <row r="42" spans="2:12">
      <c r="B42" s="109" t="s">
        <v>63</v>
      </c>
      <c r="C42" s="110" t="str">
        <f>'Datos Generales'!C151</f>
        <v>Incendio</v>
      </c>
      <c r="D42" s="110" t="str">
        <f>'Datos Generales'!D151</f>
        <v>Vehículos</v>
      </c>
      <c r="E42" s="110" t="str">
        <f>'Datos Generales'!E151</f>
        <v>Transporte</v>
      </c>
      <c r="F42" s="110" t="str">
        <f>'Datos Generales'!F151</f>
        <v>Robo</v>
      </c>
      <c r="G42" s="110" t="str">
        <f>'Datos Generales'!G151</f>
        <v>SOAP</v>
      </c>
      <c r="H42" s="110" t="str">
        <f>'Datos Generales'!H151</f>
        <v>Crédito</v>
      </c>
      <c r="I42" s="110" t="str">
        <f>'Datos Generales'!I151</f>
        <v>Garantía</v>
      </c>
      <c r="J42" s="110" t="str">
        <f>'Datos Generales'!J151</f>
        <v>Resp. Civil</v>
      </c>
      <c r="K42" s="110" t="str">
        <f>'Datos Generales'!K151</f>
        <v>Otros</v>
      </c>
      <c r="L42" s="110" t="str">
        <f>'Datos Generales'!L151</f>
        <v>Total</v>
      </c>
    </row>
    <row r="43" spans="2:12">
      <c r="B43" s="8" t="str">
        <f>'Datos Generales'!B152</f>
        <v>Aseg. Magallanes Garantía y Crédito</v>
      </c>
      <c r="C43" s="25">
        <f>Índice!$D$39*'Datos Generales'!C152</f>
        <v>0</v>
      </c>
      <c r="D43" s="25">
        <f>Índice!$D$39*'Datos Generales'!D152</f>
        <v>0</v>
      </c>
      <c r="E43" s="25">
        <f>Índice!$D$39*'Datos Generales'!E152</f>
        <v>0</v>
      </c>
      <c r="F43" s="25">
        <f>Índice!$D$39*'Datos Generales'!F152</f>
        <v>0</v>
      </c>
      <c r="G43" s="25">
        <f>Índice!$D$39*'Datos Generales'!G152</f>
        <v>0</v>
      </c>
      <c r="H43" s="25">
        <f>Índice!$D$39*'Datos Generales'!H152</f>
        <v>29497.179289702221</v>
      </c>
      <c r="I43" s="25">
        <f>Índice!$D$39*'Datos Generales'!I152</f>
        <v>4044.8945300602895</v>
      </c>
      <c r="J43" s="25">
        <f>Índice!$D$39*'Datos Generales'!J152</f>
        <v>0</v>
      </c>
      <c r="K43" s="25">
        <f>Índice!$D$39*'Datos Generales'!K152</f>
        <v>0</v>
      </c>
      <c r="L43" s="55">
        <f>Índice!$D$39*'Datos Generales'!L152</f>
        <v>33542.073819762511</v>
      </c>
    </row>
    <row r="44" spans="2:12">
      <c r="B44" s="8" t="str">
        <f>'Datos Generales'!B153</f>
        <v>Cesce Chile</v>
      </c>
      <c r="C44" s="25">
        <f>Índice!$D$39*'Datos Generales'!C153</f>
        <v>0</v>
      </c>
      <c r="D44" s="25">
        <f>Índice!$D$39*'Datos Generales'!D153</f>
        <v>0</v>
      </c>
      <c r="E44" s="25">
        <f>Índice!$D$39*'Datos Generales'!E153</f>
        <v>0</v>
      </c>
      <c r="F44" s="25">
        <f>Índice!$D$39*'Datos Generales'!F153</f>
        <v>0</v>
      </c>
      <c r="G44" s="25">
        <f>Índice!$D$39*'Datos Generales'!G153</f>
        <v>0</v>
      </c>
      <c r="H44" s="25">
        <f>Índice!$D$39*'Datos Generales'!H153</f>
        <v>35254.460499066343</v>
      </c>
      <c r="I44" s="25">
        <f>Índice!$D$39*'Datos Generales'!I153</f>
        <v>29632.103302991876</v>
      </c>
      <c r="J44" s="25">
        <f>Índice!$D$39*'Datos Generales'!J153</f>
        <v>0</v>
      </c>
      <c r="K44" s="25">
        <f>Índice!$D$39*'Datos Generales'!K153</f>
        <v>0</v>
      </c>
      <c r="L44" s="55">
        <f>Índice!$D$39*'Datos Generales'!L153</f>
        <v>64886.563802058219</v>
      </c>
    </row>
    <row r="45" spans="2:12">
      <c r="B45" s="8" t="str">
        <f>'Datos Generales'!B154</f>
        <v>Coface Chile</v>
      </c>
      <c r="C45" s="25">
        <f>Índice!$D$39*'Datos Generales'!C154</f>
        <v>0</v>
      </c>
      <c r="D45" s="25">
        <f>Índice!$D$39*'Datos Generales'!D154</f>
        <v>0</v>
      </c>
      <c r="E45" s="25">
        <f>Índice!$D$39*'Datos Generales'!E154</f>
        <v>0</v>
      </c>
      <c r="F45" s="25">
        <f>Índice!$D$39*'Datos Generales'!F154</f>
        <v>0</v>
      </c>
      <c r="G45" s="25">
        <f>Índice!$D$39*'Datos Generales'!G154</f>
        <v>0</v>
      </c>
      <c r="H45" s="25">
        <f>Índice!$D$39*'Datos Generales'!H154</f>
        <v>197781.46885062952</v>
      </c>
      <c r="I45" s="25">
        <f>Índice!$D$39*'Datos Generales'!I154</f>
        <v>0</v>
      </c>
      <c r="J45" s="25">
        <f>Índice!$D$39*'Datos Generales'!J154</f>
        <v>0</v>
      </c>
      <c r="K45" s="25">
        <f>Índice!$D$39*'Datos Generales'!K154</f>
        <v>0</v>
      </c>
      <c r="L45" s="55">
        <f>Índice!$D$39*'Datos Generales'!L154</f>
        <v>197781.46885062952</v>
      </c>
    </row>
    <row r="46" spans="2:12">
      <c r="B46" s="8" t="str">
        <f>'Datos Generales'!B155</f>
        <v>Continental</v>
      </c>
      <c r="C46" s="25">
        <f>Índice!$D$39*'Datos Generales'!C155</f>
        <v>0</v>
      </c>
      <c r="D46" s="25">
        <f>Índice!$D$39*'Datos Generales'!D155</f>
        <v>0</v>
      </c>
      <c r="E46" s="25">
        <f>Índice!$D$39*'Datos Generales'!E155</f>
        <v>0</v>
      </c>
      <c r="F46" s="25">
        <f>Índice!$D$39*'Datos Generales'!F155</f>
        <v>0</v>
      </c>
      <c r="G46" s="25">
        <f>Índice!$D$39*'Datos Generales'!G155</f>
        <v>0</v>
      </c>
      <c r="H46" s="25">
        <f>Índice!$D$39*'Datos Generales'!H155</f>
        <v>501269.98124610039</v>
      </c>
      <c r="I46" s="25">
        <f>Índice!$D$39*'Datos Generales'!I155</f>
        <v>16967.771192556931</v>
      </c>
      <c r="J46" s="25">
        <f>Índice!$D$39*'Datos Generales'!J155</f>
        <v>0</v>
      </c>
      <c r="K46" s="25">
        <f>Índice!$D$39*'Datos Generales'!K155</f>
        <v>0</v>
      </c>
      <c r="L46" s="55">
        <f>Índice!$D$39*'Datos Generales'!L155</f>
        <v>518237.75243865734</v>
      </c>
    </row>
    <row r="47" spans="2:12">
      <c r="B47" s="8" t="str">
        <f>'Datos Generales'!B156</f>
        <v>Euler Hermes</v>
      </c>
      <c r="C47" s="25">
        <f>Índice!$D$39*'Datos Generales'!C156</f>
        <v>0</v>
      </c>
      <c r="D47" s="25">
        <f>Índice!$D$39*'Datos Generales'!D156</f>
        <v>0</v>
      </c>
      <c r="E47" s="25">
        <f>Índice!$D$39*'Datos Generales'!E156</f>
        <v>0</v>
      </c>
      <c r="F47" s="25">
        <f>Índice!$D$39*'Datos Generales'!F156</f>
        <v>0</v>
      </c>
      <c r="G47" s="25">
        <f>Índice!$D$39*'Datos Generales'!G156</f>
        <v>0</v>
      </c>
      <c r="H47" s="25">
        <f>Índice!$D$39*'Datos Generales'!H156</f>
        <v>3436.4356735861575</v>
      </c>
      <c r="I47" s="25">
        <f>Índice!$D$39*'Datos Generales'!I156</f>
        <v>0</v>
      </c>
      <c r="J47" s="25">
        <f>Índice!$D$39*'Datos Generales'!J156</f>
        <v>0</v>
      </c>
      <c r="K47" s="25">
        <f>Índice!$D$39*'Datos Generales'!K156</f>
        <v>0</v>
      </c>
      <c r="L47" s="55">
        <f>Índice!$D$39*'Datos Generales'!L156</f>
        <v>3436.4356735861575</v>
      </c>
    </row>
    <row r="48" spans="2:12">
      <c r="B48" s="8" t="str">
        <f>'Datos Generales'!B157</f>
        <v>Mapfre Garantías y Crédito</v>
      </c>
      <c r="C48" s="25">
        <f>Índice!$D$39*'Datos Generales'!C157</f>
        <v>0</v>
      </c>
      <c r="D48" s="25">
        <f>Índice!$D$39*'Datos Generales'!D157</f>
        <v>0</v>
      </c>
      <c r="E48" s="25">
        <f>Índice!$D$39*'Datos Generales'!E157</f>
        <v>0</v>
      </c>
      <c r="F48" s="25">
        <f>Índice!$D$39*'Datos Generales'!F157</f>
        <v>0</v>
      </c>
      <c r="G48" s="25">
        <f>Índice!$D$39*'Datos Generales'!G157</f>
        <v>0</v>
      </c>
      <c r="H48" s="25">
        <f>Índice!$D$39*'Datos Generales'!H157</f>
        <v>141471.55090398641</v>
      </c>
      <c r="I48" s="25">
        <f>Índice!$D$39*'Datos Generales'!I157</f>
        <v>8818.1903406427646</v>
      </c>
      <c r="J48" s="25">
        <f>Índice!$D$39*'Datos Generales'!J157</f>
        <v>0</v>
      </c>
      <c r="K48" s="25">
        <f>Índice!$D$39*'Datos Generales'!K157</f>
        <v>-102.13496617704381</v>
      </c>
      <c r="L48" s="55">
        <f>Índice!$D$39*'Datos Generales'!L157</f>
        <v>150187.60627845212</v>
      </c>
    </row>
    <row r="49" spans="2:12">
      <c r="B49" s="26" t="s">
        <v>64</v>
      </c>
      <c r="C49" s="132">
        <f>SUM(C43:C48)</f>
        <v>0</v>
      </c>
      <c r="D49" s="132">
        <f t="shared" ref="D49:K49" si="2">SUM(D43:D48)</f>
        <v>0</v>
      </c>
      <c r="E49" s="132">
        <f t="shared" si="2"/>
        <v>0</v>
      </c>
      <c r="F49" s="132">
        <f t="shared" si="2"/>
        <v>0</v>
      </c>
      <c r="G49" s="132">
        <f t="shared" si="2"/>
        <v>0</v>
      </c>
      <c r="H49" s="132">
        <f t="shared" si="2"/>
        <v>908711.07646307105</v>
      </c>
      <c r="I49" s="132">
        <f t="shared" si="2"/>
        <v>59462.95936625186</v>
      </c>
      <c r="J49" s="132">
        <f t="shared" si="2"/>
        <v>0</v>
      </c>
      <c r="K49" s="132">
        <f t="shared" si="2"/>
        <v>-102.13496617704381</v>
      </c>
      <c r="L49" s="132">
        <f t="shared" ref="L49" si="3">SUM(L43:L48)</f>
        <v>968071.90086314583</v>
      </c>
    </row>
    <row r="50" spans="2:12">
      <c r="C50" s="133"/>
      <c r="D50" s="130"/>
      <c r="E50" s="133"/>
      <c r="F50" s="133"/>
      <c r="G50" s="130"/>
      <c r="H50" s="130"/>
      <c r="I50" s="130"/>
      <c r="J50" s="130"/>
      <c r="K50" s="130"/>
      <c r="L50" s="135"/>
    </row>
    <row r="51" spans="2:12">
      <c r="C51" s="130"/>
      <c r="D51" s="130"/>
      <c r="E51" s="130"/>
      <c r="F51" s="130"/>
      <c r="G51" s="130"/>
      <c r="H51" s="130"/>
      <c r="I51" s="130"/>
      <c r="J51" s="130"/>
      <c r="K51" s="130"/>
      <c r="L51" s="135"/>
    </row>
    <row r="52" spans="2:12" s="15" customFormat="1">
      <c r="B52" s="9" t="s">
        <v>65</v>
      </c>
      <c r="C52" s="134">
        <f t="shared" ref="C52:K52" si="4">C36+C49</f>
        <v>4911122.1255197013</v>
      </c>
      <c r="D52" s="134">
        <f t="shared" si="4"/>
        <v>11424393.750255112</v>
      </c>
      <c r="E52" s="134">
        <f t="shared" si="4"/>
        <v>915042.63697501074</v>
      </c>
      <c r="F52" s="134">
        <f t="shared" si="4"/>
        <v>802268.09598802915</v>
      </c>
      <c r="G52" s="134">
        <f t="shared" si="4"/>
        <v>1233287.207382425</v>
      </c>
      <c r="H52" s="134">
        <f t="shared" si="4"/>
        <v>908711.07646307105</v>
      </c>
      <c r="I52" s="134">
        <f t="shared" si="4"/>
        <v>90512.07879418839</v>
      </c>
      <c r="J52" s="134">
        <f t="shared" si="4"/>
        <v>1143548.0260859074</v>
      </c>
      <c r="K52" s="134">
        <f t="shared" si="4"/>
        <v>8122294.2195735816</v>
      </c>
      <c r="L52" s="134">
        <f>L36+L49</f>
        <v>29551179.21703703</v>
      </c>
    </row>
  </sheetData>
  <conditionalFormatting sqref="A1:XFD1048576">
    <cfRule type="cellIs" dxfId="13" priority="2" stopIfTrue="1" operator="lessThan">
      <formula>0</formula>
    </cfRule>
  </conditionalFormatting>
  <hyperlinks>
    <hyperlink ref="C3" location="Índice!A1" display="Volver al Índice"/>
  </hyperlinks>
  <pageMargins left="0.70866141732283472" right="0.70866141732283472" top="0.74803149606299213" bottom="0.74803149606299213" header="0.31496062992125984" footer="0.31496062992125984"/>
  <pageSetup scale="79" orientation="landscape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16</vt:i4>
      </vt:variant>
    </vt:vector>
  </HeadingPairs>
  <TitlesOfParts>
    <vt:vector size="34" baseType="lpstr">
      <vt:lpstr>Índice</vt:lpstr>
      <vt:lpstr>res_tot</vt:lpstr>
      <vt:lpstr>res_PD</vt:lpstr>
      <vt:lpstr>res_SD</vt:lpstr>
      <vt:lpstr>res_Num-Sin</vt:lpstr>
      <vt:lpstr>res_Pol_em</vt:lpstr>
      <vt:lpstr>gen_total</vt:lpstr>
      <vt:lpstr>gen_PD</vt:lpstr>
      <vt:lpstr>gen_SD</vt:lpstr>
      <vt:lpstr>gen_nunsin</vt:lpstr>
      <vt:lpstr>gen_Pol Emit</vt:lpstr>
      <vt:lpstr>vida_tot</vt:lpstr>
      <vt:lpstr>vid_PD</vt:lpstr>
      <vt:lpstr>vid_SD</vt:lpstr>
      <vt:lpstr>vid_nunsin</vt:lpstr>
      <vt:lpstr>vid_pol_emit</vt:lpstr>
      <vt:lpstr>Datos Generales</vt:lpstr>
      <vt:lpstr>Datos Vida</vt:lpstr>
      <vt:lpstr>gen_nunsin!Área_de_impresión</vt:lpstr>
      <vt:lpstr>gen_PD!Área_de_impresión</vt:lpstr>
      <vt:lpstr>'gen_Pol Emit'!Área_de_impresión</vt:lpstr>
      <vt:lpstr>gen_SD!Área_de_impresión</vt:lpstr>
      <vt:lpstr>gen_total!Área_de_impresión</vt:lpstr>
      <vt:lpstr>Índice!Área_de_impresión</vt:lpstr>
      <vt:lpstr>'res_Num-Sin'!Área_de_impresión</vt:lpstr>
      <vt:lpstr>res_PD!Área_de_impresión</vt:lpstr>
      <vt:lpstr>res_Pol_em!Área_de_impresión</vt:lpstr>
      <vt:lpstr>res_SD!Área_de_impresión</vt:lpstr>
      <vt:lpstr>res_tot!Área_de_impresión</vt:lpstr>
      <vt:lpstr>vid_nunsin!Área_de_impresión</vt:lpstr>
      <vt:lpstr>vid_PD!Área_de_impresión</vt:lpstr>
      <vt:lpstr>vid_pol_emit!Área_de_impresión</vt:lpstr>
      <vt:lpstr>vid_SD!Área_de_impresión</vt:lpstr>
      <vt:lpstr>vida_tot!Área_de_impresión</vt:lpstr>
    </vt:vector>
  </TitlesOfParts>
  <Company>Asociacion de Aseguradores de Chile A.G.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Bredfeldt</dc:creator>
  <cp:lastModifiedBy>Gustavo</cp:lastModifiedBy>
  <cp:lastPrinted>2011-03-10T19:35:40Z</cp:lastPrinted>
  <dcterms:created xsi:type="dcterms:W3CDTF">2010-09-23T13:25:08Z</dcterms:created>
  <dcterms:modified xsi:type="dcterms:W3CDTF">2012-03-08T14:38:17Z</dcterms:modified>
</cp:coreProperties>
</file>